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1A'!$A$1:$I$150</definedName>
    <definedName name="_xlnm.Print_Area" localSheetId="8">'Table 3A'!$A$1:$S$154</definedName>
    <definedName name="_xlnm.Print_Area" localSheetId="9">'Table 3B'!$A$1:$CT$153</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7'!$A$1:$L$157</definedName>
    <definedName name="_xlnm.Print_Area" localSheetId="22">'Table 7A'!$A$1:$L$155</definedName>
    <definedName name="_xlnm.Print_Area" localSheetId="27">'Table 9'!$A$1:$H$112</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2" i="105" l="1"/>
  <c r="M42" i="105"/>
  <c r="L42" i="105"/>
  <c r="D41" i="105"/>
  <c r="C41" i="105"/>
  <c r="B41" i="105"/>
  <c r="S29" i="105"/>
  <c r="R29" i="105"/>
  <c r="Q29" i="105"/>
  <c r="I16" i="105"/>
  <c r="H16" i="105"/>
  <c r="G16" i="105"/>
  <c r="K47" i="102" l="1"/>
  <c r="D154" i="100"/>
  <c r="A153" i="100"/>
  <c r="A152" i="61"/>
  <c r="N47" i="102" l="1"/>
  <c r="A152" i="60"/>
  <c r="A146" i="53"/>
  <c r="A146" i="49"/>
  <c r="A146" i="104"/>
  <c r="A146" i="95"/>
  <c r="P152" i="60" l="1"/>
  <c r="N152" i="60"/>
  <c r="G146" i="104"/>
  <c r="AX146" i="104"/>
  <c r="X146" i="104"/>
  <c r="BK146" i="104"/>
  <c r="AG146" i="104"/>
  <c r="CJ146" i="104"/>
  <c r="BZ146" i="104"/>
  <c r="BR146" i="104"/>
  <c r="M146" i="49" l="1"/>
  <c r="N146" i="49" s="1"/>
  <c r="U152" i="60"/>
  <c r="Q152" i="60"/>
  <c r="L152" i="60"/>
  <c r="W152" i="60"/>
  <c r="R152" i="60"/>
  <c r="V152" i="60"/>
  <c r="X152" i="60"/>
  <c r="T152" i="60"/>
  <c r="S152" i="60"/>
  <c r="K146" i="104"/>
  <c r="N146" i="104" s="1"/>
  <c r="T146" i="104"/>
  <c r="AA146" i="104" s="1"/>
  <c r="AK146" i="104"/>
  <c r="AN146" i="104" s="1"/>
  <c r="AT146" i="104"/>
  <c r="BA146" i="104" s="1"/>
  <c r="BG146" i="104"/>
  <c r="BN146" i="104" s="1"/>
  <c r="CO146" i="104"/>
  <c r="CD146" i="104"/>
  <c r="F146" i="95"/>
  <c r="AH146" i="95"/>
  <c r="CS146" i="95"/>
  <c r="R146" i="95"/>
  <c r="CL146" i="95"/>
  <c r="AP146" i="95"/>
  <c r="CM146" i="95"/>
  <c r="BZ146" i="95"/>
  <c r="AD146" i="95"/>
  <c r="BN146" i="95"/>
  <c r="CP146" i="95"/>
  <c r="A147" i="41"/>
  <c r="A147" i="40"/>
  <c r="A145" i="59"/>
  <c r="Y152" i="60" l="1"/>
  <c r="B47" i="102"/>
  <c r="H47" i="102" s="1"/>
  <c r="N146" i="53"/>
  <c r="R146" i="53" s="1"/>
  <c r="CR146" i="104"/>
  <c r="V146" i="95"/>
  <c r="BB146" i="95"/>
  <c r="CT146" i="95"/>
  <c r="D147" i="41"/>
  <c r="S147" i="41" s="1"/>
  <c r="D145" i="59"/>
  <c r="E145" i="59" s="1"/>
  <c r="K46" i="102" l="1"/>
  <c r="K154" i="60" l="1"/>
  <c r="F154" i="60"/>
  <c r="C154" i="60"/>
  <c r="H154" i="60"/>
  <c r="E154" i="60"/>
  <c r="J154" i="60"/>
  <c r="I154" i="60"/>
  <c r="G154" i="60"/>
  <c r="D154" i="60"/>
  <c r="L149" i="60"/>
  <c r="L151" i="60"/>
  <c r="L154" i="60" s="1"/>
  <c r="L150" i="60"/>
  <c r="N46" i="102"/>
  <c r="A152" i="100"/>
  <c r="A151" i="61"/>
  <c r="P151" i="60"/>
  <c r="P154" i="60" s="1"/>
  <c r="Q151" i="60"/>
  <c r="Q154" i="60" s="1"/>
  <c r="R151" i="60"/>
  <c r="R154" i="60" s="1"/>
  <c r="S151" i="60"/>
  <c r="S154" i="60" s="1"/>
  <c r="T151" i="60"/>
  <c r="T154" i="60" s="1"/>
  <c r="U151" i="60"/>
  <c r="U154" i="60" s="1"/>
  <c r="V151" i="60"/>
  <c r="V154" i="60" s="1"/>
  <c r="W151" i="60"/>
  <c r="W154" i="60" s="1"/>
  <c r="X151" i="60"/>
  <c r="X154" i="60" s="1"/>
  <c r="N151" i="60"/>
  <c r="A151" i="60"/>
  <c r="A145" i="53"/>
  <c r="A145" i="49"/>
  <c r="A145" i="104"/>
  <c r="A145" i="95"/>
  <c r="A146" i="41"/>
  <c r="A146" i="40"/>
  <c r="A144" i="59"/>
  <c r="Y151" i="60" l="1"/>
  <c r="Y154" i="60" s="1"/>
  <c r="B46" i="102"/>
  <c r="H46" i="102" s="1"/>
  <c r="M145" i="49"/>
  <c r="N145" i="49" s="1"/>
  <c r="AT145" i="104"/>
  <c r="K145" i="104"/>
  <c r="AX145" i="104"/>
  <c r="T145" i="104"/>
  <c r="CO145" i="104"/>
  <c r="X145" i="104"/>
  <c r="BK145" i="104"/>
  <c r="AG145" i="104"/>
  <c r="BG145" i="104"/>
  <c r="CJ145" i="104"/>
  <c r="BZ145" i="104"/>
  <c r="BR145" i="104"/>
  <c r="AK145" i="104"/>
  <c r="G145" i="104"/>
  <c r="CP145" i="95"/>
  <c r="AH145" i="95"/>
  <c r="CM145" i="95"/>
  <c r="R145" i="95"/>
  <c r="CS145" i="95"/>
  <c r="CL145" i="95"/>
  <c r="AD145" i="95"/>
  <c r="F145" i="95"/>
  <c r="D146" i="41"/>
  <c r="S146" i="41" s="1"/>
  <c r="D144" i="59"/>
  <c r="E144" i="59" s="1"/>
  <c r="CT145" i="95" l="1"/>
  <c r="AA145" i="104"/>
  <c r="BN145" i="104"/>
  <c r="BA145" i="104"/>
  <c r="AN145" i="104"/>
  <c r="N145" i="53"/>
  <c r="R145" i="53" s="1"/>
  <c r="CD145" i="104"/>
  <c r="N145" i="104"/>
  <c r="CR145" i="104" l="1"/>
  <c r="BZ145" i="95" l="1"/>
  <c r="AP145" i="95"/>
  <c r="BB145" i="95" l="1"/>
  <c r="BN145" i="95"/>
  <c r="K45" i="102"/>
  <c r="V145" i="95" l="1"/>
  <c r="N45" i="102"/>
  <c r="K44" i="102" l="1"/>
  <c r="N44" i="102" l="1"/>
  <c r="K43" i="102" l="1"/>
  <c r="N43" i="102" l="1"/>
  <c r="K40" i="102" l="1"/>
  <c r="K41" i="102"/>
  <c r="N41" i="102" l="1"/>
  <c r="N40" i="102"/>
  <c r="K39" i="102"/>
  <c r="N39" i="102" l="1"/>
  <c r="K42" i="102"/>
  <c r="N42" i="102" l="1"/>
  <c r="D24" i="100" l="1"/>
  <c r="F17" i="78" l="1"/>
  <c r="G17" i="78" s="1"/>
  <c r="K38" i="102" l="1"/>
  <c r="N38" i="102" l="1"/>
  <c r="K37" i="102"/>
  <c r="N37" i="102" l="1"/>
  <c r="O149"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21" i="41"/>
  <c r="A124" i="53"/>
  <c r="A117" i="59"/>
  <c r="A132" i="61"/>
  <c r="A120" i="40"/>
  <c r="A131" i="60"/>
  <c r="N130" i="60"/>
  <c r="A121" i="95"/>
  <c r="A139" i="104" l="1"/>
  <c r="A140" i="104"/>
  <c r="A123" i="49"/>
  <c r="A118" i="59"/>
  <c r="A133" i="61"/>
  <c r="A125" i="53"/>
  <c r="A122" i="41"/>
  <c r="A121" i="40"/>
  <c r="A132" i="60"/>
  <c r="N131" i="60"/>
  <c r="A122" i="95"/>
  <c r="D20" i="100"/>
  <c r="D19" i="100"/>
  <c r="D18" i="100"/>
  <c r="D17" i="100"/>
  <c r="D16" i="100"/>
  <c r="BZ140" i="104" l="1"/>
  <c r="BG140" i="104"/>
  <c r="G140" i="104"/>
  <c r="AG140" i="104"/>
  <c r="AT140" i="104"/>
  <c r="CJ140" i="104"/>
  <c r="CO140" i="104"/>
  <c r="AX140" i="104"/>
  <c r="BR140" i="104"/>
  <c r="AK140" i="104"/>
  <c r="K140" i="104"/>
  <c r="BK140" i="104"/>
  <c r="X140" i="104"/>
  <c r="T140" i="104"/>
  <c r="A141" i="104"/>
  <c r="A142" i="104" s="1"/>
  <c r="A123" i="41"/>
  <c r="A126" i="53"/>
  <c r="A134" i="61"/>
  <c r="A119" i="59"/>
  <c r="A124" i="49"/>
  <c r="A122" i="40"/>
  <c r="A133" i="60"/>
  <c r="N132" i="60"/>
  <c r="A123" i="95"/>
  <c r="BZ139" i="104" l="1"/>
  <c r="CJ139" i="104"/>
  <c r="BG139" i="104"/>
  <c r="G139" i="104"/>
  <c r="X139" i="104"/>
  <c r="AG139" i="104"/>
  <c r="AK139" i="104"/>
  <c r="K139" i="104"/>
  <c r="BR139" i="104"/>
  <c r="CO139" i="104"/>
  <c r="AT139" i="104"/>
  <c r="AX139" i="104"/>
  <c r="BK139" i="104"/>
  <c r="T139" i="104"/>
  <c r="A143" i="104"/>
  <c r="BN140" i="104"/>
  <c r="N140" i="104"/>
  <c r="AN140" i="104"/>
  <c r="AA140" i="104"/>
  <c r="A124" i="41"/>
  <c r="A120" i="59"/>
  <c r="A135" i="61"/>
  <c r="A125" i="49"/>
  <c r="A127" i="53"/>
  <c r="A123" i="40"/>
  <c r="A134" i="60"/>
  <c r="N133" i="60"/>
  <c r="A124" i="95"/>
  <c r="M147" i="53"/>
  <c r="BA139" i="104" l="1"/>
  <c r="BN139" i="104"/>
  <c r="G142" i="104"/>
  <c r="BG142" i="104"/>
  <c r="BK142" i="104"/>
  <c r="X142" i="104"/>
  <c r="CO142" i="104"/>
  <c r="T142" i="104"/>
  <c r="CD139" i="104"/>
  <c r="K142" i="104"/>
  <c r="BR142" i="104"/>
  <c r="BZ142" i="104"/>
  <c r="AK142" i="104"/>
  <c r="AG142" i="104"/>
  <c r="AT142" i="104"/>
  <c r="AX142" i="104"/>
  <c r="CJ142" i="104"/>
  <c r="AN139" i="104"/>
  <c r="A144" i="104"/>
  <c r="N139" i="104"/>
  <c r="AA139" i="104"/>
  <c r="BA140" i="104"/>
  <c r="A121" i="59"/>
  <c r="A125" i="41"/>
  <c r="A126" i="49"/>
  <c r="A136" i="61"/>
  <c r="A128" i="53"/>
  <c r="A124" i="40"/>
  <c r="A135" i="60"/>
  <c r="N134" i="60"/>
  <c r="A125" i="95"/>
  <c r="BN142" i="104" l="1"/>
  <c r="AA142" i="104"/>
  <c r="BA142" i="104"/>
  <c r="K143" i="104"/>
  <c r="BK143" i="104"/>
  <c r="AK143" i="104"/>
  <c r="AX143" i="104"/>
  <c r="AT143" i="104"/>
  <c r="BG143" i="104"/>
  <c r="G143" i="104"/>
  <c r="AG143" i="104"/>
  <c r="BR143" i="104"/>
  <c r="T143" i="104"/>
  <c r="X143" i="104"/>
  <c r="BZ143" i="104"/>
  <c r="CD142" i="104"/>
  <c r="CO143" i="104"/>
  <c r="CJ143" i="104"/>
  <c r="AN142" i="104"/>
  <c r="CR139" i="104"/>
  <c r="N142" i="104"/>
  <c r="A126" i="95"/>
  <c r="A122" i="59"/>
  <c r="A129" i="53"/>
  <c r="A137" i="61"/>
  <c r="A127" i="49"/>
  <c r="A126" i="41"/>
  <c r="A125" i="40"/>
  <c r="A136" i="60"/>
  <c r="N135" i="60"/>
  <c r="C14" i="40"/>
  <c r="C13" i="40"/>
  <c r="C12" i="40"/>
  <c r="C15" i="40"/>
  <c r="C10" i="40"/>
  <c r="C11" i="40"/>
  <c r="C9" i="40"/>
  <c r="BA143" i="104" l="1"/>
  <c r="N143" i="104"/>
  <c r="BN143" i="104"/>
  <c r="CR142" i="104"/>
  <c r="K144" i="104"/>
  <c r="AG144" i="104"/>
  <c r="BR144" i="104"/>
  <c r="G144" i="104"/>
  <c r="BZ144" i="104"/>
  <c r="X144" i="104"/>
  <c r="CJ144" i="104"/>
  <c r="BG144" i="104"/>
  <c r="AT144" i="104"/>
  <c r="AX144" i="104"/>
  <c r="CD143" i="104"/>
  <c r="CO144" i="104"/>
  <c r="T144" i="104"/>
  <c r="AK144" i="104"/>
  <c r="BK144" i="104"/>
  <c r="AA143" i="104"/>
  <c r="AN143" i="104"/>
  <c r="A138" i="61"/>
  <c r="A127" i="41"/>
  <c r="A123" i="59"/>
  <c r="A127" i="95"/>
  <c r="A128" i="49"/>
  <c r="A130" i="53"/>
  <c r="A137" i="60"/>
  <c r="N137" i="60" s="1"/>
  <c r="A126" i="40"/>
  <c r="N136" i="60"/>
  <c r="N144" i="104" l="1"/>
  <c r="BA144" i="104"/>
  <c r="BN144" i="104"/>
  <c r="AA144" i="104"/>
  <c r="CR143" i="104"/>
  <c r="AN144" i="104"/>
  <c r="CD144" i="104"/>
  <c r="A131" i="53"/>
  <c r="A129" i="49"/>
  <c r="A124" i="59"/>
  <c r="A128" i="95"/>
  <c r="A128" i="41"/>
  <c r="A139" i="61"/>
  <c r="A138" i="60"/>
  <c r="A127" i="40"/>
  <c r="CR144" i="104" l="1"/>
  <c r="A140" i="6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46" i="60"/>
  <c r="N145" i="60"/>
  <c r="A131" i="59"/>
  <c r="A135" i="95"/>
  <c r="A138" i="53"/>
  <c r="A139" i="53" s="1"/>
  <c r="A136" i="49"/>
  <c r="A135" i="41"/>
  <c r="N144" i="60"/>
  <c r="A134" i="40"/>
  <c r="U146" i="60" l="1"/>
  <c r="A140" i="53"/>
  <c r="A147" i="60"/>
  <c r="A148" i="60" s="1"/>
  <c r="N146" i="60"/>
  <c r="A136" i="41"/>
  <c r="A137" i="49"/>
  <c r="A136" i="95"/>
  <c r="A132" i="59"/>
  <c r="A135" i="40"/>
  <c r="A149" i="60" l="1"/>
  <c r="N148" i="60"/>
  <c r="N147" i="60"/>
  <c r="A141" i="53"/>
  <c r="A142" i="53" s="1"/>
  <c r="A138" i="49"/>
  <c r="A139" i="49" s="1"/>
  <c r="A137" i="41"/>
  <c r="A133" i="59"/>
  <c r="A137" i="95"/>
  <c r="A136" i="40"/>
  <c r="P148" i="60" l="1"/>
  <c r="L148" i="60"/>
  <c r="W148" i="60"/>
  <c r="Q148" i="60"/>
  <c r="X148" i="60"/>
  <c r="T148" i="60"/>
  <c r="V148" i="60"/>
  <c r="S148" i="60"/>
  <c r="U148" i="60"/>
  <c r="R148" i="60"/>
  <c r="A150" i="60"/>
  <c r="N149" i="60"/>
  <c r="A143" i="53"/>
  <c r="A140" i="49"/>
  <c r="A138" i="95"/>
  <c r="A138" i="41"/>
  <c r="A134" i="59"/>
  <c r="A137" i="40"/>
  <c r="P149" i="60" l="1"/>
  <c r="T149" i="60"/>
  <c r="Q149" i="60"/>
  <c r="S149" i="60"/>
  <c r="X149" i="60"/>
  <c r="W149" i="60"/>
  <c r="R149" i="60"/>
  <c r="U149" i="60"/>
  <c r="V149" i="60"/>
  <c r="A144" i="53"/>
  <c r="N150" i="60"/>
  <c r="Y148" i="60"/>
  <c r="A141" i="49"/>
  <c r="A142" i="49" s="1"/>
  <c r="A139" i="95"/>
  <c r="A135" i="59"/>
  <c r="A139" i="41"/>
  <c r="A140" i="41" s="1"/>
  <c r="A138" i="40"/>
  <c r="X150" i="60" l="1"/>
  <c r="R150" i="60"/>
  <c r="N142" i="53"/>
  <c r="R142" i="53" s="1"/>
  <c r="S150" i="60"/>
  <c r="T150" i="60"/>
  <c r="V150" i="60"/>
  <c r="W150" i="60"/>
  <c r="Q150" i="60"/>
  <c r="U150" i="60"/>
  <c r="P150" i="60"/>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B45" i="102" l="1"/>
  <c r="H45" i="102" s="1"/>
  <c r="M142" i="49"/>
  <c r="N142" i="49" s="1"/>
  <c r="N143" i="53"/>
  <c r="R143" i="53" s="1"/>
  <c r="A144" i="49"/>
  <c r="Y150" i="60"/>
  <c r="A141" i="40"/>
  <c r="A142" i="41"/>
  <c r="A143" i="41" s="1"/>
  <c r="A141" i="95"/>
  <c r="A142" i="95" s="1"/>
  <c r="A137" i="59"/>
  <c r="A138" i="59" s="1"/>
  <c r="M143" i="49" l="1"/>
  <c r="N143" i="49" s="1"/>
  <c r="N144" i="53"/>
  <c r="R144" i="53" s="1"/>
  <c r="A144" i="41"/>
  <c r="A143" i="95"/>
  <c r="A142" i="40"/>
  <c r="A143" i="40" s="1"/>
  <c r="A139" i="59"/>
  <c r="CM142" i="95" l="1"/>
  <c r="D143" i="41"/>
  <c r="S143" i="41" s="1"/>
  <c r="AH142" i="95"/>
  <c r="CL142" i="95"/>
  <c r="AD142" i="95"/>
  <c r="R142" i="95"/>
  <c r="CS142" i="95"/>
  <c r="M144" i="49"/>
  <c r="N144" i="49" s="1"/>
  <c r="CP142" i="95"/>
  <c r="F142" i="95"/>
  <c r="A144" i="95"/>
  <c r="A144" i="40"/>
  <c r="A145" i="41"/>
  <c r="A140" i="59"/>
  <c r="A141" i="59" s="1"/>
  <c r="CT142" i="95" l="1"/>
  <c r="A142" i="59"/>
  <c r="A145" i="40"/>
  <c r="A143" i="59" l="1"/>
  <c r="BB142" i="95" l="1"/>
  <c r="BN142" i="95"/>
  <c r="BA16" i="95"/>
  <c r="BM16" i="95"/>
  <c r="BM14" i="95"/>
  <c r="BM15" i="95"/>
  <c r="BM17" i="95"/>
  <c r="BA15" i="95" l="1"/>
  <c r="BA14" i="95"/>
  <c r="BA17" i="95"/>
  <c r="A3" i="50" l="1"/>
  <c r="A3" i="38"/>
  <c r="A3" i="54"/>
  <c r="H153" i="61" l="1"/>
  <c r="J153" i="61"/>
  <c r="E153" i="61"/>
  <c r="G153" i="61"/>
  <c r="K153" i="61"/>
  <c r="D153" i="61"/>
  <c r="I153" i="61"/>
  <c r="C153" i="61"/>
  <c r="F153" i="61"/>
  <c r="H17" i="61" l="1"/>
  <c r="I15" i="61"/>
  <c r="J20" i="61"/>
  <c r="E23" i="61"/>
  <c r="D18" i="61"/>
  <c r="C20" i="61"/>
  <c r="E17" i="61"/>
  <c r="I23" i="61"/>
  <c r="D23" i="61"/>
  <c r="E14" i="61"/>
  <c r="H22" i="61"/>
  <c r="E15" i="61"/>
  <c r="H14" i="61"/>
  <c r="J16" i="61"/>
  <c r="K20" i="61"/>
  <c r="F21" i="61"/>
  <c r="G21" i="61"/>
  <c r="D20" i="61"/>
  <c r="D17" i="61"/>
  <c r="C19" i="61"/>
  <c r="G20" i="61"/>
  <c r="F19" i="61"/>
  <c r="K19" i="61"/>
  <c r="J23" i="61"/>
  <c r="C17" i="61"/>
  <c r="F15" i="61"/>
  <c r="I16" i="61"/>
  <c r="C23" i="61"/>
  <c r="K17" i="61"/>
  <c r="I17" i="61"/>
  <c r="F23" i="61"/>
  <c r="J15" i="61"/>
  <c r="E22" i="61"/>
  <c r="C18" i="61"/>
  <c r="F16" i="61"/>
  <c r="K14" i="61"/>
  <c r="C14" i="61"/>
  <c r="G19" i="61"/>
  <c r="F22" i="61"/>
  <c r="D19" i="61"/>
  <c r="H18" i="61"/>
  <c r="H21" i="61"/>
  <c r="I20" i="61"/>
  <c r="C15" i="61"/>
  <c r="K22" i="61"/>
  <c r="E20" i="61"/>
  <c r="F18" i="61"/>
  <c r="I22" i="61"/>
  <c r="C21" i="61"/>
  <c r="J17" i="61"/>
  <c r="E18" i="61"/>
  <c r="C22" i="61"/>
  <c r="H23" i="61"/>
  <c r="G18" i="61"/>
  <c r="H19" i="61"/>
  <c r="D22" i="61"/>
  <c r="D14" i="61"/>
  <c r="E21" i="61"/>
  <c r="D21" i="61"/>
  <c r="K18" i="61"/>
  <c r="I14" i="61"/>
  <c r="H16" i="61"/>
  <c r="G22" i="61"/>
  <c r="J19" i="61"/>
  <c r="F14" i="61"/>
  <c r="F20" i="61"/>
  <c r="G15" i="61"/>
  <c r="J14" i="61"/>
  <c r="J21" i="61"/>
  <c r="G23" i="61"/>
  <c r="C16" i="61"/>
  <c r="I21" i="61"/>
  <c r="J18" i="61"/>
  <c r="E16" i="61"/>
  <c r="H15" i="61"/>
  <c r="D16" i="61"/>
  <c r="G17" i="61"/>
  <c r="I19" i="61"/>
  <c r="K21" i="61"/>
  <c r="J22" i="61"/>
  <c r="F17" i="61"/>
  <c r="G14" i="61"/>
  <c r="G16" i="61"/>
  <c r="H20" i="61"/>
  <c r="E19" i="61"/>
  <c r="K16" i="61"/>
  <c r="K15" i="61"/>
  <c r="I18" i="61"/>
  <c r="K23" i="61"/>
  <c r="D15" i="61"/>
  <c r="M219" i="50" l="1"/>
  <c r="N219" i="50" s="1"/>
  <c r="M166" i="50"/>
  <c r="N166" i="50" s="1"/>
  <c r="M116" i="50"/>
  <c r="N116" i="50" s="1"/>
  <c r="M35" i="50"/>
  <c r="N35" i="50" s="1"/>
  <c r="M137" i="54"/>
  <c r="N137" i="54" s="1"/>
  <c r="M14" i="54"/>
  <c r="N14" i="54" s="1"/>
  <c r="M60" i="54"/>
  <c r="N60" i="54" s="1"/>
  <c r="M25" i="54"/>
  <c r="N25" i="54" s="1"/>
  <c r="BC11" i="95"/>
  <c r="M49" i="54"/>
  <c r="N49" i="54" s="1"/>
  <c r="M80" i="54"/>
  <c r="N80" i="54" s="1"/>
  <c r="V26" i="95"/>
  <c r="M210" i="54"/>
  <c r="N210" i="54" s="1"/>
  <c r="M141" i="50"/>
  <c r="N141" i="50" s="1"/>
  <c r="M213" i="54"/>
  <c r="N213" i="54" s="1"/>
  <c r="M160" i="54"/>
  <c r="N160" i="54" s="1"/>
  <c r="M67" i="54"/>
  <c r="N67" i="54" s="1"/>
  <c r="M154" i="50"/>
  <c r="N154" i="50" s="1"/>
  <c r="M118" i="50"/>
  <c r="N118" i="50" s="1"/>
  <c r="I9" i="50"/>
  <c r="M91" i="54"/>
  <c r="N91" i="54" s="1"/>
  <c r="M155" i="54"/>
  <c r="N155" i="54" s="1"/>
  <c r="B9" i="54"/>
  <c r="M143" i="54"/>
  <c r="N143" i="54" s="1"/>
  <c r="M125" i="50"/>
  <c r="N125" i="50" s="1"/>
  <c r="M151" i="50"/>
  <c r="N151" i="50" s="1"/>
  <c r="M137" i="50"/>
  <c r="N137" i="50" s="1"/>
  <c r="M145" i="54"/>
  <c r="N145" i="54" s="1"/>
  <c r="M147" i="50"/>
  <c r="N147" i="50" s="1"/>
  <c r="M50" i="54"/>
  <c r="N50" i="54" s="1"/>
  <c r="M176" i="50"/>
  <c r="N176" i="50" s="1"/>
  <c r="M175" i="50"/>
  <c r="N175" i="50" s="1"/>
  <c r="M214" i="50"/>
  <c r="N214" i="50" s="1"/>
  <c r="M43" i="50"/>
  <c r="N43" i="50" s="1"/>
  <c r="M86" i="50"/>
  <c r="N86" i="50" s="1"/>
  <c r="M46" i="50"/>
  <c r="N46" i="50" s="1"/>
  <c r="M168" i="50"/>
  <c r="N168" i="50" s="1"/>
  <c r="K9" i="50"/>
  <c r="M39" i="50"/>
  <c r="N39" i="50" s="1"/>
  <c r="L9" i="54"/>
  <c r="M37" i="54"/>
  <c r="N37" i="54" s="1"/>
  <c r="H9" i="54"/>
  <c r="BX8" i="95"/>
  <c r="M29" i="54"/>
  <c r="N29" i="54" s="1"/>
  <c r="M74" i="50"/>
  <c r="N74" i="50" s="1"/>
  <c r="M215" i="54"/>
  <c r="N215" i="54" s="1"/>
  <c r="M146" i="50"/>
  <c r="N146" i="50" s="1"/>
  <c r="C9" i="54"/>
  <c r="M10" i="54"/>
  <c r="N10" i="54" s="1"/>
  <c r="N9" i="54" s="1"/>
  <c r="M36" i="54"/>
  <c r="N36" i="54" s="1"/>
  <c r="M167" i="50"/>
  <c r="N167" i="50" s="1"/>
  <c r="M130" i="54"/>
  <c r="N130" i="54" s="1"/>
  <c r="M10" i="50"/>
  <c r="C9" i="50"/>
  <c r="F9" i="50"/>
  <c r="M135" i="54"/>
  <c r="N135" i="54" s="1"/>
  <c r="M82" i="54"/>
  <c r="N82" i="54" s="1"/>
  <c r="M220" i="54"/>
  <c r="N220" i="54" s="1"/>
  <c r="M198" i="54"/>
  <c r="N198" i="54" s="1"/>
  <c r="M23" i="50"/>
  <c r="N23" i="50" s="1"/>
  <c r="M15" i="50"/>
  <c r="N15" i="50" s="1"/>
  <c r="M160" i="50"/>
  <c r="N160" i="50" s="1"/>
  <c r="M187" i="54"/>
  <c r="N187" i="54" s="1"/>
  <c r="M50" i="50"/>
  <c r="N50" i="50" s="1"/>
  <c r="M158" i="54"/>
  <c r="N158" i="54" s="1"/>
  <c r="M153" i="50"/>
  <c r="N153" i="50" s="1"/>
  <c r="M73" i="54"/>
  <c r="N73" i="54" s="1"/>
  <c r="M14" i="50"/>
  <c r="N14" i="50" s="1"/>
  <c r="M162" i="50"/>
  <c r="N162" i="50" s="1"/>
  <c r="M11" i="50"/>
  <c r="N11" i="50" s="1"/>
  <c r="M123" i="54"/>
  <c r="N123" i="54" s="1"/>
  <c r="M13" i="54"/>
  <c r="N13" i="54" s="1"/>
  <c r="U17" i="95"/>
  <c r="M47" i="54"/>
  <c r="N47" i="54" s="1"/>
  <c r="M183" i="54"/>
  <c r="N183" i="54" s="1"/>
  <c r="M181" i="50"/>
  <c r="N181" i="50" s="1"/>
  <c r="M82" i="50"/>
  <c r="N82" i="50" s="1"/>
  <c r="V139" i="95"/>
  <c r="M62" i="54"/>
  <c r="N62" i="54" s="1"/>
  <c r="M57" i="50"/>
  <c r="N57" i="50" s="1"/>
  <c r="M62" i="50"/>
  <c r="N62" i="50" s="1"/>
  <c r="M105" i="54"/>
  <c r="N105" i="54" s="1"/>
  <c r="AA17" i="95"/>
  <c r="M167" i="54"/>
  <c r="N167" i="54" s="1"/>
  <c r="M46" i="54"/>
  <c r="N46" i="54" s="1"/>
  <c r="M207" i="54"/>
  <c r="N207" i="54" s="1"/>
  <c r="M223" i="50"/>
  <c r="N223" i="50" s="1"/>
  <c r="M178" i="54"/>
  <c r="N178" i="54" s="1"/>
  <c r="M34" i="54"/>
  <c r="N34" i="54" s="1"/>
  <c r="M192" i="50"/>
  <c r="N192" i="50" s="1"/>
  <c r="M213" i="50"/>
  <c r="N213" i="50" s="1"/>
  <c r="M38" i="54"/>
  <c r="N38" i="54" s="1"/>
  <c r="C17" i="95"/>
  <c r="M81" i="54"/>
  <c r="N81" i="54" s="1"/>
  <c r="M27" i="54"/>
  <c r="N27" i="54" s="1"/>
  <c r="M166" i="54"/>
  <c r="N166" i="54" s="1"/>
  <c r="M203" i="54"/>
  <c r="N203" i="54" s="1"/>
  <c r="M223" i="54"/>
  <c r="N223" i="54" s="1"/>
  <c r="M77" i="54"/>
  <c r="N77" i="54" s="1"/>
  <c r="M209" i="54"/>
  <c r="N209" i="54" s="1"/>
  <c r="M88" i="54"/>
  <c r="N88" i="54" s="1"/>
  <c r="M77" i="50"/>
  <c r="N77" i="50" s="1"/>
  <c r="M21" i="54"/>
  <c r="N21" i="54" s="1"/>
  <c r="M17" i="54"/>
  <c r="N17" i="54" s="1"/>
  <c r="M57" i="54"/>
  <c r="N57" i="54" s="1"/>
  <c r="M88" i="50"/>
  <c r="N88" i="50" s="1"/>
  <c r="P9" i="50"/>
  <c r="M228" i="50"/>
  <c r="N228" i="50" s="1"/>
  <c r="M27" i="50"/>
  <c r="N27" i="50" s="1"/>
  <c r="M71" i="50"/>
  <c r="N71" i="50" s="1"/>
  <c r="M73" i="50"/>
  <c r="N73" i="50" s="1"/>
  <c r="M202" i="50"/>
  <c r="N202" i="50" s="1"/>
  <c r="M112" i="50"/>
  <c r="N112" i="50" s="1"/>
  <c r="M89" i="50"/>
  <c r="N89" i="50" s="1"/>
  <c r="M191" i="54"/>
  <c r="N191" i="54" s="1"/>
  <c r="M126" i="54"/>
  <c r="N126" i="54" s="1"/>
  <c r="M112" i="54"/>
  <c r="N112" i="54" s="1"/>
  <c r="M149" i="54"/>
  <c r="N149" i="54" s="1"/>
  <c r="M56" i="54"/>
  <c r="N56" i="54" s="1"/>
  <c r="K9" i="54"/>
  <c r="M132" i="54"/>
  <c r="N132" i="54" s="1"/>
  <c r="M125" i="54"/>
  <c r="N125" i="54" s="1"/>
  <c r="M122" i="54"/>
  <c r="N122" i="54" s="1"/>
  <c r="M13" i="50"/>
  <c r="N13" i="50" s="1"/>
  <c r="M171" i="50"/>
  <c r="N171" i="50" s="1"/>
  <c r="M49" i="50"/>
  <c r="N49" i="50" s="1"/>
  <c r="M184" i="54"/>
  <c r="N184" i="54" s="1"/>
  <c r="M227" i="50"/>
  <c r="N227" i="50" s="1"/>
  <c r="M144" i="54"/>
  <c r="N144" i="54" s="1"/>
  <c r="M76" i="50"/>
  <c r="N76" i="50" s="1"/>
  <c r="M80" i="50"/>
  <c r="N80" i="50" s="1"/>
  <c r="M142" i="54"/>
  <c r="N142" i="54" s="1"/>
  <c r="M53" i="54"/>
  <c r="N53" i="54" s="1"/>
  <c r="M20" i="50"/>
  <c r="N20" i="50" s="1"/>
  <c r="M83" i="50"/>
  <c r="N83" i="50" s="1"/>
  <c r="M188" i="50"/>
  <c r="N188" i="50" s="1"/>
  <c r="M31" i="50"/>
  <c r="N31" i="50" s="1"/>
  <c r="U9" i="95"/>
  <c r="M129" i="54"/>
  <c r="N129" i="54" s="1"/>
  <c r="M140" i="50"/>
  <c r="N140" i="50" s="1"/>
  <c r="M152" i="54"/>
  <c r="N152" i="54" s="1"/>
  <c r="F9" i="54"/>
  <c r="M149" i="50"/>
  <c r="N149" i="50" s="1"/>
  <c r="M217" i="54"/>
  <c r="N217" i="54" s="1"/>
  <c r="M79" i="50"/>
  <c r="N79" i="50" s="1"/>
  <c r="M216" i="50"/>
  <c r="N216" i="50" s="1"/>
  <c r="M119" i="50"/>
  <c r="N119" i="50" s="1"/>
  <c r="M70" i="50"/>
  <c r="N70" i="50" s="1"/>
  <c r="M59" i="54"/>
  <c r="N59" i="54" s="1"/>
  <c r="M90" i="54"/>
  <c r="N90" i="54" s="1"/>
  <c r="M15" i="54"/>
  <c r="N15" i="54" s="1"/>
  <c r="M106" i="50"/>
  <c r="N106" i="50" s="1"/>
  <c r="M61" i="50"/>
  <c r="N61" i="50" s="1"/>
  <c r="M89" i="54"/>
  <c r="N89" i="54" s="1"/>
  <c r="D9" i="54"/>
  <c r="BM9" i="95"/>
  <c r="M87" i="54"/>
  <c r="N87" i="54" s="1"/>
  <c r="M164" i="50"/>
  <c r="N164" i="50" s="1"/>
  <c r="M61" i="54"/>
  <c r="N61" i="54" s="1"/>
  <c r="M225" i="54"/>
  <c r="N225" i="54" s="1"/>
  <c r="M215" i="50"/>
  <c r="N215" i="50" s="1"/>
  <c r="M85" i="50"/>
  <c r="N85" i="50" s="1"/>
  <c r="M29" i="50"/>
  <c r="N29" i="50" s="1"/>
  <c r="M16" i="50"/>
  <c r="N16" i="50" s="1"/>
  <c r="M26" i="54"/>
  <c r="N26" i="54" s="1"/>
  <c r="M68" i="54"/>
  <c r="N68" i="54" s="1"/>
  <c r="M60" i="50"/>
  <c r="N60" i="50" s="1"/>
  <c r="M120" i="54"/>
  <c r="N120" i="54" s="1"/>
  <c r="M172" i="50"/>
  <c r="N172" i="50" s="1"/>
  <c r="M75" i="50"/>
  <c r="N75" i="50" s="1"/>
  <c r="M177" i="54"/>
  <c r="N177" i="54" s="1"/>
  <c r="L9" i="50"/>
  <c r="M229" i="50"/>
  <c r="N229" i="50" s="1"/>
  <c r="M28" i="54"/>
  <c r="N28" i="54" s="1"/>
  <c r="M157" i="54"/>
  <c r="N157" i="54" s="1"/>
  <c r="M45" i="50"/>
  <c r="N45" i="50" s="1"/>
  <c r="M134" i="50"/>
  <c r="N134" i="50" s="1"/>
  <c r="M225" i="50"/>
  <c r="N225" i="50" s="1"/>
  <c r="M206" i="54"/>
  <c r="N206" i="54" s="1"/>
  <c r="M192" i="54"/>
  <c r="N192" i="54" s="1"/>
  <c r="M108" i="54"/>
  <c r="N108" i="54" s="1"/>
  <c r="M164" i="54"/>
  <c r="N164" i="54" s="1"/>
  <c r="M95" i="50"/>
  <c r="N95" i="50" s="1"/>
  <c r="M97" i="54"/>
  <c r="N97" i="54" s="1"/>
  <c r="M197" i="50"/>
  <c r="N197" i="50" s="1"/>
  <c r="M117" i="54"/>
  <c r="N117" i="54" s="1"/>
  <c r="M127" i="54"/>
  <c r="N127" i="54" s="1"/>
  <c r="M48" i="54"/>
  <c r="N48" i="54" s="1"/>
  <c r="O10" i="95"/>
  <c r="M52" i="54"/>
  <c r="N52" i="54" s="1"/>
  <c r="V65" i="95"/>
  <c r="M142" i="50"/>
  <c r="N142" i="50" s="1"/>
  <c r="M150" i="50"/>
  <c r="N150" i="50" s="1"/>
  <c r="M132" i="50"/>
  <c r="N132" i="50" s="1"/>
  <c r="M40" i="50"/>
  <c r="N40" i="50" s="1"/>
  <c r="M198" i="50"/>
  <c r="N198" i="50" s="1"/>
  <c r="M183" i="50"/>
  <c r="N183" i="50" s="1"/>
  <c r="M22" i="50"/>
  <c r="N22" i="50" s="1"/>
  <c r="M230" i="54"/>
  <c r="N230" i="54" s="1"/>
  <c r="M63" i="54"/>
  <c r="N63" i="54" s="1"/>
  <c r="M71" i="54"/>
  <c r="N71" i="54" s="1"/>
  <c r="M194" i="54"/>
  <c r="N194" i="54" s="1"/>
  <c r="M103" i="50"/>
  <c r="N103" i="50" s="1"/>
  <c r="M53" i="50"/>
  <c r="N53" i="50" s="1"/>
  <c r="M124" i="54"/>
  <c r="N124" i="54" s="1"/>
  <c r="M141" i="54"/>
  <c r="N141" i="54" s="1"/>
  <c r="M90" i="50"/>
  <c r="N90" i="50" s="1"/>
  <c r="M64" i="54"/>
  <c r="N64" i="54" s="1"/>
  <c r="M44" i="50"/>
  <c r="N44" i="50" s="1"/>
  <c r="M32" i="54"/>
  <c r="N32" i="54" s="1"/>
  <c r="M117" i="50"/>
  <c r="N117" i="50" s="1"/>
  <c r="M67" i="50"/>
  <c r="N67" i="50" s="1"/>
  <c r="M151" i="54"/>
  <c r="N151" i="54" s="1"/>
  <c r="M74" i="54"/>
  <c r="N74" i="54" s="1"/>
  <c r="M168" i="54"/>
  <c r="N168" i="54" s="1"/>
  <c r="M175" i="54"/>
  <c r="N175" i="54" s="1"/>
  <c r="U10" i="95"/>
  <c r="M69" i="50"/>
  <c r="N69" i="50" s="1"/>
  <c r="CA11" i="95"/>
  <c r="M110" i="54"/>
  <c r="N110" i="54" s="1"/>
  <c r="D9" i="50"/>
  <c r="V23" i="95"/>
  <c r="V39" i="95"/>
  <c r="M106" i="54"/>
  <c r="N106" i="54" s="1"/>
  <c r="M16" i="54"/>
  <c r="N16" i="54" s="1"/>
  <c r="M180" i="50"/>
  <c r="N180" i="50" s="1"/>
  <c r="M174" i="50"/>
  <c r="N174" i="50" s="1"/>
  <c r="BL17" i="95"/>
  <c r="V130" i="95"/>
  <c r="M189" i="54"/>
  <c r="N189" i="54" s="1"/>
  <c r="M64" i="50"/>
  <c r="N64" i="50" s="1"/>
  <c r="M162" i="54"/>
  <c r="N162" i="54" s="1"/>
  <c r="M224" i="50"/>
  <c r="N224" i="50" s="1"/>
  <c r="V32" i="95"/>
  <c r="BT17" i="104"/>
  <c r="V48" i="95"/>
  <c r="V102" i="95"/>
  <c r="M42" i="50"/>
  <c r="N42" i="50" s="1"/>
  <c r="M75" i="54"/>
  <c r="N75" i="54" s="1"/>
  <c r="M148" i="54"/>
  <c r="N148" i="54" s="1"/>
  <c r="AO15" i="95"/>
  <c r="M177" i="50"/>
  <c r="N177" i="50" s="1"/>
  <c r="T15" i="95"/>
  <c r="V103" i="95"/>
  <c r="J9" i="50"/>
  <c r="M229" i="54"/>
  <c r="N229" i="54" s="1"/>
  <c r="BO12" i="95"/>
  <c r="V133" i="95"/>
  <c r="O8" i="95"/>
  <c r="V136" i="95"/>
  <c r="CA10" i="95"/>
  <c r="M138" i="50"/>
  <c r="N138" i="50" s="1"/>
  <c r="M65" i="50"/>
  <c r="N65" i="50" s="1"/>
  <c r="M207" i="50"/>
  <c r="N207" i="50" s="1"/>
  <c r="V92" i="95"/>
  <c r="M196" i="50"/>
  <c r="N196" i="50" s="1"/>
  <c r="M150" i="54"/>
  <c r="N150" i="54" s="1"/>
  <c r="M170" i="54"/>
  <c r="N170" i="54" s="1"/>
  <c r="M101" i="54"/>
  <c r="N101" i="54" s="1"/>
  <c r="M99" i="50"/>
  <c r="N99" i="50" s="1"/>
  <c r="M131" i="50"/>
  <c r="N131" i="50" s="1"/>
  <c r="M76" i="54"/>
  <c r="N76" i="54" s="1"/>
  <c r="M187" i="50"/>
  <c r="N187" i="50" s="1"/>
  <c r="M36" i="50"/>
  <c r="N36" i="50" s="1"/>
  <c r="M161" i="50"/>
  <c r="N161" i="50" s="1"/>
  <c r="BC9" i="95"/>
  <c r="M96" i="50"/>
  <c r="N96" i="50" s="1"/>
  <c r="V142" i="95"/>
  <c r="M171" i="54"/>
  <c r="N171" i="54" s="1"/>
  <c r="M30" i="54"/>
  <c r="N30" i="54" s="1"/>
  <c r="M22" i="54"/>
  <c r="N22" i="54" s="1"/>
  <c r="V119" i="95"/>
  <c r="BY15" i="95"/>
  <c r="BL14" i="95"/>
  <c r="V53" i="95"/>
  <c r="C8" i="95"/>
  <c r="V117" i="95"/>
  <c r="M66" i="50"/>
  <c r="N66" i="50" s="1"/>
  <c r="M33" i="54"/>
  <c r="N33" i="54" s="1"/>
  <c r="M201" i="54"/>
  <c r="N201" i="54" s="1"/>
  <c r="V47" i="95"/>
  <c r="V120" i="95"/>
  <c r="BT10" i="104"/>
  <c r="V116" i="95"/>
  <c r="V111" i="95"/>
  <c r="M20" i="54"/>
  <c r="N20" i="54" s="1"/>
  <c r="M39" i="54"/>
  <c r="N39" i="54" s="1"/>
  <c r="M72" i="54"/>
  <c r="N72" i="54" s="1"/>
  <c r="M97" i="50"/>
  <c r="N97" i="50" s="1"/>
  <c r="M169" i="54"/>
  <c r="N169" i="54" s="1"/>
  <c r="V98" i="95"/>
  <c r="BT13" i="104"/>
  <c r="BY12" i="95"/>
  <c r="M121" i="50"/>
  <c r="N121" i="50" s="1"/>
  <c r="M221" i="54"/>
  <c r="N221" i="54" s="1"/>
  <c r="M224" i="54"/>
  <c r="N224" i="54" s="1"/>
  <c r="P9" i="54"/>
  <c r="BO14" i="95"/>
  <c r="V97" i="95"/>
  <c r="M174" i="54"/>
  <c r="N174" i="54" s="1"/>
  <c r="V52" i="95"/>
  <c r="M201" i="50"/>
  <c r="N201" i="50" s="1"/>
  <c r="U8" i="95"/>
  <c r="M44" i="54"/>
  <c r="N44" i="54" s="1"/>
  <c r="M228" i="54"/>
  <c r="N228" i="54" s="1"/>
  <c r="M95" i="54"/>
  <c r="N95" i="54" s="1"/>
  <c r="M35" i="54"/>
  <c r="N35" i="54" s="1"/>
  <c r="V40" i="95"/>
  <c r="M104" i="50"/>
  <c r="N104" i="50" s="1"/>
  <c r="M70" i="54"/>
  <c r="N70" i="54" s="1"/>
  <c r="M172" i="54"/>
  <c r="N172" i="54" s="1"/>
  <c r="M68" i="50"/>
  <c r="N68" i="50" s="1"/>
  <c r="M206" i="50"/>
  <c r="N206" i="50" s="1"/>
  <c r="M52" i="50"/>
  <c r="N52" i="50" s="1"/>
  <c r="M136" i="54"/>
  <c r="N136" i="54" s="1"/>
  <c r="M200" i="50"/>
  <c r="N200" i="50" s="1"/>
  <c r="M47" i="50"/>
  <c r="N47" i="50" s="1"/>
  <c r="M109" i="50"/>
  <c r="N109" i="50" s="1"/>
  <c r="M94" i="50"/>
  <c r="N94" i="50" s="1"/>
  <c r="V35" i="95"/>
  <c r="AS16" i="95"/>
  <c r="BY13" i="95"/>
  <c r="V131" i="95"/>
  <c r="M51" i="50"/>
  <c r="N51" i="50" s="1"/>
  <c r="M32" i="50"/>
  <c r="N32" i="50" s="1"/>
  <c r="M186" i="50"/>
  <c r="N186" i="50" s="1"/>
  <c r="M122" i="50"/>
  <c r="N122" i="50" s="1"/>
  <c r="M121" i="54"/>
  <c r="N121" i="54" s="1"/>
  <c r="M120" i="50"/>
  <c r="N120" i="50" s="1"/>
  <c r="M58" i="50"/>
  <c r="N58" i="50" s="1"/>
  <c r="AO17" i="95"/>
  <c r="M220" i="50"/>
  <c r="N220" i="50" s="1"/>
  <c r="V105" i="95"/>
  <c r="V86" i="95"/>
  <c r="I9" i="54"/>
  <c r="E9" i="50"/>
  <c r="M79" i="54"/>
  <c r="N79" i="54" s="1"/>
  <c r="M17" i="50"/>
  <c r="N17" i="50" s="1"/>
  <c r="M124" i="50"/>
  <c r="N124" i="50" s="1"/>
  <c r="AY17" i="95"/>
  <c r="M193" i="50"/>
  <c r="N193" i="50" s="1"/>
  <c r="AY10" i="95"/>
  <c r="BB87" i="95"/>
  <c r="C10" i="95"/>
  <c r="BC17" i="95"/>
  <c r="BC10" i="95"/>
  <c r="O9" i="95"/>
  <c r="M110" i="50"/>
  <c r="N110" i="50" s="1"/>
  <c r="M136" i="50"/>
  <c r="N136" i="50" s="1"/>
  <c r="M216" i="54"/>
  <c r="N216" i="54" s="1"/>
  <c r="V96" i="95"/>
  <c r="BY14" i="95"/>
  <c r="V135" i="95"/>
  <c r="V123" i="95"/>
  <c r="V78" i="95"/>
  <c r="V76" i="95"/>
  <c r="M133" i="50"/>
  <c r="N133" i="50" s="1"/>
  <c r="M87" i="50"/>
  <c r="N87" i="50" s="1"/>
  <c r="M148" i="50"/>
  <c r="N148" i="50" s="1"/>
  <c r="M12" i="54"/>
  <c r="N12" i="54" s="1"/>
  <c r="V34" i="95"/>
  <c r="BX14" i="95"/>
  <c r="T17" i="95"/>
  <c r="V127" i="95"/>
  <c r="BX13" i="95"/>
  <c r="M37" i="50"/>
  <c r="N37" i="50" s="1"/>
  <c r="B9" i="50"/>
  <c r="V55" i="95"/>
  <c r="T11" i="95"/>
  <c r="BX9" i="95"/>
  <c r="M103" i="54"/>
  <c r="N103" i="54" s="1"/>
  <c r="V29" i="95"/>
  <c r="V88" i="95"/>
  <c r="M55" i="50"/>
  <c r="N55" i="50" s="1"/>
  <c r="M208" i="54"/>
  <c r="N208" i="54" s="1"/>
  <c r="M24" i="50"/>
  <c r="N24" i="50" s="1"/>
  <c r="M203" i="50"/>
  <c r="N203" i="50" s="1"/>
  <c r="M78" i="54"/>
  <c r="N78" i="54" s="1"/>
  <c r="V60" i="95"/>
  <c r="BO11" i="95"/>
  <c r="M56" i="50"/>
  <c r="N56" i="50" s="1"/>
  <c r="M179" i="50"/>
  <c r="N179" i="50" s="1"/>
  <c r="M84" i="50"/>
  <c r="N84" i="50" s="1"/>
  <c r="M38" i="50"/>
  <c r="N38" i="50" s="1"/>
  <c r="M165" i="50"/>
  <c r="N165" i="50" s="1"/>
  <c r="M58" i="54"/>
  <c r="N58" i="54" s="1"/>
  <c r="V109" i="95"/>
  <c r="AP142" i="95"/>
  <c r="V137" i="95"/>
  <c r="BM12" i="95"/>
  <c r="V69" i="95"/>
  <c r="BO9" i="95"/>
  <c r="V106" i="95"/>
  <c r="V38" i="95"/>
  <c r="G9" i="50"/>
  <c r="M222" i="50"/>
  <c r="N222" i="50" s="1"/>
  <c r="V83" i="95"/>
  <c r="CA16" i="95"/>
  <c r="BL16" i="95"/>
  <c r="V132" i="95"/>
  <c r="M204" i="50"/>
  <c r="N204" i="50" s="1"/>
  <c r="M54" i="50"/>
  <c r="N54" i="50" s="1"/>
  <c r="M21" i="50"/>
  <c r="N21" i="50" s="1"/>
  <c r="M85" i="54"/>
  <c r="N85" i="54" s="1"/>
  <c r="M42" i="54"/>
  <c r="N42" i="54" s="1"/>
  <c r="M128" i="54"/>
  <c r="N128" i="54" s="1"/>
  <c r="M33" i="50"/>
  <c r="N33" i="50" s="1"/>
  <c r="T10" i="95"/>
  <c r="V43" i="95"/>
  <c r="U13" i="95"/>
  <c r="V67" i="95"/>
  <c r="T12" i="95"/>
  <c r="BO13" i="95"/>
  <c r="M107" i="54"/>
  <c r="N107" i="54" s="1"/>
  <c r="M178" i="50"/>
  <c r="N178" i="50" s="1"/>
  <c r="M69" i="54"/>
  <c r="N69" i="54" s="1"/>
  <c r="CA15" i="95"/>
  <c r="U15" i="95"/>
  <c r="M113" i="54"/>
  <c r="N113" i="54" s="1"/>
  <c r="V70" i="95"/>
  <c r="BX12" i="95"/>
  <c r="CA12" i="95"/>
  <c r="BT11" i="104"/>
  <c r="M139" i="50"/>
  <c r="N139" i="50" s="1"/>
  <c r="V21" i="95"/>
  <c r="M107" i="50"/>
  <c r="N107" i="50" s="1"/>
  <c r="M158" i="50"/>
  <c r="N158" i="50" s="1"/>
  <c r="M93" i="50"/>
  <c r="N93" i="50" s="1"/>
  <c r="M165" i="54"/>
  <c r="N165" i="54" s="1"/>
  <c r="M129" i="50"/>
  <c r="N129" i="50" s="1"/>
  <c r="M181" i="54"/>
  <c r="N181" i="54" s="1"/>
  <c r="M144" i="50"/>
  <c r="N144" i="50" s="1"/>
  <c r="M23" i="54"/>
  <c r="N23" i="54" s="1"/>
  <c r="V77" i="95"/>
  <c r="V112" i="95"/>
  <c r="V95" i="95"/>
  <c r="M111" i="54"/>
  <c r="N111" i="54" s="1"/>
  <c r="CA13" i="95"/>
  <c r="E9" i="54"/>
  <c r="M108" i="50"/>
  <c r="N108" i="50" s="1"/>
  <c r="M130" i="50"/>
  <c r="N130" i="50" s="1"/>
  <c r="V140" i="95"/>
  <c r="V80" i="95"/>
  <c r="M102" i="54"/>
  <c r="N102" i="54" s="1"/>
  <c r="BT9" i="104"/>
  <c r="M209" i="50"/>
  <c r="N209" i="50" s="1"/>
  <c r="BZ142" i="95"/>
  <c r="BO8" i="95"/>
  <c r="M111" i="50"/>
  <c r="N111" i="50" s="1"/>
  <c r="M219" i="54"/>
  <c r="N219" i="54" s="1"/>
  <c r="M51" i="54"/>
  <c r="N51" i="54" s="1"/>
  <c r="M45" i="54"/>
  <c r="N45" i="54" s="1"/>
  <c r="M154" i="54"/>
  <c r="N154" i="54" s="1"/>
  <c r="BY10" i="95"/>
  <c r="V89" i="95"/>
  <c r="BY9" i="95"/>
  <c r="M19" i="54"/>
  <c r="N19" i="54" s="1"/>
  <c r="M226" i="50"/>
  <c r="N226" i="50" s="1"/>
  <c r="M86" i="54"/>
  <c r="N86" i="54" s="1"/>
  <c r="BL8" i="95"/>
  <c r="M155" i="50"/>
  <c r="N155" i="50" s="1"/>
  <c r="M146" i="54"/>
  <c r="N146" i="54" s="1"/>
  <c r="V46" i="95"/>
  <c r="V124" i="95"/>
  <c r="M188" i="54"/>
  <c r="N188" i="54" s="1"/>
  <c r="M48" i="50"/>
  <c r="N48" i="50" s="1"/>
  <c r="M135" i="50"/>
  <c r="N135" i="50" s="1"/>
  <c r="M163" i="50"/>
  <c r="N163" i="50" s="1"/>
  <c r="V138" i="95"/>
  <c r="M115" i="50"/>
  <c r="N115" i="50" s="1"/>
  <c r="M78" i="50"/>
  <c r="N78" i="50" s="1"/>
  <c r="M34" i="50"/>
  <c r="N34" i="50" s="1"/>
  <c r="M93" i="54"/>
  <c r="N93" i="54" s="1"/>
  <c r="V44" i="95"/>
  <c r="V24" i="95"/>
  <c r="M182" i="50"/>
  <c r="N182" i="50" s="1"/>
  <c r="V107" i="95"/>
  <c r="AA10" i="95"/>
  <c r="M41" i="50"/>
  <c r="N41" i="50" s="1"/>
  <c r="M24" i="54"/>
  <c r="N24" i="54" s="1"/>
  <c r="M182" i="54"/>
  <c r="N182" i="54" s="1"/>
  <c r="M12" i="50"/>
  <c r="N12" i="50" s="1"/>
  <c r="M179" i="54"/>
  <c r="N179" i="54" s="1"/>
  <c r="M190" i="54"/>
  <c r="N190" i="54" s="1"/>
  <c r="M81" i="50"/>
  <c r="N81" i="50" s="1"/>
  <c r="M131" i="54"/>
  <c r="N131" i="54" s="1"/>
  <c r="M152" i="50"/>
  <c r="N152" i="50" s="1"/>
  <c r="BY11" i="95"/>
  <c r="M31" i="54"/>
  <c r="N31" i="54" s="1"/>
  <c r="V51" i="95"/>
  <c r="M66" i="54"/>
  <c r="N66" i="54" s="1"/>
  <c r="V141" i="95"/>
  <c r="V110" i="95"/>
  <c r="J9" i="54"/>
  <c r="M91" i="50"/>
  <c r="N91" i="50" s="1"/>
  <c r="U14" i="95"/>
  <c r="M98" i="50"/>
  <c r="N98" i="50" s="1"/>
  <c r="M163" i="54"/>
  <c r="N163" i="54" s="1"/>
  <c r="M212" i="50"/>
  <c r="N212" i="50" s="1"/>
  <c r="M197" i="54"/>
  <c r="N197" i="54" s="1"/>
  <c r="M104" i="54"/>
  <c r="N104" i="54" s="1"/>
  <c r="V19" i="95"/>
  <c r="T8" i="95"/>
  <c r="M147" i="54"/>
  <c r="N147" i="54" s="1"/>
  <c r="V87" i="95"/>
  <c r="V25" i="95"/>
  <c r="M65" i="54"/>
  <c r="N65" i="54" s="1"/>
  <c r="V101" i="95"/>
  <c r="BX16" i="95"/>
  <c r="M92" i="54"/>
  <c r="N92" i="54" s="1"/>
  <c r="BO15" i="95"/>
  <c r="M205" i="50"/>
  <c r="N205" i="50" s="1"/>
  <c r="M115" i="54"/>
  <c r="N115" i="54" s="1"/>
  <c r="M194" i="50"/>
  <c r="N194" i="50" s="1"/>
  <c r="M204" i="54"/>
  <c r="N204" i="54" s="1"/>
  <c r="V75" i="95"/>
  <c r="M114" i="54"/>
  <c r="N114" i="54" s="1"/>
  <c r="M217" i="50"/>
  <c r="N217" i="50" s="1"/>
  <c r="M41" i="54"/>
  <c r="N41" i="54" s="1"/>
  <c r="M202" i="54"/>
  <c r="N202" i="54" s="1"/>
  <c r="M211" i="54"/>
  <c r="N211" i="54" s="1"/>
  <c r="M43" i="54"/>
  <c r="N43" i="54" s="1"/>
  <c r="M199" i="54"/>
  <c r="N199" i="54" s="1"/>
  <c r="M18" i="54"/>
  <c r="N18" i="54" s="1"/>
  <c r="M210" i="50"/>
  <c r="N210" i="50" s="1"/>
  <c r="V118" i="95"/>
  <c r="AO16" i="95"/>
  <c r="BM10" i="95"/>
  <c r="BC8" i="95"/>
  <c r="M195" i="50"/>
  <c r="N195" i="50" s="1"/>
  <c r="M193" i="54"/>
  <c r="N193" i="54" s="1"/>
  <c r="M98" i="54"/>
  <c r="N98" i="54" s="1"/>
  <c r="M123" i="50"/>
  <c r="N123" i="50" s="1"/>
  <c r="M156" i="54"/>
  <c r="N156" i="54" s="1"/>
  <c r="BL13" i="95"/>
  <c r="U16" i="95"/>
  <c r="T13" i="95"/>
  <c r="V79" i="95"/>
  <c r="BC16" i="95"/>
  <c r="M159" i="50"/>
  <c r="N159" i="50" s="1"/>
  <c r="CA17" i="95"/>
  <c r="M227" i="54"/>
  <c r="N227" i="54" s="1"/>
  <c r="M195" i="54"/>
  <c r="N195" i="54" s="1"/>
  <c r="M72" i="50"/>
  <c r="N72" i="50" s="1"/>
  <c r="V59" i="95"/>
  <c r="V126" i="95"/>
  <c r="M161" i="54"/>
  <c r="N161" i="54" s="1"/>
  <c r="M170" i="50"/>
  <c r="N170" i="50" s="1"/>
  <c r="M185" i="50"/>
  <c r="N185" i="50" s="1"/>
  <c r="V114" i="95"/>
  <c r="M119" i="54"/>
  <c r="N119" i="54" s="1"/>
  <c r="CA14" i="95"/>
  <c r="V63" i="95"/>
  <c r="V81" i="95"/>
  <c r="V108" i="95"/>
  <c r="M230" i="50"/>
  <c r="N230" i="50" s="1"/>
  <c r="M169" i="50"/>
  <c r="N169" i="50" s="1"/>
  <c r="M191" i="50"/>
  <c r="N191" i="50" s="1"/>
  <c r="M127" i="50"/>
  <c r="N127" i="50" s="1"/>
  <c r="O17" i="95"/>
  <c r="V113" i="95"/>
  <c r="BX11" i="95"/>
  <c r="M157" i="50"/>
  <c r="N157" i="50" s="1"/>
  <c r="M199" i="50"/>
  <c r="N199" i="50" s="1"/>
  <c r="C9" i="95"/>
  <c r="BC12" i="95"/>
  <c r="T14" i="95"/>
  <c r="V91" i="95"/>
  <c r="V45" i="95"/>
  <c r="BB82" i="95"/>
  <c r="V41" i="95"/>
  <c r="M84" i="54"/>
  <c r="N84" i="54" s="1"/>
  <c r="M226" i="54"/>
  <c r="N226" i="54" s="1"/>
  <c r="M113" i="50"/>
  <c r="N113" i="50" s="1"/>
  <c r="M118" i="54"/>
  <c r="N118" i="54" s="1"/>
  <c r="M173" i="54"/>
  <c r="N173" i="54" s="1"/>
  <c r="M102" i="50"/>
  <c r="N102" i="50" s="1"/>
  <c r="M140" i="54"/>
  <c r="N140" i="54" s="1"/>
  <c r="M26" i="50"/>
  <c r="N26" i="50" s="1"/>
  <c r="V42" i="95"/>
  <c r="BO16" i="95"/>
  <c r="V100" i="95"/>
  <c r="V66" i="95"/>
  <c r="M128" i="50"/>
  <c r="N128" i="50" s="1"/>
  <c r="M186" i="54"/>
  <c r="N186" i="54" s="1"/>
  <c r="M196" i="54"/>
  <c r="N196" i="54" s="1"/>
  <c r="BL15" i="95"/>
  <c r="BL12" i="95"/>
  <c r="V128" i="95"/>
  <c r="M54" i="54"/>
  <c r="N54" i="54" s="1"/>
  <c r="M100" i="50"/>
  <c r="N100" i="50" s="1"/>
  <c r="M200" i="54"/>
  <c r="N200" i="54" s="1"/>
  <c r="M92" i="50"/>
  <c r="N92" i="50" s="1"/>
  <c r="M114" i="50"/>
  <c r="N114" i="50" s="1"/>
  <c r="M138" i="54"/>
  <c r="N138" i="54" s="1"/>
  <c r="V72" i="95"/>
  <c r="M94" i="54"/>
  <c r="N94" i="54" s="1"/>
  <c r="M133" i="54"/>
  <c r="N133" i="54" s="1"/>
  <c r="M25" i="50"/>
  <c r="N25" i="50" s="1"/>
  <c r="M208" i="50"/>
  <c r="N208" i="50" s="1"/>
  <c r="V134" i="95"/>
  <c r="V84" i="95"/>
  <c r="V50" i="95"/>
  <c r="M101" i="50"/>
  <c r="N101" i="50" s="1"/>
  <c r="M109" i="54"/>
  <c r="N109" i="54" s="1"/>
  <c r="V143" i="95"/>
  <c r="V37" i="95"/>
  <c r="V36" i="95"/>
  <c r="G9" i="54"/>
  <c r="BT15" i="104"/>
  <c r="M99" i="54"/>
  <c r="N99" i="54" s="1"/>
  <c r="M126" i="50"/>
  <c r="N126" i="50" s="1"/>
  <c r="BM11" i="95"/>
  <c r="V57" i="95"/>
  <c r="M145" i="50"/>
  <c r="N145" i="50" s="1"/>
  <c r="M176" i="54"/>
  <c r="N176" i="54" s="1"/>
  <c r="V56" i="95"/>
  <c r="M205" i="54"/>
  <c r="N205" i="54" s="1"/>
  <c r="BC14" i="95"/>
  <c r="M218" i="50"/>
  <c r="N218" i="50" s="1"/>
  <c r="M30" i="50"/>
  <c r="N30" i="50" s="1"/>
  <c r="M153" i="54"/>
  <c r="N153" i="54" s="1"/>
  <c r="T16" i="95"/>
  <c r="V115" i="95"/>
  <c r="M55" i="54"/>
  <c r="N55" i="54" s="1"/>
  <c r="M63" i="50"/>
  <c r="N63" i="50" s="1"/>
  <c r="T9" i="95"/>
  <c r="V31" i="95"/>
  <c r="AY8" i="95"/>
  <c r="BL9" i="95"/>
  <c r="M139" i="54"/>
  <c r="N139" i="54" s="1"/>
  <c r="M105" i="50"/>
  <c r="N105" i="50" s="1"/>
  <c r="M156" i="50"/>
  <c r="N156" i="50" s="1"/>
  <c r="H9" i="50"/>
  <c r="BO10" i="95"/>
  <c r="BL11" i="95"/>
  <c r="V144" i="95"/>
  <c r="CM105" i="95"/>
  <c r="CS53" i="95"/>
  <c r="AJ8" i="104"/>
  <c r="BI9" i="95"/>
  <c r="AH93" i="95"/>
  <c r="AQ8" i="95"/>
  <c r="CP82" i="95"/>
  <c r="P17" i="49"/>
  <c r="M114" i="51"/>
  <c r="N114" i="51" s="1"/>
  <c r="K46" i="104"/>
  <c r="F11" i="40"/>
  <c r="AP107" i="95"/>
  <c r="G9" i="59"/>
  <c r="P18" i="41"/>
  <c r="AG124" i="104"/>
  <c r="CM117" i="95"/>
  <c r="BQ17" i="104"/>
  <c r="AH135" i="95"/>
  <c r="M12" i="41"/>
  <c r="CE82" i="104"/>
  <c r="BZ82" i="104"/>
  <c r="CD82" i="104" s="1"/>
  <c r="G117" i="104"/>
  <c r="F9" i="40"/>
  <c r="K37" i="104"/>
  <c r="T17" i="53"/>
  <c r="AW11" i="95"/>
  <c r="CL141" i="95"/>
  <c r="BZ125" i="104"/>
  <c r="BG43" i="104"/>
  <c r="BB10" i="104"/>
  <c r="CS129" i="95"/>
  <c r="W16" i="95"/>
  <c r="CM106" i="95"/>
  <c r="F21" i="95"/>
  <c r="BZ113" i="95"/>
  <c r="BK21" i="104"/>
  <c r="R135" i="95"/>
  <c r="AH138" i="95"/>
  <c r="R78" i="95"/>
  <c r="CL59" i="95"/>
  <c r="C16" i="59"/>
  <c r="CJ12" i="95"/>
  <c r="U142" i="60"/>
  <c r="BZ79" i="95"/>
  <c r="BV13" i="95"/>
  <c r="K132" i="104"/>
  <c r="D101" i="59"/>
  <c r="E101" i="59" s="1"/>
  <c r="T47" i="104"/>
  <c r="AI9" i="104"/>
  <c r="E8" i="53"/>
  <c r="H13" i="59"/>
  <c r="BK135" i="104"/>
  <c r="AT137" i="104"/>
  <c r="D95" i="41"/>
  <c r="S95" i="41" s="1"/>
  <c r="CM116" i="95"/>
  <c r="CO117" i="104"/>
  <c r="V142" i="60"/>
  <c r="C17" i="40"/>
  <c r="X78" i="104"/>
  <c r="S16" i="104"/>
  <c r="CI10" i="104"/>
  <c r="F87" i="95"/>
  <c r="K68" i="104"/>
  <c r="CO128" i="104"/>
  <c r="D38" i="59"/>
  <c r="E38" i="59" s="1"/>
  <c r="CN11" i="95"/>
  <c r="CP55" i="95"/>
  <c r="T92" i="104"/>
  <c r="CR16" i="95"/>
  <c r="P8" i="49"/>
  <c r="CP66" i="95"/>
  <c r="AX36" i="104"/>
  <c r="K11" i="41"/>
  <c r="G99" i="104"/>
  <c r="CJ10" i="95"/>
  <c r="R137" i="95"/>
  <c r="AH70" i="95"/>
  <c r="CM124" i="95"/>
  <c r="V128" i="60"/>
  <c r="CS131" i="95"/>
  <c r="F59" i="95"/>
  <c r="D101" i="41"/>
  <c r="S101" i="41" s="1"/>
  <c r="CL136" i="95"/>
  <c r="N24" i="102"/>
  <c r="CP95" i="95"/>
  <c r="BZ31" i="95"/>
  <c r="BV9" i="95"/>
  <c r="K18" i="41"/>
  <c r="AE16" i="95"/>
  <c r="CR10" i="95"/>
  <c r="BK131" i="104"/>
  <c r="V17" i="104"/>
  <c r="AP118" i="95"/>
  <c r="BZ135" i="95"/>
  <c r="AP97" i="95"/>
  <c r="G16" i="41"/>
  <c r="D117" i="41"/>
  <c r="S117" i="41" s="1"/>
  <c r="BO17" i="95"/>
  <c r="M218" i="54"/>
  <c r="N218" i="54" s="1"/>
  <c r="V74" i="95"/>
  <c r="V121" i="95"/>
  <c r="V122" i="95"/>
  <c r="BT16" i="104"/>
  <c r="M185" i="54"/>
  <c r="N185" i="54" s="1"/>
  <c r="V64" i="95"/>
  <c r="W134" i="60"/>
  <c r="B18" i="41"/>
  <c r="D128" i="41"/>
  <c r="S128" i="41" s="1"/>
  <c r="CL118" i="95"/>
  <c r="F144" i="95"/>
  <c r="AK121" i="104"/>
  <c r="CO126" i="104"/>
  <c r="K150" i="41"/>
  <c r="CP93" i="104"/>
  <c r="M34" i="52"/>
  <c r="N34" i="52" s="1"/>
  <c r="P140" i="60"/>
  <c r="L140" i="60"/>
  <c r="L153" i="61" s="1"/>
  <c r="L14" i="104"/>
  <c r="D47" i="59"/>
  <c r="E47" i="59" s="1"/>
  <c r="CM108" i="95"/>
  <c r="P132" i="60"/>
  <c r="L132" i="60"/>
  <c r="D107" i="59"/>
  <c r="E107" i="59" s="1"/>
  <c r="AH144" i="95"/>
  <c r="M22" i="49"/>
  <c r="N22" i="49" s="1"/>
  <c r="D117" i="59"/>
  <c r="E117" i="59" s="1"/>
  <c r="D102" i="41"/>
  <c r="S102" i="41" s="1"/>
  <c r="BN128" i="95"/>
  <c r="F133" i="95"/>
  <c r="AH130" i="95"/>
  <c r="BZ129" i="104"/>
  <c r="T144" i="60"/>
  <c r="K13" i="53"/>
  <c r="CE13" i="95"/>
  <c r="BZ53" i="104"/>
  <c r="CD53" i="104" s="1"/>
  <c r="CE53" i="104"/>
  <c r="BB88" i="95"/>
  <c r="AL13" i="104"/>
  <c r="L130" i="60"/>
  <c r="P130" i="60"/>
  <c r="M118" i="49"/>
  <c r="N118" i="49" s="1"/>
  <c r="AM10" i="95"/>
  <c r="D40" i="59"/>
  <c r="E40" i="59" s="1"/>
  <c r="BZ128" i="95"/>
  <c r="Q124" i="60"/>
  <c r="K13" i="49"/>
  <c r="BC13" i="95"/>
  <c r="H11" i="41"/>
  <c r="CS140" i="95"/>
  <c r="CS85" i="95"/>
  <c r="CL137" i="95"/>
  <c r="AT97" i="104"/>
  <c r="P16" i="53"/>
  <c r="CS90" i="95"/>
  <c r="F88" i="95"/>
  <c r="BZ81" i="95"/>
  <c r="K82" i="104"/>
  <c r="U125" i="60"/>
  <c r="CO130" i="104"/>
  <c r="D119" i="59"/>
  <c r="E119" i="59" s="1"/>
  <c r="CP85" i="95"/>
  <c r="E18" i="41"/>
  <c r="BZ115" i="95"/>
  <c r="BV16" i="95"/>
  <c r="CI17" i="95"/>
  <c r="CL84" i="95"/>
  <c r="T136" i="104"/>
  <c r="D67" i="59"/>
  <c r="E67" i="59" s="1"/>
  <c r="CA9" i="104"/>
  <c r="CP96" i="104"/>
  <c r="AH131" i="95"/>
  <c r="CL20" i="95"/>
  <c r="CP124" i="95"/>
  <c r="G68" i="104"/>
  <c r="N68" i="104" s="1"/>
  <c r="B10" i="40"/>
  <c r="BN129" i="95"/>
  <c r="AP69" i="95"/>
  <c r="F14" i="59"/>
  <c r="H18" i="41"/>
  <c r="Q16" i="53"/>
  <c r="Q9" i="95"/>
  <c r="G14" i="59"/>
  <c r="W131" i="60"/>
  <c r="L81" i="60"/>
  <c r="P81" i="60"/>
  <c r="CP27" i="95"/>
  <c r="CI16" i="104"/>
  <c r="H17" i="40"/>
  <c r="CP119" i="95"/>
  <c r="BZ100" i="95"/>
  <c r="BP8" i="104"/>
  <c r="H16" i="95"/>
  <c r="BN46" i="95"/>
  <c r="CS102" i="95"/>
  <c r="AI12" i="95"/>
  <c r="U10" i="104"/>
  <c r="X43" i="104"/>
  <c r="BN132" i="95"/>
  <c r="AG135" i="104"/>
  <c r="CM79" i="95"/>
  <c r="G13" i="95"/>
  <c r="O9" i="104"/>
  <c r="T31" i="104"/>
  <c r="AG70" i="104"/>
  <c r="AT23" i="104"/>
  <c r="S15" i="95"/>
  <c r="AG19" i="104"/>
  <c r="AB8" i="104"/>
  <c r="P13" i="41"/>
  <c r="E9" i="41"/>
  <c r="BT14" i="104"/>
  <c r="M96" i="54"/>
  <c r="N96" i="54" s="1"/>
  <c r="M189" i="50"/>
  <c r="N189" i="50" s="1"/>
  <c r="V104" i="95"/>
  <c r="M100" i="54"/>
  <c r="N100" i="54" s="1"/>
  <c r="V33" i="95"/>
  <c r="M59" i="50"/>
  <c r="N59" i="50" s="1"/>
  <c r="V93" i="95"/>
  <c r="V49" i="95"/>
  <c r="BT12" i="104"/>
  <c r="V94" i="95"/>
  <c r="V61" i="95"/>
  <c r="V82" i="95"/>
  <c r="CP44" i="95"/>
  <c r="E13" i="95"/>
  <c r="BZ138" i="104"/>
  <c r="AR12" i="104"/>
  <c r="BZ118" i="95"/>
  <c r="K15" i="41"/>
  <c r="M38" i="49"/>
  <c r="N38" i="49" s="1"/>
  <c r="R87" i="95"/>
  <c r="CL135" i="95"/>
  <c r="CM48" i="95"/>
  <c r="E10" i="40"/>
  <c r="BG124" i="104"/>
  <c r="CK11" i="95"/>
  <c r="AY9" i="95"/>
  <c r="CM27" i="95"/>
  <c r="AX133" i="104"/>
  <c r="R139" i="95"/>
  <c r="CL70" i="95"/>
  <c r="CP128" i="95"/>
  <c r="CC17" i="104"/>
  <c r="T60" i="104"/>
  <c r="CJ121" i="104"/>
  <c r="AD131" i="95"/>
  <c r="CO11" i="95"/>
  <c r="I10" i="104"/>
  <c r="BE17" i="104"/>
  <c r="BX17" i="95"/>
  <c r="D125" i="41"/>
  <c r="S125" i="41" s="1"/>
  <c r="M23" i="49"/>
  <c r="N23" i="49" s="1"/>
  <c r="X106" i="104"/>
  <c r="CM75" i="95"/>
  <c r="T136" i="60"/>
  <c r="CM56" i="95"/>
  <c r="AH132" i="95"/>
  <c r="B11" i="40"/>
  <c r="AX136" i="104"/>
  <c r="AH27" i="95"/>
  <c r="AD137" i="95"/>
  <c r="N11" i="41"/>
  <c r="B9" i="41"/>
  <c r="D20" i="41"/>
  <c r="S20" i="41" s="1"/>
  <c r="V27" i="95"/>
  <c r="D129" i="41"/>
  <c r="S129" i="41" s="1"/>
  <c r="X141" i="60"/>
  <c r="G15" i="95"/>
  <c r="CM103" i="95"/>
  <c r="BG16" i="95"/>
  <c r="BB135" i="95"/>
  <c r="K16" i="95"/>
  <c r="E9" i="55"/>
  <c r="AQ12" i="95"/>
  <c r="CS57" i="95"/>
  <c r="T81" i="104"/>
  <c r="BS14" i="104"/>
  <c r="AD112" i="95"/>
  <c r="X147" i="60"/>
  <c r="J16" i="49"/>
  <c r="D142" i="59"/>
  <c r="E142" i="59" s="1"/>
  <c r="AH56" i="95"/>
  <c r="M10" i="41"/>
  <c r="BC17" i="104"/>
  <c r="D58" i="59"/>
  <c r="E58" i="59" s="1"/>
  <c r="M205" i="51"/>
  <c r="N205" i="51" s="1"/>
  <c r="CM83" i="95"/>
  <c r="BY17" i="104"/>
  <c r="CE77" i="104"/>
  <c r="BZ77" i="104"/>
  <c r="CD77" i="104" s="1"/>
  <c r="M26" i="49"/>
  <c r="N26" i="49" s="1"/>
  <c r="BR127" i="104"/>
  <c r="BO17" i="104"/>
  <c r="AG94" i="104"/>
  <c r="AF10" i="104"/>
  <c r="Q17" i="95"/>
  <c r="I15" i="95"/>
  <c r="M13" i="104"/>
  <c r="CM140" i="95"/>
  <c r="J12" i="53"/>
  <c r="BZ132" i="95"/>
  <c r="D60" i="59"/>
  <c r="E60" i="59" s="1"/>
  <c r="D59" i="59"/>
  <c r="E59" i="59" s="1"/>
  <c r="BK56" i="104"/>
  <c r="BB124" i="95"/>
  <c r="BZ49" i="95"/>
  <c r="Q127" i="60"/>
  <c r="R146" i="60"/>
  <c r="AK9" i="95"/>
  <c r="W128" i="60"/>
  <c r="M127" i="52"/>
  <c r="N127" i="52" s="1"/>
  <c r="BC15" i="95"/>
  <c r="M19" i="50"/>
  <c r="N19" i="50" s="1"/>
  <c r="M116" i="54"/>
  <c r="N116" i="54" s="1"/>
  <c r="V20" i="95"/>
  <c r="U12" i="95"/>
  <c r="T124" i="104"/>
  <c r="BN138" i="95"/>
  <c r="K9" i="53"/>
  <c r="F75" i="95"/>
  <c r="K149" i="49"/>
  <c r="B14" i="41"/>
  <c r="D80" i="41"/>
  <c r="S80" i="41" s="1"/>
  <c r="AD11" i="104"/>
  <c r="R138" i="95"/>
  <c r="V137" i="60"/>
  <c r="AT121" i="104"/>
  <c r="CP72" i="104"/>
  <c r="BT16" i="95"/>
  <c r="AU9" i="95"/>
  <c r="G14" i="95"/>
  <c r="CM91" i="95"/>
  <c r="D50" i="59"/>
  <c r="E50" i="59" s="1"/>
  <c r="N20" i="102"/>
  <c r="V30" i="95"/>
  <c r="F49" i="95"/>
  <c r="R145" i="60"/>
  <c r="AU17" i="95"/>
  <c r="K50" i="104"/>
  <c r="G37" i="104"/>
  <c r="N37" i="104" s="1"/>
  <c r="F41" i="95"/>
  <c r="AH139" i="95"/>
  <c r="AR11" i="95"/>
  <c r="D109" i="41"/>
  <c r="S109" i="41" s="1"/>
  <c r="CQ11" i="104"/>
  <c r="T102" i="104"/>
  <c r="R136" i="95"/>
  <c r="K123" i="104"/>
  <c r="D61" i="59"/>
  <c r="E61" i="59" s="1"/>
  <c r="Q17" i="41"/>
  <c r="CK16" i="95"/>
  <c r="S144" i="60"/>
  <c r="AM13" i="104"/>
  <c r="Q150" i="41"/>
  <c r="AD40" i="95"/>
  <c r="BJ12" i="95"/>
  <c r="AD120" i="95"/>
  <c r="AK124" i="104"/>
  <c r="I11" i="53"/>
  <c r="AH77" i="95"/>
  <c r="CO41" i="104"/>
  <c r="T25" i="104"/>
  <c r="S16" i="95"/>
  <c r="D113" i="59"/>
  <c r="E113" i="59" s="1"/>
  <c r="D107" i="41"/>
  <c r="S107" i="41" s="1"/>
  <c r="CQ15" i="95"/>
  <c r="F85" i="95"/>
  <c r="X68" i="104"/>
  <c r="F28" i="95"/>
  <c r="T131" i="60"/>
  <c r="AH79" i="95"/>
  <c r="AF13" i="95"/>
  <c r="N30" i="102"/>
  <c r="BB130" i="95"/>
  <c r="Q143" i="60"/>
  <c r="D41" i="59"/>
  <c r="E41" i="59" s="1"/>
  <c r="AK112" i="104"/>
  <c r="BR85" i="104"/>
  <c r="L146" i="60"/>
  <c r="P146" i="60"/>
  <c r="BK120" i="104"/>
  <c r="D123" i="59"/>
  <c r="E123" i="59" s="1"/>
  <c r="BY8" i="95"/>
  <c r="F149" i="49"/>
  <c r="CL82" i="95"/>
  <c r="CS138" i="95"/>
  <c r="AG48" i="104"/>
  <c r="BN92" i="95"/>
  <c r="J9" i="53"/>
  <c r="G47" i="104"/>
  <c r="AR10" i="95"/>
  <c r="AS10" i="104"/>
  <c r="C148" i="59"/>
  <c r="J16" i="53"/>
  <c r="BG121" i="104"/>
  <c r="CP99" i="95"/>
  <c r="CS133" i="95"/>
  <c r="BF8" i="104"/>
  <c r="B150" i="40"/>
  <c r="W141" i="60"/>
  <c r="BG80" i="104"/>
  <c r="BZ117" i="95"/>
  <c r="R144" i="60"/>
  <c r="T8" i="53"/>
  <c r="N15" i="102"/>
  <c r="CL134" i="95"/>
  <c r="BG33" i="104"/>
  <c r="D111" i="59"/>
  <c r="E111" i="59" s="1"/>
  <c r="AV12" i="95"/>
  <c r="AG125" i="104"/>
  <c r="D93" i="59"/>
  <c r="E93" i="59" s="1"/>
  <c r="AA8" i="95"/>
  <c r="CP73" i="95"/>
  <c r="AX46" i="104"/>
  <c r="D105" i="59"/>
  <c r="E105" i="59" s="1"/>
  <c r="K12" i="49"/>
  <c r="AX131" i="104"/>
  <c r="AX27" i="104"/>
  <c r="BN121" i="95"/>
  <c r="CM122" i="95"/>
  <c r="D16" i="49"/>
  <c r="M159" i="54"/>
  <c r="N159" i="54" s="1"/>
  <c r="V85" i="95"/>
  <c r="M40" i="54"/>
  <c r="N40" i="54" s="1"/>
  <c r="M83" i="54"/>
  <c r="N83" i="54" s="1"/>
  <c r="M222" i="54"/>
  <c r="N222" i="54" s="1"/>
  <c r="M143" i="50"/>
  <c r="N143" i="50" s="1"/>
  <c r="M190" i="50"/>
  <c r="N190" i="50" s="1"/>
  <c r="V71" i="95"/>
  <c r="CA8" i="95"/>
  <c r="AO14" i="95"/>
  <c r="U123" i="60"/>
  <c r="T120" i="104"/>
  <c r="BZ136" i="104"/>
  <c r="C18" i="41"/>
  <c r="F22" i="95"/>
  <c r="M148" i="52"/>
  <c r="N148" i="52" s="1"/>
  <c r="R16" i="41"/>
  <c r="AK16" i="95"/>
  <c r="W145" i="60"/>
  <c r="Z15" i="95"/>
  <c r="CG17" i="95"/>
  <c r="R119" i="95"/>
  <c r="D122" i="41"/>
  <c r="S122" i="41" s="1"/>
  <c r="X27" i="104"/>
  <c r="CM32" i="95"/>
  <c r="CJ16" i="95"/>
  <c r="AG89" i="104"/>
  <c r="AZ17" i="95"/>
  <c r="I17" i="49"/>
  <c r="CL109" i="95"/>
  <c r="CP51" i="104"/>
  <c r="X107" i="104"/>
  <c r="CL41" i="95"/>
  <c r="BZ28" i="95"/>
  <c r="F35" i="95"/>
  <c r="N16" i="41"/>
  <c r="CO134" i="104"/>
  <c r="CL130" i="95"/>
  <c r="L147" i="60"/>
  <c r="P147" i="60"/>
  <c r="AC17" i="95"/>
  <c r="AD96" i="95"/>
  <c r="AX93" i="104"/>
  <c r="BS8" i="95"/>
  <c r="CM62" i="95"/>
  <c r="CL138" i="95"/>
  <c r="R28" i="95"/>
  <c r="BB141" i="95"/>
  <c r="AH134" i="95"/>
  <c r="BZ137" i="95"/>
  <c r="CM57" i="95"/>
  <c r="U139" i="60"/>
  <c r="BX12" i="104"/>
  <c r="CF67" i="104"/>
  <c r="CP136" i="95"/>
  <c r="CQ16" i="95"/>
  <c r="BZ41" i="104"/>
  <c r="CD41" i="104" s="1"/>
  <c r="CE41" i="104"/>
  <c r="B17" i="95"/>
  <c r="F127" i="95"/>
  <c r="BH13" i="95"/>
  <c r="F137" i="95"/>
  <c r="AG11" i="95"/>
  <c r="BN126" i="95"/>
  <c r="L135" i="60"/>
  <c r="P135" i="60"/>
  <c r="F120" i="95"/>
  <c r="CL87" i="95"/>
  <c r="BZ29" i="95"/>
  <c r="D90" i="59"/>
  <c r="B13" i="59"/>
  <c r="BJ17" i="95"/>
  <c r="BN127" i="95"/>
  <c r="J15" i="40"/>
  <c r="CS59" i="95"/>
  <c r="CS130" i="95"/>
  <c r="M120" i="49"/>
  <c r="N120" i="49" s="1"/>
  <c r="D23" i="59"/>
  <c r="E23" i="59" s="1"/>
  <c r="X83" i="104"/>
  <c r="BZ21" i="95"/>
  <c r="AO12" i="104"/>
  <c r="AT67" i="104"/>
  <c r="BK96" i="104"/>
  <c r="BG134" i="104"/>
  <c r="CP144" i="95"/>
  <c r="AI17" i="104"/>
  <c r="V99" i="95"/>
  <c r="CL85" i="95"/>
  <c r="CT85" i="95" s="1"/>
  <c r="AM12" i="104"/>
  <c r="M137" i="49"/>
  <c r="N137" i="49" s="1"/>
  <c r="D134" i="59"/>
  <c r="E134" i="59" s="1"/>
  <c r="BM13" i="95"/>
  <c r="BY16" i="95"/>
  <c r="M184" i="50"/>
  <c r="N184" i="50" s="1"/>
  <c r="M221" i="50"/>
  <c r="N221" i="50" s="1"/>
  <c r="M28" i="50"/>
  <c r="N28" i="50" s="1"/>
  <c r="U11" i="95"/>
  <c r="V58" i="95"/>
  <c r="V73" i="95"/>
  <c r="BM8" i="95"/>
  <c r="BL10" i="95"/>
  <c r="BB59" i="95"/>
  <c r="R134" i="95"/>
  <c r="Q10" i="41"/>
  <c r="M108" i="49"/>
  <c r="N108" i="49" s="1"/>
  <c r="P149" i="53"/>
  <c r="AB16" i="95"/>
  <c r="BG99" i="104"/>
  <c r="BN139" i="95"/>
  <c r="CL140" i="95"/>
  <c r="T139" i="60"/>
  <c r="X119" i="104"/>
  <c r="X38" i="104"/>
  <c r="AD124" i="95"/>
  <c r="M136" i="49"/>
  <c r="N136" i="49" s="1"/>
  <c r="CM98" i="95"/>
  <c r="BU16" i="95"/>
  <c r="CL63" i="95"/>
  <c r="CE101" i="104"/>
  <c r="BZ101" i="104"/>
  <c r="CD101" i="104" s="1"/>
  <c r="BI16" i="95"/>
  <c r="AD138" i="95"/>
  <c r="CQ9" i="95"/>
  <c r="CP87" i="104"/>
  <c r="D31" i="41"/>
  <c r="S31" i="41" s="1"/>
  <c r="D10" i="95"/>
  <c r="BZ112" i="95"/>
  <c r="AG114" i="104"/>
  <c r="AX16" i="95"/>
  <c r="BB115" i="95"/>
  <c r="BK132" i="104"/>
  <c r="AT109" i="104"/>
  <c r="D69" i="41"/>
  <c r="S69" i="41" s="1"/>
  <c r="L10" i="53"/>
  <c r="BL10" i="104"/>
  <c r="K30" i="104"/>
  <c r="G10" i="95"/>
  <c r="CM43" i="95"/>
  <c r="R140" i="60"/>
  <c r="CO74" i="104"/>
  <c r="D30" i="41"/>
  <c r="S30" i="41" s="1"/>
  <c r="CP49" i="95"/>
  <c r="F117" i="95"/>
  <c r="BG20" i="104"/>
  <c r="M173" i="50"/>
  <c r="N173" i="50" s="1"/>
  <c r="BZ144" i="95"/>
  <c r="AJ17" i="95"/>
  <c r="M132" i="49"/>
  <c r="N132" i="49" s="1"/>
  <c r="G97" i="104"/>
  <c r="CJ124" i="104"/>
  <c r="V129" i="95"/>
  <c r="CO86" i="104"/>
  <c r="F16" i="41"/>
  <c r="R21" i="95"/>
  <c r="G131" i="104"/>
  <c r="F126" i="95"/>
  <c r="BZ48" i="104"/>
  <c r="CD48" i="104" s="1"/>
  <c r="CE48" i="104"/>
  <c r="E13" i="40"/>
  <c r="BG114" i="104"/>
  <c r="BZ54" i="104"/>
  <c r="CD54" i="104" s="1"/>
  <c r="CE54" i="104"/>
  <c r="K129" i="104"/>
  <c r="L12" i="95"/>
  <c r="CP109" i="95"/>
  <c r="BN134" i="95"/>
  <c r="AW10" i="104"/>
  <c r="R113" i="95"/>
  <c r="BL16" i="104"/>
  <c r="I13" i="53"/>
  <c r="CP59" i="104"/>
  <c r="R45" i="95"/>
  <c r="R60" i="95"/>
  <c r="CJ133" i="104"/>
  <c r="BU10" i="95"/>
  <c r="D137" i="41"/>
  <c r="S137" i="41" s="1"/>
  <c r="BB131" i="95"/>
  <c r="I9" i="95"/>
  <c r="AH129" i="95"/>
  <c r="M12" i="95"/>
  <c r="CS67" i="95"/>
  <c r="BG68" i="104"/>
  <c r="D57" i="59"/>
  <c r="E57" i="59" s="1"/>
  <c r="T15" i="53"/>
  <c r="AK120" i="104"/>
  <c r="Q16" i="41"/>
  <c r="BZ124" i="104"/>
  <c r="R10" i="41"/>
  <c r="BZ46" i="95"/>
  <c r="CS108" i="95"/>
  <c r="T11" i="53"/>
  <c r="D15" i="95"/>
  <c r="BG122" i="104"/>
  <c r="M101" i="49"/>
  <c r="N101" i="49" s="1"/>
  <c r="AG29" i="104"/>
  <c r="BV17" i="95"/>
  <c r="BZ127" i="95"/>
  <c r="BX10" i="95"/>
  <c r="BG35" i="104"/>
  <c r="AG120" i="104"/>
  <c r="Q135" i="60"/>
  <c r="BK71" i="104"/>
  <c r="BK83" i="104"/>
  <c r="W125" i="60"/>
  <c r="AA9" i="95"/>
  <c r="M18" i="50"/>
  <c r="N18" i="50" s="1"/>
  <c r="M211" i="50"/>
  <c r="N211" i="50" s="1"/>
  <c r="M212" i="54"/>
  <c r="N212" i="54" s="1"/>
  <c r="M11" i="54"/>
  <c r="N11" i="54" s="1"/>
  <c r="M134" i="54"/>
  <c r="N134" i="54" s="1"/>
  <c r="V54" i="95"/>
  <c r="BY17" i="95"/>
  <c r="CM16" i="104"/>
  <c r="H8" i="53"/>
  <c r="F13" i="59"/>
  <c r="K58" i="104"/>
  <c r="D75" i="59"/>
  <c r="E75" i="59" s="1"/>
  <c r="CF71" i="104"/>
  <c r="G62" i="104"/>
  <c r="CM136" i="95"/>
  <c r="BZ111" i="104"/>
  <c r="CO111" i="104"/>
  <c r="H150" i="41"/>
  <c r="AX20" i="104"/>
  <c r="E149" i="49"/>
  <c r="AT82" i="104"/>
  <c r="BZ56" i="104"/>
  <c r="CD56" i="104" s="1"/>
  <c r="CE56" i="104"/>
  <c r="BJ16" i="104"/>
  <c r="CO9" i="95"/>
  <c r="G150" i="40"/>
  <c r="B149" i="53"/>
  <c r="CO118" i="104"/>
  <c r="X145" i="60"/>
  <c r="AP57" i="95"/>
  <c r="AK115" i="104"/>
  <c r="AH16" i="104"/>
  <c r="K120" i="104"/>
  <c r="AW17" i="95"/>
  <c r="BJ15" i="95"/>
  <c r="X17" i="95"/>
  <c r="AH88" i="95"/>
  <c r="CJ137" i="104"/>
  <c r="AG21" i="104"/>
  <c r="D149" i="49"/>
  <c r="CM130" i="95"/>
  <c r="CP139" i="95"/>
  <c r="G42" i="104"/>
  <c r="CP114" i="95"/>
  <c r="V28" i="95"/>
  <c r="CP39" i="95"/>
  <c r="U144" i="60"/>
  <c r="Z13" i="95"/>
  <c r="AD127" i="95"/>
  <c r="Z17" i="95"/>
  <c r="R120" i="95"/>
  <c r="BB127" i="95"/>
  <c r="AX17" i="95"/>
  <c r="E12" i="41"/>
  <c r="J17" i="40"/>
  <c r="F51" i="95"/>
  <c r="M183" i="56"/>
  <c r="N183" i="56" s="1"/>
  <c r="G56" i="104"/>
  <c r="AG60" i="104"/>
  <c r="CO112" i="104"/>
  <c r="R144" i="95"/>
  <c r="D13" i="104"/>
  <c r="AD136" i="95"/>
  <c r="F116" i="95"/>
  <c r="AD53" i="95"/>
  <c r="S13" i="95"/>
  <c r="F111" i="95"/>
  <c r="F42" i="95"/>
  <c r="P14" i="41"/>
  <c r="AQ17" i="104"/>
  <c r="CL139" i="95"/>
  <c r="AD49" i="95"/>
  <c r="BB144" i="95"/>
  <c r="J17" i="49"/>
  <c r="J148" i="49" s="1"/>
  <c r="D63" i="41"/>
  <c r="S63" i="41" s="1"/>
  <c r="BB129" i="95"/>
  <c r="CF10" i="95"/>
  <c r="R131" i="95"/>
  <c r="BN123" i="95"/>
  <c r="BN144" i="95"/>
  <c r="B9" i="59"/>
  <c r="D42" i="59"/>
  <c r="D139" i="59"/>
  <c r="E139" i="59" s="1"/>
  <c r="AT106" i="104"/>
  <c r="D112" i="59"/>
  <c r="E112" i="59" s="1"/>
  <c r="D22" i="59"/>
  <c r="E22" i="59" s="1"/>
  <c r="T133" i="104"/>
  <c r="CS124" i="95"/>
  <c r="CO125" i="104"/>
  <c r="CS75" i="95"/>
  <c r="D115" i="59"/>
  <c r="E115" i="59" s="1"/>
  <c r="CA9" i="95"/>
  <c r="D13" i="49"/>
  <c r="J23" i="60"/>
  <c r="W133" i="60"/>
  <c r="AT46" i="104"/>
  <c r="G17" i="41"/>
  <c r="T140" i="60"/>
  <c r="AP90" i="95"/>
  <c r="P150" i="41"/>
  <c r="CH9" i="95"/>
  <c r="CL31" i="95"/>
  <c r="V62" i="95"/>
  <c r="M214" i="54"/>
  <c r="N214" i="54" s="1"/>
  <c r="BX15" i="95"/>
  <c r="V125" i="95"/>
  <c r="AM17" i="95"/>
  <c r="V90" i="95"/>
  <c r="X28" i="104"/>
  <c r="R140" i="95"/>
  <c r="Q8" i="104"/>
  <c r="CL74" i="95"/>
  <c r="BI16" i="104"/>
  <c r="CM102" i="95"/>
  <c r="G124" i="104"/>
  <c r="M10" i="104"/>
  <c r="BZ132" i="104"/>
  <c r="F136" i="95"/>
  <c r="K10" i="53"/>
  <c r="CS114" i="95"/>
  <c r="CF20" i="104"/>
  <c r="B15" i="40"/>
  <c r="CC15" i="104"/>
  <c r="AH133" i="95"/>
  <c r="AD134" i="95"/>
  <c r="H10" i="104"/>
  <c r="K43" i="104"/>
  <c r="D92" i="59"/>
  <c r="E92" i="59" s="1"/>
  <c r="K134" i="104"/>
  <c r="K17" i="49"/>
  <c r="CP96" i="95"/>
  <c r="W127" i="60"/>
  <c r="CJ119" i="104"/>
  <c r="L13" i="53"/>
  <c r="F9" i="59"/>
  <c r="E14" i="104"/>
  <c r="L17" i="53"/>
  <c r="D103" i="59"/>
  <c r="E103" i="59" s="1"/>
  <c r="CP36" i="104"/>
  <c r="G138" i="104"/>
  <c r="AZ17" i="104"/>
  <c r="R116" i="95"/>
  <c r="F18" i="41"/>
  <c r="J17" i="95"/>
  <c r="J9" i="104"/>
  <c r="D68" i="59"/>
  <c r="E68" i="59" s="1"/>
  <c r="AD12" i="104"/>
  <c r="BZ78" i="95"/>
  <c r="D49" i="59"/>
  <c r="E49" i="59" s="1"/>
  <c r="CL126" i="95"/>
  <c r="B10" i="49"/>
  <c r="CO54" i="104"/>
  <c r="BN64" i="95"/>
  <c r="D29" i="59"/>
  <c r="E29" i="59" s="1"/>
  <c r="G17" i="49"/>
  <c r="CF50" i="104"/>
  <c r="CO138" i="104"/>
  <c r="C16" i="53"/>
  <c r="AP80" i="95"/>
  <c r="W126" i="60"/>
  <c r="C17" i="53"/>
  <c r="CO137" i="104"/>
  <c r="D24" i="59"/>
  <c r="E24" i="59" s="1"/>
  <c r="J10" i="40"/>
  <c r="S142" i="60"/>
  <c r="M8" i="95"/>
  <c r="CS19" i="95"/>
  <c r="D9" i="40"/>
  <c r="CP49" i="104"/>
  <c r="AH96" i="95"/>
  <c r="CD9" i="95"/>
  <c r="M155" i="51"/>
  <c r="N155" i="51" s="1"/>
  <c r="M131" i="49"/>
  <c r="N131" i="49" s="1"/>
  <c r="R85" i="95"/>
  <c r="X125" i="60"/>
  <c r="CP71" i="95"/>
  <c r="D88" i="59"/>
  <c r="E88" i="59" s="1"/>
  <c r="D149" i="53"/>
  <c r="F20" i="95"/>
  <c r="BK130" i="104"/>
  <c r="AC10" i="95"/>
  <c r="T137" i="60"/>
  <c r="BG17" i="95"/>
  <c r="G132" i="104"/>
  <c r="N132" i="104" s="1"/>
  <c r="E149" i="53"/>
  <c r="Q122" i="60"/>
  <c r="R111" i="95"/>
  <c r="AP56" i="95"/>
  <c r="CO21" i="104"/>
  <c r="AG41" i="104"/>
  <c r="CL49" i="95"/>
  <c r="D112" i="41"/>
  <c r="S112" i="41" s="1"/>
  <c r="V68" i="95"/>
  <c r="CP90" i="95"/>
  <c r="T147" i="60"/>
  <c r="AH115" i="95"/>
  <c r="AF16" i="95"/>
  <c r="D54" i="41"/>
  <c r="S54" i="41" s="1"/>
  <c r="B13" i="41"/>
  <c r="D68" i="41"/>
  <c r="S68" i="41" s="1"/>
  <c r="W11" i="95"/>
  <c r="CL76" i="95"/>
  <c r="T135" i="60"/>
  <c r="CO72" i="104"/>
  <c r="D18" i="40"/>
  <c r="CO24" i="104"/>
  <c r="CF15" i="95"/>
  <c r="AP130" i="95"/>
  <c r="X85" i="104"/>
  <c r="T122" i="60"/>
  <c r="CR15" i="95"/>
  <c r="D26" i="59"/>
  <c r="E26" i="59" s="1"/>
  <c r="D73" i="59"/>
  <c r="E73" i="59" s="1"/>
  <c r="CE9" i="95"/>
  <c r="D133" i="59"/>
  <c r="E133" i="59" s="1"/>
  <c r="T127" i="104"/>
  <c r="O17" i="104"/>
  <c r="BR86" i="104"/>
  <c r="D31" i="59"/>
  <c r="E31" i="59" s="1"/>
  <c r="CO64" i="104"/>
  <c r="BG13" i="95"/>
  <c r="BN60" i="95"/>
  <c r="Y17" i="95"/>
  <c r="C9" i="59"/>
  <c r="P12" i="104"/>
  <c r="AR15" i="104"/>
  <c r="AD144" i="95"/>
  <c r="CF78" i="104"/>
  <c r="BQ9" i="104"/>
  <c r="BN51" i="95"/>
  <c r="B9" i="95"/>
  <c r="F31" i="95"/>
  <c r="BK68" i="104"/>
  <c r="BN68" i="104" s="1"/>
  <c r="AG32" i="104"/>
  <c r="BZ126" i="95"/>
  <c r="G135" i="104"/>
  <c r="C10" i="53"/>
  <c r="S9" i="104"/>
  <c r="D36" i="59"/>
  <c r="E36" i="59" s="1"/>
  <c r="AD38" i="95"/>
  <c r="BG28" i="104"/>
  <c r="CA10" i="104"/>
  <c r="AG105" i="104"/>
  <c r="P138" i="60"/>
  <c r="L138" i="60"/>
  <c r="BZ42" i="95"/>
  <c r="AR17" i="104"/>
  <c r="CS126" i="95"/>
  <c r="V147" i="60"/>
  <c r="W147" i="60"/>
  <c r="CP131" i="95"/>
  <c r="AP27" i="95"/>
  <c r="D129" i="59"/>
  <c r="E129" i="59" s="1"/>
  <c r="AT104" i="104"/>
  <c r="N10" i="41"/>
  <c r="AG82" i="104"/>
  <c r="CS34" i="95"/>
  <c r="BK25" i="104"/>
  <c r="X21" i="104"/>
  <c r="CM114" i="95"/>
  <c r="M74" i="49"/>
  <c r="N74" i="49" s="1"/>
  <c r="R138" i="60"/>
  <c r="AT56" i="104"/>
  <c r="R142" i="60"/>
  <c r="G12" i="59"/>
  <c r="D104" i="41"/>
  <c r="S104" i="41" s="1"/>
  <c r="B16" i="41"/>
  <c r="T134" i="104"/>
  <c r="CO135" i="104"/>
  <c r="BG14" i="95"/>
  <c r="AD133" i="95"/>
  <c r="J149" i="49"/>
  <c r="P10" i="95"/>
  <c r="AH63" i="95"/>
  <c r="AK98" i="104"/>
  <c r="AL15" i="104"/>
  <c r="BR137" i="104"/>
  <c r="CH17" i="104"/>
  <c r="D120" i="59"/>
  <c r="E120" i="59" s="1"/>
  <c r="H12" i="40"/>
  <c r="BZ119" i="95"/>
  <c r="BB85" i="95"/>
  <c r="BG76" i="104"/>
  <c r="CR13" i="95"/>
  <c r="BG123" i="104"/>
  <c r="CF17" i="104"/>
  <c r="CP38" i="104"/>
  <c r="BX13" i="104"/>
  <c r="CF79" i="104"/>
  <c r="CL129" i="95"/>
  <c r="AT17" i="95"/>
  <c r="AK135" i="104"/>
  <c r="AC17" i="104"/>
  <c r="F124" i="95"/>
  <c r="BS10" i="95"/>
  <c r="BZ93" i="104"/>
  <c r="CD93" i="104" s="1"/>
  <c r="CE93" i="104"/>
  <c r="AP112" i="95"/>
  <c r="AP28" i="95"/>
  <c r="AT130" i="104"/>
  <c r="D59" i="41"/>
  <c r="S59" i="41" s="1"/>
  <c r="AH76" i="95"/>
  <c r="AG132" i="104"/>
  <c r="C16" i="49"/>
  <c r="M115" i="49"/>
  <c r="CF38" i="104"/>
  <c r="BO10" i="104"/>
  <c r="BR43" i="104"/>
  <c r="BD17" i="104"/>
  <c r="CS72" i="95"/>
  <c r="G107" i="104"/>
  <c r="D97" i="59"/>
  <c r="E97" i="59" s="1"/>
  <c r="CP135" i="95"/>
  <c r="L8" i="53"/>
  <c r="X45" i="104"/>
  <c r="L17" i="49"/>
  <c r="AP129" i="95"/>
  <c r="E10" i="49"/>
  <c r="X98" i="104"/>
  <c r="C7" i="59"/>
  <c r="CF59" i="104"/>
  <c r="D52" i="59"/>
  <c r="E52" i="59" s="1"/>
  <c r="M17" i="95"/>
  <c r="CS127" i="95"/>
  <c r="CE17" i="95"/>
  <c r="D35" i="59"/>
  <c r="E35" i="59" s="1"/>
  <c r="B12" i="104"/>
  <c r="G67" i="104"/>
  <c r="CF82" i="104"/>
  <c r="CI8" i="95"/>
  <c r="CL95" i="95"/>
  <c r="AD126" i="95"/>
  <c r="T145" i="60"/>
  <c r="I17" i="104"/>
  <c r="Q139" i="60"/>
  <c r="AT58" i="104"/>
  <c r="AH125" i="95"/>
  <c r="AD45" i="95"/>
  <c r="R126" i="95"/>
  <c r="BN35" i="95"/>
  <c r="R130" i="60"/>
  <c r="R92" i="95"/>
  <c r="T138" i="60"/>
  <c r="BZ86" i="104"/>
  <c r="CD86" i="104" s="1"/>
  <c r="CE86" i="104"/>
  <c r="CS52" i="95"/>
  <c r="AS13" i="95"/>
  <c r="J17" i="53"/>
  <c r="J148" i="53" s="1"/>
  <c r="CS84" i="95"/>
  <c r="AG92" i="104"/>
  <c r="BB15" i="104"/>
  <c r="BG103" i="104"/>
  <c r="G80" i="104"/>
  <c r="D136" i="59"/>
  <c r="E136" i="59" s="1"/>
  <c r="T100" i="104"/>
  <c r="AY12" i="104"/>
  <c r="M194" i="52"/>
  <c r="N194" i="52" s="1"/>
  <c r="S146" i="60"/>
  <c r="D14" i="53"/>
  <c r="CP83" i="95"/>
  <c r="R135" i="60"/>
  <c r="CS110" i="95"/>
  <c r="BZ26" i="95"/>
  <c r="BU17" i="104"/>
  <c r="BR126" i="104"/>
  <c r="BG129" i="104"/>
  <c r="BZ120" i="104"/>
  <c r="AX31" i="104"/>
  <c r="AU9" i="104"/>
  <c r="AV13" i="104"/>
  <c r="T142" i="60"/>
  <c r="P15" i="104"/>
  <c r="Q144" i="60"/>
  <c r="L15" i="95"/>
  <c r="CG14" i="104"/>
  <c r="U137" i="60"/>
  <c r="BG137" i="104"/>
  <c r="Z8" i="95"/>
  <c r="AD19" i="95"/>
  <c r="AG24" i="104"/>
  <c r="AL14" i="95"/>
  <c r="AP91" i="95"/>
  <c r="AB9" i="95"/>
  <c r="BF8" i="95"/>
  <c r="BB139" i="95"/>
  <c r="BR53" i="104"/>
  <c r="K107" i="104"/>
  <c r="N107" i="104" s="1"/>
  <c r="M16" i="104"/>
  <c r="J8" i="104"/>
  <c r="G116" i="104"/>
  <c r="K13" i="41"/>
  <c r="CM34" i="95"/>
  <c r="CM38" i="95"/>
  <c r="N35" i="102"/>
  <c r="G16" i="59"/>
  <c r="E15" i="40"/>
  <c r="CM125" i="95"/>
  <c r="T70" i="104"/>
  <c r="AH87" i="95"/>
  <c r="D87" i="41"/>
  <c r="S87" i="41" s="1"/>
  <c r="M116" i="49"/>
  <c r="N116" i="49" s="1"/>
  <c r="Y15" i="104"/>
  <c r="BK127" i="104"/>
  <c r="BH17" i="104"/>
  <c r="BC9" i="104"/>
  <c r="I10" i="40"/>
  <c r="D84" i="59"/>
  <c r="E84" i="59" s="1"/>
  <c r="X20" i="104"/>
  <c r="H16" i="41"/>
  <c r="Z10" i="104"/>
  <c r="Z11" i="95"/>
  <c r="J9" i="40"/>
  <c r="CS61" i="95"/>
  <c r="CO12" i="95"/>
  <c r="T143" i="60"/>
  <c r="BN120" i="95"/>
  <c r="CP68" i="104"/>
  <c r="R141" i="60"/>
  <c r="AH84" i="95"/>
  <c r="F14" i="104"/>
  <c r="AK13" i="95"/>
  <c r="G11" i="95"/>
  <c r="CM55" i="95"/>
  <c r="U127" i="60"/>
  <c r="BN140" i="95"/>
  <c r="CO26" i="104"/>
  <c r="F16" i="40"/>
  <c r="BG108" i="104"/>
  <c r="D64" i="59"/>
  <c r="E64" i="59" s="1"/>
  <c r="H17" i="95"/>
  <c r="V9" i="104"/>
  <c r="AM16" i="104"/>
  <c r="AH91" i="95"/>
  <c r="AF14" i="95"/>
  <c r="AO10" i="104"/>
  <c r="AT43" i="104"/>
  <c r="BN137" i="95"/>
  <c r="CE90" i="104"/>
  <c r="BZ90" i="104"/>
  <c r="CD90" i="104" s="1"/>
  <c r="CF16" i="104"/>
  <c r="H17" i="49"/>
  <c r="CL22" i="95"/>
  <c r="X138" i="60"/>
  <c r="CS144" i="95"/>
  <c r="CG8" i="95"/>
  <c r="BR133" i="104"/>
  <c r="N14" i="41"/>
  <c r="D83" i="59"/>
  <c r="E83" i="59" s="1"/>
  <c r="AH140" i="95"/>
  <c r="AK109" i="104"/>
  <c r="G120" i="104"/>
  <c r="N120" i="104" s="1"/>
  <c r="BZ133" i="95"/>
  <c r="AC16" i="95"/>
  <c r="L150" i="41"/>
  <c r="M180" i="54"/>
  <c r="N180" i="54" s="1"/>
  <c r="CM144" i="95"/>
  <c r="BN21" i="95"/>
  <c r="T64" i="104"/>
  <c r="AJ17" i="104"/>
  <c r="CP42" i="95"/>
  <c r="CO113" i="104"/>
  <c r="D86" i="59"/>
  <c r="E86" i="59" s="1"/>
  <c r="CS55" i="95"/>
  <c r="M11" i="95"/>
  <c r="AH136" i="95"/>
  <c r="BB126" i="95"/>
  <c r="AX23" i="104"/>
  <c r="AH121" i="95"/>
  <c r="BB117" i="95"/>
  <c r="D10" i="40"/>
  <c r="CS119" i="95"/>
  <c r="CO81" i="104"/>
  <c r="BN116" i="95"/>
  <c r="CL77" i="95"/>
  <c r="M14" i="53"/>
  <c r="M29" i="52"/>
  <c r="N29" i="52" s="1"/>
  <c r="P12" i="41"/>
  <c r="D18" i="59"/>
  <c r="B7" i="59"/>
  <c r="CS76" i="95"/>
  <c r="M70" i="49"/>
  <c r="N70" i="49" s="1"/>
  <c r="BB138" i="95"/>
  <c r="L141" i="60"/>
  <c r="P141" i="60"/>
  <c r="AM12" i="95"/>
  <c r="S132" i="60"/>
  <c r="T97" i="104"/>
  <c r="AT42" i="104"/>
  <c r="CM128" i="95"/>
  <c r="BZ140" i="95"/>
  <c r="BW17" i="104"/>
  <c r="BZ127" i="104"/>
  <c r="L14" i="53"/>
  <c r="CL90" i="95"/>
  <c r="CT90" i="95" s="1"/>
  <c r="CD16" i="95"/>
  <c r="BI17" i="104"/>
  <c r="V131" i="60"/>
  <c r="M18" i="56"/>
  <c r="N18" i="56" s="1"/>
  <c r="AG64" i="104"/>
  <c r="AF9" i="104"/>
  <c r="CR9" i="95"/>
  <c r="BS8" i="104"/>
  <c r="CF58" i="104"/>
  <c r="AS12" i="95"/>
  <c r="I13" i="40"/>
  <c r="R143" i="60"/>
  <c r="C13" i="41"/>
  <c r="X125" i="104"/>
  <c r="D21" i="59"/>
  <c r="E21" i="59" s="1"/>
  <c r="G130" i="104"/>
  <c r="CL106" i="95"/>
  <c r="D33" i="59"/>
  <c r="E33" i="59" s="1"/>
  <c r="T55" i="104"/>
  <c r="O11" i="104"/>
  <c r="I9" i="104"/>
  <c r="X144" i="60"/>
  <c r="E18" i="40"/>
  <c r="BM9" i="104"/>
  <c r="N13" i="95"/>
  <c r="H14" i="41"/>
  <c r="U136" i="60"/>
  <c r="AH15" i="104"/>
  <c r="AK103" i="104"/>
  <c r="J13" i="41"/>
  <c r="L13" i="41" s="1"/>
  <c r="BI8" i="95"/>
  <c r="CS91" i="95"/>
  <c r="M14" i="95"/>
  <c r="F122" i="95"/>
  <c r="D87" i="59"/>
  <c r="E87" i="59" s="1"/>
  <c r="Q149" i="53"/>
  <c r="CO42" i="104"/>
  <c r="BB14" i="104"/>
  <c r="BG91" i="104"/>
  <c r="M121" i="49"/>
  <c r="N121" i="49" s="1"/>
  <c r="BK134" i="104"/>
  <c r="BN134" i="104" s="1"/>
  <c r="CS48" i="95"/>
  <c r="CP57" i="95"/>
  <c r="AW12" i="95"/>
  <c r="B15" i="53"/>
  <c r="CL67" i="95"/>
  <c r="CH12" i="95"/>
  <c r="I149" i="53"/>
  <c r="M9" i="53"/>
  <c r="AH11" i="104"/>
  <c r="AK55" i="104"/>
  <c r="C18" i="40"/>
  <c r="C149" i="40" s="1"/>
  <c r="E16" i="41"/>
  <c r="I16" i="41" s="1"/>
  <c r="BB119" i="95"/>
  <c r="D32" i="59"/>
  <c r="E32" i="59" s="1"/>
  <c r="K16" i="49"/>
  <c r="S127" i="60"/>
  <c r="AX53" i="104"/>
  <c r="BB121" i="95"/>
  <c r="BZ52" i="95"/>
  <c r="CS36" i="95"/>
  <c r="BN96" i="95"/>
  <c r="E16" i="53"/>
  <c r="E17" i="95"/>
  <c r="CO96" i="104"/>
  <c r="D9" i="53"/>
  <c r="E12" i="53"/>
  <c r="AG40" i="104"/>
  <c r="BK137" i="104"/>
  <c r="BB128" i="95"/>
  <c r="X129" i="104"/>
  <c r="N32" i="102"/>
  <c r="T131" i="104"/>
  <c r="K15" i="53"/>
  <c r="BZ139" i="95"/>
  <c r="BK136" i="104"/>
  <c r="CG9" i="95"/>
  <c r="D56" i="59"/>
  <c r="E56" i="59" s="1"/>
  <c r="CD17" i="95"/>
  <c r="AK136" i="104"/>
  <c r="I12" i="53"/>
  <c r="D140" i="41"/>
  <c r="S140" i="41" s="1"/>
  <c r="CM29" i="95"/>
  <c r="AK17" i="95"/>
  <c r="CM26" i="95"/>
  <c r="M124" i="51"/>
  <c r="N124" i="51" s="1"/>
  <c r="V141" i="60"/>
  <c r="G150" i="41"/>
  <c r="T122" i="104"/>
  <c r="G149" i="49"/>
  <c r="C15" i="59"/>
  <c r="AD123" i="95"/>
  <c r="CJ113" i="104"/>
  <c r="P9" i="41"/>
  <c r="CL21" i="95"/>
  <c r="AT122" i="104"/>
  <c r="D108" i="41"/>
  <c r="S108" i="41" s="1"/>
  <c r="U129" i="60"/>
  <c r="CL52" i="95"/>
  <c r="BZ133" i="104"/>
  <c r="T130" i="104"/>
  <c r="D126" i="41"/>
  <c r="S126" i="41" s="1"/>
  <c r="CM9" i="104"/>
  <c r="K127" i="104"/>
  <c r="H17" i="104"/>
  <c r="T37" i="104"/>
  <c r="AK63" i="104"/>
  <c r="Q123" i="60"/>
  <c r="AQ16" i="95"/>
  <c r="D30" i="59"/>
  <c r="B8" i="59"/>
  <c r="BV13" i="104"/>
  <c r="C11" i="53"/>
  <c r="AU8" i="95"/>
  <c r="CO17" i="95"/>
  <c r="H15" i="40"/>
  <c r="AV15" i="95"/>
  <c r="I16" i="53"/>
  <c r="AP98" i="95"/>
  <c r="F57" i="95"/>
  <c r="BZ40" i="104"/>
  <c r="CD40" i="104" s="1"/>
  <c r="CE40" i="104"/>
  <c r="BK133" i="104"/>
  <c r="BY11" i="104"/>
  <c r="BG59" i="104"/>
  <c r="AE13" i="104"/>
  <c r="B18" i="40"/>
  <c r="AT16" i="95"/>
  <c r="BB21" i="95"/>
  <c r="X22" i="104"/>
  <c r="AS10" i="95"/>
  <c r="G17" i="95"/>
  <c r="CM127" i="95"/>
  <c r="L126" i="60"/>
  <c r="P126" i="60"/>
  <c r="D128" i="59"/>
  <c r="E128" i="59" s="1"/>
  <c r="AR12" i="95"/>
  <c r="R13" i="41"/>
  <c r="BK33" i="104"/>
  <c r="BN33" i="104" s="1"/>
  <c r="CP34" i="104"/>
  <c r="BJ9" i="104"/>
  <c r="K35" i="104"/>
  <c r="F10" i="59"/>
  <c r="CJ135" i="104"/>
  <c r="AH117" i="95"/>
  <c r="BZ136" i="95"/>
  <c r="BN23" i="95"/>
  <c r="P134" i="60"/>
  <c r="L134" i="60"/>
  <c r="BR106" i="104"/>
  <c r="P11" i="41"/>
  <c r="H148" i="59"/>
  <c r="M61" i="51"/>
  <c r="N61" i="51" s="1"/>
  <c r="BZ56" i="95"/>
  <c r="CF37" i="104"/>
  <c r="D17" i="95"/>
  <c r="P14" i="95"/>
  <c r="D20" i="59"/>
  <c r="E20" i="59" s="1"/>
  <c r="E17" i="41"/>
  <c r="BR122" i="104"/>
  <c r="I12" i="59"/>
  <c r="AP94" i="95"/>
  <c r="K12" i="95"/>
  <c r="CS121" i="95"/>
  <c r="BG26" i="104"/>
  <c r="BS16" i="95"/>
  <c r="D11" i="95"/>
  <c r="U143" i="60"/>
  <c r="BB118" i="95"/>
  <c r="X134" i="60"/>
  <c r="AF9" i="95"/>
  <c r="AH31" i="95"/>
  <c r="X122" i="104"/>
  <c r="AP133" i="95"/>
  <c r="Q131" i="60"/>
  <c r="R134" i="60"/>
  <c r="L125" i="60"/>
  <c r="P125" i="60"/>
  <c r="CP21" i="104"/>
  <c r="S138" i="60"/>
  <c r="BR81" i="104"/>
  <c r="D141" i="41"/>
  <c r="S141" i="41" s="1"/>
  <c r="Y8" i="95"/>
  <c r="F128" i="95"/>
  <c r="BR73" i="104"/>
  <c r="D140" i="59"/>
  <c r="E140" i="59" s="1"/>
  <c r="AD117" i="95"/>
  <c r="CP84" i="95"/>
  <c r="R118" i="95"/>
  <c r="N33" i="102"/>
  <c r="CO116" i="104"/>
  <c r="CP70" i="95"/>
  <c r="CQ10" i="104"/>
  <c r="T137" i="104"/>
  <c r="S139" i="60"/>
  <c r="D14" i="40"/>
  <c r="W130" i="60"/>
  <c r="BG120" i="104"/>
  <c r="D14" i="95"/>
  <c r="CS135" i="95"/>
  <c r="B8" i="53"/>
  <c r="J18" i="40"/>
  <c r="J149" i="40" s="1"/>
  <c r="F15" i="104"/>
  <c r="CP74" i="104"/>
  <c r="X108" i="104"/>
  <c r="BZ94" i="95"/>
  <c r="CF43" i="104"/>
  <c r="BX10" i="104"/>
  <c r="BT8" i="104"/>
  <c r="C16" i="40"/>
  <c r="CL88" i="95"/>
  <c r="M16" i="53"/>
  <c r="CI12" i="95"/>
  <c r="R132" i="95"/>
  <c r="B148" i="59"/>
  <c r="D132" i="59"/>
  <c r="CS49" i="95"/>
  <c r="M36" i="51"/>
  <c r="N36" i="51" s="1"/>
  <c r="AH74" i="95"/>
  <c r="V144" i="60"/>
  <c r="CM119" i="95"/>
  <c r="AT75" i="104"/>
  <c r="I14" i="59"/>
  <c r="CP123" i="95"/>
  <c r="CF34" i="104"/>
  <c r="AP140" i="95"/>
  <c r="AH99" i="95"/>
  <c r="S8" i="95"/>
  <c r="AI13" i="95"/>
  <c r="AR14" i="95"/>
  <c r="K63" i="104"/>
  <c r="M121" i="52"/>
  <c r="N121" i="52" s="1"/>
  <c r="D71" i="41"/>
  <c r="S71" i="41" s="1"/>
  <c r="AK129" i="104"/>
  <c r="CM100" i="95"/>
  <c r="BZ119" i="104"/>
  <c r="CL45" i="95"/>
  <c r="AP134" i="95"/>
  <c r="M114" i="49"/>
  <c r="N114" i="49" s="1"/>
  <c r="H16" i="53"/>
  <c r="CM112" i="95"/>
  <c r="CS134" i="95"/>
  <c r="CP118" i="95"/>
  <c r="R133" i="95"/>
  <c r="T121" i="104"/>
  <c r="E14" i="53"/>
  <c r="C12" i="41"/>
  <c r="D99" i="59"/>
  <c r="E99" i="59" s="1"/>
  <c r="CL96" i="95"/>
  <c r="AW17" i="104"/>
  <c r="AD118" i="95"/>
  <c r="W140" i="60"/>
  <c r="S143" i="60"/>
  <c r="AK92" i="104"/>
  <c r="D104" i="59"/>
  <c r="E104" i="59" s="1"/>
  <c r="S130" i="60"/>
  <c r="D8" i="95"/>
  <c r="M26" i="56"/>
  <c r="N26" i="56" s="1"/>
  <c r="AW14" i="95"/>
  <c r="CE27" i="104"/>
  <c r="BZ27" i="104"/>
  <c r="CD27" i="104" s="1"/>
  <c r="CQ17" i="95"/>
  <c r="AE17" i="104"/>
  <c r="AM17" i="104"/>
  <c r="BK119" i="104"/>
  <c r="AF8" i="95"/>
  <c r="AH19" i="95"/>
  <c r="L17" i="95"/>
  <c r="D43" i="59"/>
  <c r="E43" i="59" s="1"/>
  <c r="AT13" i="95"/>
  <c r="D136" i="41"/>
  <c r="S136" i="41" s="1"/>
  <c r="BZ128" i="104"/>
  <c r="D8" i="49"/>
  <c r="T35" i="104"/>
  <c r="F134" i="95"/>
  <c r="CO99" i="104"/>
  <c r="BN38" i="95"/>
  <c r="CO13" i="95"/>
  <c r="L16" i="49"/>
  <c r="BL8" i="104"/>
  <c r="U147" i="60"/>
  <c r="W8" i="95"/>
  <c r="M129" i="49"/>
  <c r="N129" i="49" s="1"/>
  <c r="BB112" i="95"/>
  <c r="D143" i="59"/>
  <c r="E143" i="59" s="1"/>
  <c r="AB17" i="95"/>
  <c r="K44" i="104"/>
  <c r="H14" i="59"/>
  <c r="CP76" i="95"/>
  <c r="AS15" i="95"/>
  <c r="AH66" i="95"/>
  <c r="CL124" i="95"/>
  <c r="CT124" i="95" s="1"/>
  <c r="CI16" i="95"/>
  <c r="D110" i="59"/>
  <c r="E110" i="59" s="1"/>
  <c r="BZ36" i="104"/>
  <c r="CD36" i="104" s="1"/>
  <c r="CE36" i="104"/>
  <c r="BN131" i="95"/>
  <c r="D17" i="49"/>
  <c r="D148" i="49" s="1"/>
  <c r="R75" i="95"/>
  <c r="X123" i="104"/>
  <c r="CP138" i="95"/>
  <c r="AP132" i="95"/>
  <c r="I150" i="40"/>
  <c r="CP130" i="95"/>
  <c r="Q9" i="41"/>
  <c r="Z13" i="104"/>
  <c r="K149" i="53"/>
  <c r="R123" i="95"/>
  <c r="D132" i="41"/>
  <c r="S132" i="41" s="1"/>
  <c r="CA13" i="104"/>
  <c r="CP137" i="95"/>
  <c r="B10" i="59"/>
  <c r="D54" i="59"/>
  <c r="N28" i="102"/>
  <c r="X124" i="60"/>
  <c r="M15" i="104"/>
  <c r="D51" i="59"/>
  <c r="E51" i="59" s="1"/>
  <c r="Y10" i="95"/>
  <c r="AP22" i="95"/>
  <c r="D95" i="59"/>
  <c r="E95" i="59" s="1"/>
  <c r="W9" i="95"/>
  <c r="CM134" i="95"/>
  <c r="AP131" i="95"/>
  <c r="J13" i="40"/>
  <c r="D80" i="59"/>
  <c r="E80" i="59" s="1"/>
  <c r="M90" i="52"/>
  <c r="N90" i="52" s="1"/>
  <c r="CP19" i="104"/>
  <c r="CB8" i="104"/>
  <c r="Q10" i="95"/>
  <c r="D15" i="40"/>
  <c r="X23" i="104"/>
  <c r="BF10" i="95"/>
  <c r="BK95" i="104"/>
  <c r="H9" i="59"/>
  <c r="C14" i="59"/>
  <c r="BM17" i="104"/>
  <c r="K14" i="41"/>
  <c r="G11" i="59"/>
  <c r="T132" i="104"/>
  <c r="G61" i="104"/>
  <c r="T32" i="104"/>
  <c r="CO52" i="104"/>
  <c r="D141" i="59"/>
  <c r="E141" i="59" s="1"/>
  <c r="AX58" i="104"/>
  <c r="M138" i="49"/>
  <c r="N138" i="49" s="1"/>
  <c r="CP30" i="95"/>
  <c r="CN17" i="104"/>
  <c r="CG17" i="104"/>
  <c r="BN33" i="95"/>
  <c r="K130" i="104"/>
  <c r="AP136" i="95"/>
  <c r="J150" i="41"/>
  <c r="E11" i="40"/>
  <c r="CL119" i="95"/>
  <c r="CT119" i="95" s="1"/>
  <c r="I16" i="40"/>
  <c r="BZ131" i="95"/>
  <c r="CF93" i="104"/>
  <c r="N34" i="102"/>
  <c r="AG130" i="104"/>
  <c r="CP69" i="95"/>
  <c r="CM87" i="95"/>
  <c r="CP140" i="95"/>
  <c r="V126" i="60"/>
  <c r="BN48" i="95"/>
  <c r="CL54" i="95"/>
  <c r="AM11" i="104"/>
  <c r="L11" i="95"/>
  <c r="BK128" i="104"/>
  <c r="D96" i="59"/>
  <c r="E96" i="59" s="1"/>
  <c r="G148" i="59"/>
  <c r="CO123" i="104"/>
  <c r="AK27" i="104"/>
  <c r="L14" i="95"/>
  <c r="BZ113" i="104"/>
  <c r="D39" i="41"/>
  <c r="S39" i="41" s="1"/>
  <c r="BU13" i="95"/>
  <c r="V135" i="60"/>
  <c r="Q121" i="60"/>
  <c r="D22" i="60"/>
  <c r="CM133" i="95"/>
  <c r="F148" i="59"/>
  <c r="AK51" i="104"/>
  <c r="D109" i="59"/>
  <c r="E109" i="59" s="1"/>
  <c r="D138" i="41"/>
  <c r="S138" i="41" s="1"/>
  <c r="AP101" i="95"/>
  <c r="F8" i="78"/>
  <c r="G8" i="78" s="1"/>
  <c r="AH38" i="95"/>
  <c r="BM12" i="104"/>
  <c r="CS26" i="95"/>
  <c r="CE49" i="104"/>
  <c r="BZ49" i="104"/>
  <c r="CD49" i="104" s="1"/>
  <c r="G122" i="104"/>
  <c r="BG21" i="104"/>
  <c r="CM141" i="95"/>
  <c r="F33" i="95"/>
  <c r="CP111" i="95"/>
  <c r="Q138" i="60"/>
  <c r="AN16" i="95"/>
  <c r="AD27" i="95"/>
  <c r="D11" i="104"/>
  <c r="X105" i="104"/>
  <c r="BR26" i="104"/>
  <c r="D26" i="41"/>
  <c r="S26" i="41" s="1"/>
  <c r="AH10" i="104"/>
  <c r="AK43" i="104"/>
  <c r="M41" i="52"/>
  <c r="N41" i="52" s="1"/>
  <c r="AD29" i="95"/>
  <c r="CR17" i="95"/>
  <c r="CM64" i="95"/>
  <c r="G18" i="41"/>
  <c r="G149" i="41" s="1"/>
  <c r="CE83" i="104"/>
  <c r="BZ83" i="104"/>
  <c r="CD83" i="104" s="1"/>
  <c r="CM24" i="95"/>
  <c r="D53" i="59"/>
  <c r="E53" i="59" s="1"/>
  <c r="F17" i="40"/>
  <c r="N15" i="41"/>
  <c r="K12" i="41"/>
  <c r="D33" i="41"/>
  <c r="S33" i="41" s="1"/>
  <c r="N18" i="102"/>
  <c r="AG36" i="104"/>
  <c r="Q141" i="60"/>
  <c r="AD132" i="95"/>
  <c r="CM129" i="95"/>
  <c r="BG37" i="104"/>
  <c r="D70" i="59"/>
  <c r="E70" i="59" s="1"/>
  <c r="CO45" i="104"/>
  <c r="F17" i="41"/>
  <c r="R52" i="95"/>
  <c r="BR88" i="104"/>
  <c r="CM82" i="95"/>
  <c r="F52" i="95"/>
  <c r="Z15" i="104"/>
  <c r="CJ125" i="104"/>
  <c r="AP128" i="95"/>
  <c r="AV17" i="95"/>
  <c r="X131" i="60"/>
  <c r="AH73" i="95"/>
  <c r="CS141" i="95"/>
  <c r="D121" i="59"/>
  <c r="E121" i="59" s="1"/>
  <c r="CF35" i="104"/>
  <c r="AZ10" i="104"/>
  <c r="O17" i="53"/>
  <c r="T42" i="104"/>
  <c r="X139" i="60"/>
  <c r="CM45" i="95"/>
  <c r="R24" i="95"/>
  <c r="V124" i="60"/>
  <c r="M180" i="55"/>
  <c r="N180" i="55" s="1"/>
  <c r="D77" i="59"/>
  <c r="E77" i="59" s="1"/>
  <c r="D111" i="41"/>
  <c r="S111" i="41" s="1"/>
  <c r="D145" i="41"/>
  <c r="S145" i="41" s="1"/>
  <c r="BK129" i="104"/>
  <c r="BN129" i="104" s="1"/>
  <c r="X146" i="60"/>
  <c r="CM132" i="95"/>
  <c r="CM120" i="95"/>
  <c r="D106" i="59"/>
  <c r="E106" i="59" s="1"/>
  <c r="AP58" i="95"/>
  <c r="CJ8" i="95"/>
  <c r="BK29" i="104"/>
  <c r="X63" i="104"/>
  <c r="CQ10" i="95"/>
  <c r="D25" i="41"/>
  <c r="S25" i="41" s="1"/>
  <c r="AT57" i="104"/>
  <c r="CF17" i="95"/>
  <c r="Q147" i="60"/>
  <c r="R42" i="95"/>
  <c r="U130" i="60"/>
  <c r="CP46" i="95"/>
  <c r="AP124" i="95"/>
  <c r="D46" i="59"/>
  <c r="E46" i="59" s="1"/>
  <c r="CP20" i="104"/>
  <c r="BZ36" i="95"/>
  <c r="AP123" i="95"/>
  <c r="V130" i="60"/>
  <c r="AZ16" i="95"/>
  <c r="AQ14" i="104"/>
  <c r="BZ141" i="95"/>
  <c r="AI17" i="95"/>
  <c r="CO109" i="104"/>
  <c r="P129" i="60"/>
  <c r="L129" i="60"/>
  <c r="L11" i="53"/>
  <c r="AP16" i="104"/>
  <c r="D139" i="41"/>
  <c r="S139" i="41" s="1"/>
  <c r="R132" i="60"/>
  <c r="AR8" i="95"/>
  <c r="H150" i="40"/>
  <c r="W9" i="104"/>
  <c r="CM77" i="95"/>
  <c r="BZ134" i="95"/>
  <c r="AT45" i="104"/>
  <c r="CN14" i="104"/>
  <c r="AP102" i="95"/>
  <c r="AD51" i="95"/>
  <c r="F150" i="41"/>
  <c r="D116" i="59"/>
  <c r="E116" i="59" s="1"/>
  <c r="AD59" i="95"/>
  <c r="BZ85" i="95"/>
  <c r="D94" i="59"/>
  <c r="E94" i="59" s="1"/>
  <c r="T132" i="60"/>
  <c r="D63" i="59"/>
  <c r="E63" i="59" s="1"/>
  <c r="I15" i="53"/>
  <c r="BG75" i="104"/>
  <c r="F56" i="95"/>
  <c r="C17" i="41"/>
  <c r="W135" i="60"/>
  <c r="BC11" i="104"/>
  <c r="R129" i="95"/>
  <c r="AH122" i="95"/>
  <c r="AH127" i="95"/>
  <c r="AF17" i="95"/>
  <c r="CL144" i="95"/>
  <c r="CT144" i="95" s="1"/>
  <c r="BG133" i="104"/>
  <c r="AX138" i="104"/>
  <c r="T141" i="60"/>
  <c r="AQ13" i="104"/>
  <c r="J16" i="41"/>
  <c r="H10" i="53"/>
  <c r="CF89" i="104"/>
  <c r="M11" i="53"/>
  <c r="G121" i="104"/>
  <c r="G10" i="59"/>
  <c r="F36" i="95"/>
  <c r="E10" i="104"/>
  <c r="AE17" i="95"/>
  <c r="BK121" i="104"/>
  <c r="CP83" i="104"/>
  <c r="D79" i="59"/>
  <c r="E79" i="59" s="1"/>
  <c r="CM94" i="95"/>
  <c r="AW9" i="95"/>
  <c r="K13" i="95"/>
  <c r="CE16" i="95"/>
  <c r="BZ134" i="104"/>
  <c r="J14" i="41"/>
  <c r="L14" i="41" s="1"/>
  <c r="CO93" i="104"/>
  <c r="M52" i="49"/>
  <c r="N52" i="49" s="1"/>
  <c r="R54" i="95"/>
  <c r="R124" i="60"/>
  <c r="AX109" i="104"/>
  <c r="BA109" i="104" s="1"/>
  <c r="D12" i="40"/>
  <c r="BZ62" i="95"/>
  <c r="D23" i="60"/>
  <c r="Q133" i="60"/>
  <c r="BG126" i="104"/>
  <c r="BG138" i="104"/>
  <c r="AZ8" i="95"/>
  <c r="CO121" i="104"/>
  <c r="CL24" i="95"/>
  <c r="S147" i="60"/>
  <c r="C11" i="41"/>
  <c r="M13" i="95"/>
  <c r="CS79" i="95"/>
  <c r="CP133" i="95"/>
  <c r="CL110" i="95"/>
  <c r="CS123" i="95"/>
  <c r="BS12" i="95"/>
  <c r="X132" i="104"/>
  <c r="G15" i="59"/>
  <c r="P142" i="60"/>
  <c r="L142" i="60"/>
  <c r="N13" i="102"/>
  <c r="AP81" i="95"/>
  <c r="T112" i="104"/>
  <c r="I17" i="40"/>
  <c r="G15" i="40"/>
  <c r="M134" i="49"/>
  <c r="N134" i="49" s="1"/>
  <c r="I148" i="59"/>
  <c r="BN118" i="95"/>
  <c r="BZ24" i="104"/>
  <c r="CD24" i="104" s="1"/>
  <c r="CE24" i="104"/>
  <c r="CF12" i="95"/>
  <c r="CO122" i="104"/>
  <c r="AX132" i="104"/>
  <c r="M92" i="49"/>
  <c r="N92" i="49" s="1"/>
  <c r="L128" i="60"/>
  <c r="P128" i="60"/>
  <c r="AG104" i="104"/>
  <c r="V22" i="95"/>
  <c r="D98" i="59"/>
  <c r="E98" i="59" s="1"/>
  <c r="T149" i="53"/>
  <c r="M13" i="41"/>
  <c r="I8" i="95"/>
  <c r="X123" i="60"/>
  <c r="CM99" i="95"/>
  <c r="CP33" i="95"/>
  <c r="P139" i="60"/>
  <c r="L139" i="60"/>
  <c r="F38" i="95"/>
  <c r="G98" i="104"/>
  <c r="CL65" i="95"/>
  <c r="Y11" i="104"/>
  <c r="D135" i="59"/>
  <c r="E135" i="59" s="1"/>
  <c r="D82" i="59"/>
  <c r="E82" i="59" s="1"/>
  <c r="AT52" i="104"/>
  <c r="D45" i="59"/>
  <c r="E45" i="59" s="1"/>
  <c r="AG126" i="104"/>
  <c r="U132" i="60"/>
  <c r="D27" i="59"/>
  <c r="E27" i="59" s="1"/>
  <c r="CL78" i="95"/>
  <c r="AT128" i="104"/>
  <c r="CP97" i="95"/>
  <c r="BD8" i="104"/>
  <c r="R82" i="95"/>
  <c r="BR136" i="104"/>
  <c r="BJ14" i="95"/>
  <c r="J11" i="95"/>
  <c r="AP50" i="95"/>
  <c r="D11" i="53"/>
  <c r="BK123" i="104"/>
  <c r="BN123" i="104" s="1"/>
  <c r="M123" i="49"/>
  <c r="N123" i="49" s="1"/>
  <c r="AF16" i="104"/>
  <c r="CP108" i="95"/>
  <c r="AR13" i="95"/>
  <c r="Z16" i="104"/>
  <c r="L149" i="49"/>
  <c r="BB136" i="95"/>
  <c r="CL36" i="95"/>
  <c r="N18" i="41"/>
  <c r="X124" i="104"/>
  <c r="H14" i="95"/>
  <c r="H8" i="59"/>
  <c r="BG45" i="104"/>
  <c r="BZ138" i="95"/>
  <c r="BV17" i="104"/>
  <c r="F123" i="95"/>
  <c r="U17" i="104"/>
  <c r="X127" i="104"/>
  <c r="C12" i="59"/>
  <c r="X36" i="104"/>
  <c r="AG17" i="95"/>
  <c r="K124" i="104"/>
  <c r="N124" i="104" s="1"/>
  <c r="G9" i="41"/>
  <c r="R17" i="104"/>
  <c r="S17" i="104"/>
  <c r="G7" i="59"/>
  <c r="V129" i="60"/>
  <c r="BF16" i="95"/>
  <c r="CL121" i="95"/>
  <c r="D16" i="53"/>
  <c r="H9" i="40"/>
  <c r="U141" i="60"/>
  <c r="G23" i="60"/>
  <c r="T133" i="60"/>
  <c r="AH126" i="95"/>
  <c r="Y11" i="95"/>
  <c r="AG128" i="104"/>
  <c r="BG125" i="104"/>
  <c r="BB116" i="95"/>
  <c r="CL40" i="95"/>
  <c r="AP137" i="95"/>
  <c r="BG52" i="104"/>
  <c r="CA8" i="104"/>
  <c r="AJ9" i="95"/>
  <c r="AH69" i="95"/>
  <c r="BI10" i="95"/>
  <c r="BO16" i="104"/>
  <c r="BR115" i="104"/>
  <c r="AT119" i="104"/>
  <c r="CO100" i="104"/>
  <c r="CJ116" i="104"/>
  <c r="M24" i="52"/>
  <c r="N24" i="52" s="1"/>
  <c r="L13" i="104"/>
  <c r="Q17" i="104"/>
  <c r="D39" i="59"/>
  <c r="E39" i="59" s="1"/>
  <c r="AV16" i="95"/>
  <c r="CL43" i="95"/>
  <c r="CH10" i="95"/>
  <c r="AT134" i="104"/>
  <c r="D77" i="41"/>
  <c r="S77" i="41" s="1"/>
  <c r="AK47" i="104"/>
  <c r="CN14" i="95"/>
  <c r="CP91" i="95"/>
  <c r="BZ88" i="95"/>
  <c r="F150" i="40"/>
  <c r="P11" i="95"/>
  <c r="D91" i="59"/>
  <c r="E91" i="59" s="1"/>
  <c r="BV12" i="104"/>
  <c r="M202" i="52"/>
  <c r="N202" i="52" s="1"/>
  <c r="BH11" i="95"/>
  <c r="U131" i="60"/>
  <c r="CF8" i="95"/>
  <c r="X129" i="60"/>
  <c r="E10" i="95"/>
  <c r="AQ17" i="95"/>
  <c r="AH128" i="95"/>
  <c r="X75" i="104"/>
  <c r="R127" i="60"/>
  <c r="L15" i="53"/>
  <c r="M15" i="53"/>
  <c r="AP138" i="95"/>
  <c r="AD20" i="95"/>
  <c r="J14" i="40"/>
  <c r="BZ47" i="104"/>
  <c r="CD47" i="104" s="1"/>
  <c r="CE47" i="104"/>
  <c r="CL131" i="95"/>
  <c r="CT131" i="95" s="1"/>
  <c r="AT76" i="104"/>
  <c r="AK132" i="104"/>
  <c r="D71" i="59"/>
  <c r="E71" i="59" s="1"/>
  <c r="CO77" i="104"/>
  <c r="G123" i="104"/>
  <c r="N123" i="104" s="1"/>
  <c r="CL112" i="95"/>
  <c r="CI10" i="95"/>
  <c r="R25" i="95"/>
  <c r="X130" i="60"/>
  <c r="X91" i="104"/>
  <c r="U14" i="104"/>
  <c r="H12" i="59"/>
  <c r="D89" i="59"/>
  <c r="E89" i="59" s="1"/>
  <c r="T88" i="104"/>
  <c r="D122" i="59"/>
  <c r="E122" i="59" s="1"/>
  <c r="B17" i="40"/>
  <c r="K125" i="104"/>
  <c r="CF75" i="104"/>
  <c r="R128" i="95"/>
  <c r="BK35" i="104"/>
  <c r="BN35" i="104" s="1"/>
  <c r="CP21" i="95"/>
  <c r="CQ16" i="104"/>
  <c r="CP107" i="104"/>
  <c r="AK33" i="104"/>
  <c r="BN21" i="104"/>
  <c r="AP95" i="95"/>
  <c r="L9" i="53"/>
  <c r="X61" i="104"/>
  <c r="M17" i="41"/>
  <c r="G10" i="41"/>
  <c r="BK26" i="104"/>
  <c r="BN26" i="104" s="1"/>
  <c r="BN119" i="95"/>
  <c r="D125" i="59"/>
  <c r="E125" i="59" s="1"/>
  <c r="D72" i="59"/>
  <c r="E72" i="59" s="1"/>
  <c r="AK130" i="104"/>
  <c r="CP46" i="104"/>
  <c r="CF16" i="95"/>
  <c r="CP29" i="95"/>
  <c r="AG85" i="104"/>
  <c r="D24" i="41"/>
  <c r="S24" i="41" s="1"/>
  <c r="AK133" i="104"/>
  <c r="J12" i="49"/>
  <c r="BZ102" i="95"/>
  <c r="F135" i="95"/>
  <c r="CL44" i="95"/>
  <c r="P15" i="95"/>
  <c r="BN42" i="95"/>
  <c r="BZ76" i="104"/>
  <c r="CD76" i="104" s="1"/>
  <c r="CE76" i="104"/>
  <c r="M66" i="49"/>
  <c r="N66" i="49" s="1"/>
  <c r="AK62" i="104"/>
  <c r="E17" i="53"/>
  <c r="E148" i="53" s="1"/>
  <c r="J150" i="40"/>
  <c r="N11" i="95"/>
  <c r="AG74" i="104"/>
  <c r="E17" i="49"/>
  <c r="E8" i="104"/>
  <c r="CP112" i="95"/>
  <c r="G119" i="104"/>
  <c r="D44" i="59"/>
  <c r="E44" i="59" s="1"/>
  <c r="E22" i="60"/>
  <c r="R121" i="60"/>
  <c r="D138" i="59"/>
  <c r="E138" i="59" s="1"/>
  <c r="C150" i="40"/>
  <c r="L8" i="95"/>
  <c r="BQ11" i="104"/>
  <c r="I13" i="59"/>
  <c r="E13" i="53"/>
  <c r="L121" i="60"/>
  <c r="C22" i="60"/>
  <c r="P121" i="60"/>
  <c r="AD128" i="95"/>
  <c r="BB17" i="104"/>
  <c r="BG127" i="104"/>
  <c r="BN141" i="95"/>
  <c r="CO90" i="104"/>
  <c r="G16" i="53"/>
  <c r="BM15" i="104"/>
  <c r="CP117" i="95"/>
  <c r="BN39" i="95"/>
  <c r="T126" i="104"/>
  <c r="X122" i="60"/>
  <c r="BG102" i="104"/>
  <c r="H15" i="59"/>
  <c r="G12" i="41"/>
  <c r="CM80" i="95"/>
  <c r="D110" i="41"/>
  <c r="S110" i="41" s="1"/>
  <c r="BW12" i="104"/>
  <c r="BZ67" i="104"/>
  <c r="CE67" i="104"/>
  <c r="C23" i="60"/>
  <c r="P133" i="60"/>
  <c r="L133" i="60"/>
  <c r="BT11" i="95"/>
  <c r="M31" i="52"/>
  <c r="N31" i="52" s="1"/>
  <c r="CF88" i="104"/>
  <c r="BR130" i="104"/>
  <c r="CF77" i="104"/>
  <c r="CM40" i="95"/>
  <c r="K90" i="104"/>
  <c r="F11" i="41"/>
  <c r="CL15" i="104"/>
  <c r="CO103" i="104"/>
  <c r="P10" i="41"/>
  <c r="J15" i="95"/>
  <c r="BT12" i="95"/>
  <c r="I15" i="59"/>
  <c r="F118" i="95"/>
  <c r="CO131" i="104"/>
  <c r="G134" i="104"/>
  <c r="N134" i="104" s="1"/>
  <c r="CM138" i="95"/>
  <c r="X32" i="104"/>
  <c r="BG116" i="104"/>
  <c r="M179" i="52"/>
  <c r="N179" i="52" s="1"/>
  <c r="CP76" i="104"/>
  <c r="AH75" i="95"/>
  <c r="AH110" i="95"/>
  <c r="G38" i="104"/>
  <c r="K51" i="104"/>
  <c r="D85" i="59"/>
  <c r="E85" i="59" s="1"/>
  <c r="Q15" i="104"/>
  <c r="G51" i="104"/>
  <c r="P143" i="60"/>
  <c r="L143" i="60"/>
  <c r="Q146" i="60"/>
  <c r="CO37" i="104"/>
  <c r="AV14" i="95"/>
  <c r="BG88" i="104"/>
  <c r="AK138" i="104"/>
  <c r="AX123" i="104"/>
  <c r="D115" i="41"/>
  <c r="S115" i="41" s="1"/>
  <c r="T14" i="53"/>
  <c r="X133" i="60"/>
  <c r="K23" i="60"/>
  <c r="BB137" i="95"/>
  <c r="C13" i="59"/>
  <c r="M12" i="104"/>
  <c r="AH9" i="104"/>
  <c r="AK31" i="104"/>
  <c r="AC12" i="95"/>
  <c r="BZ37" i="95"/>
  <c r="J16" i="95"/>
  <c r="AP105" i="95"/>
  <c r="AH108" i="95"/>
  <c r="F76" i="95"/>
  <c r="M25" i="56"/>
  <c r="N25" i="56" s="1"/>
  <c r="D108" i="59"/>
  <c r="E108" i="59" s="1"/>
  <c r="BR36" i="104"/>
  <c r="W124" i="60"/>
  <c r="F30" i="95"/>
  <c r="AZ9" i="95"/>
  <c r="CP94" i="95"/>
  <c r="CL68" i="95"/>
  <c r="BS15" i="95"/>
  <c r="BA45" i="104"/>
  <c r="BK125" i="104"/>
  <c r="BN125" i="104" s="1"/>
  <c r="D52" i="41"/>
  <c r="S52" i="41" s="1"/>
  <c r="AP53" i="95"/>
  <c r="CP48" i="104"/>
  <c r="Q13" i="53"/>
  <c r="R34" i="95"/>
  <c r="D48" i="59"/>
  <c r="E48" i="59" s="1"/>
  <c r="AP139" i="95"/>
  <c r="BG32" i="104"/>
  <c r="N22" i="102"/>
  <c r="D100" i="59"/>
  <c r="E100" i="59" s="1"/>
  <c r="G10" i="40"/>
  <c r="AX10" i="95"/>
  <c r="BR117" i="104"/>
  <c r="AT133" i="104"/>
  <c r="H11" i="40"/>
  <c r="M33" i="51"/>
  <c r="N33" i="51" s="1"/>
  <c r="D76" i="41"/>
  <c r="S76" i="41" s="1"/>
  <c r="E14" i="95"/>
  <c r="AD31" i="95"/>
  <c r="Z9" i="95"/>
  <c r="R136" i="60"/>
  <c r="CP141" i="95"/>
  <c r="BU8" i="95"/>
  <c r="BR80" i="104"/>
  <c r="D46" i="41"/>
  <c r="S46" i="41" s="1"/>
  <c r="CM76" i="95"/>
  <c r="K38" i="104"/>
  <c r="AU11" i="95"/>
  <c r="Q136" i="60"/>
  <c r="AK105" i="104"/>
  <c r="BR24" i="104"/>
  <c r="R95" i="95"/>
  <c r="CP80" i="95"/>
  <c r="D88" i="41"/>
  <c r="S88" i="41" s="1"/>
  <c r="AX45" i="104"/>
  <c r="BE13" i="104"/>
  <c r="AH102" i="95"/>
  <c r="BG74" i="104"/>
  <c r="AH37" i="95"/>
  <c r="G13" i="41"/>
  <c r="CQ8" i="95"/>
  <c r="AH120" i="95"/>
  <c r="AG39" i="104"/>
  <c r="AH116" i="95"/>
  <c r="AK131" i="104"/>
  <c r="BZ131" i="104"/>
  <c r="BR38" i="104"/>
  <c r="F140" i="95"/>
  <c r="BK28" i="104"/>
  <c r="BN28" i="104" s="1"/>
  <c r="H12" i="41"/>
  <c r="F95" i="95"/>
  <c r="K11" i="95"/>
  <c r="CG13" i="95"/>
  <c r="F17" i="104"/>
  <c r="D118" i="59"/>
  <c r="E118" i="59" s="1"/>
  <c r="BR135" i="104"/>
  <c r="W14" i="95"/>
  <c r="B11" i="95"/>
  <c r="AG63" i="104"/>
  <c r="AN63" i="104" s="1"/>
  <c r="K118" i="104"/>
  <c r="N16" i="95"/>
  <c r="R115" i="95"/>
  <c r="AT136" i="104"/>
  <c r="BA136" i="104" s="1"/>
  <c r="CM68" i="95"/>
  <c r="E16" i="95"/>
  <c r="AP135" i="95"/>
  <c r="CS116" i="95"/>
  <c r="CM135" i="95"/>
  <c r="E14" i="41"/>
  <c r="G14" i="49"/>
  <c r="M100" i="51"/>
  <c r="N100" i="51" s="1"/>
  <c r="R127" i="95"/>
  <c r="N17" i="95"/>
  <c r="C8" i="59"/>
  <c r="J16" i="40"/>
  <c r="AZ12" i="95"/>
  <c r="CM104" i="95"/>
  <c r="T127" i="60"/>
  <c r="T123" i="60"/>
  <c r="BH15" i="95"/>
  <c r="CP98" i="95"/>
  <c r="M11" i="41"/>
  <c r="B15" i="59"/>
  <c r="D114" i="59"/>
  <c r="Q142" i="60"/>
  <c r="R125" i="60"/>
  <c r="L15" i="104"/>
  <c r="AX120" i="104"/>
  <c r="G12" i="49"/>
  <c r="J13" i="53"/>
  <c r="AG123" i="104"/>
  <c r="CE103" i="104"/>
  <c r="BZ103" i="104"/>
  <c r="CD103" i="104" s="1"/>
  <c r="BW15" i="104"/>
  <c r="AM14" i="104"/>
  <c r="G16" i="40"/>
  <c r="CO132" i="104"/>
  <c r="BI14" i="104"/>
  <c r="CL114" i="95"/>
  <c r="CT114" i="95" s="1"/>
  <c r="CP68" i="95"/>
  <c r="AH59" i="95"/>
  <c r="T101" i="104"/>
  <c r="C15" i="41"/>
  <c r="C14" i="41"/>
  <c r="B16" i="59"/>
  <c r="B147" i="59" s="1"/>
  <c r="D126" i="59"/>
  <c r="J14" i="53"/>
  <c r="D61" i="41"/>
  <c r="S61" i="41" s="1"/>
  <c r="CM51" i="95"/>
  <c r="T82" i="104"/>
  <c r="CI11" i="95"/>
  <c r="D130" i="41"/>
  <c r="S130" i="41" s="1"/>
  <c r="BK46" i="104"/>
  <c r="D21" i="41"/>
  <c r="S21" i="41" s="1"/>
  <c r="CD15" i="95"/>
  <c r="L16" i="95"/>
  <c r="T119" i="104"/>
  <c r="AA119" i="104" s="1"/>
  <c r="H23" i="60"/>
  <c r="U133" i="60"/>
  <c r="M10" i="95"/>
  <c r="CS43" i="95"/>
  <c r="BZ39" i="95"/>
  <c r="AP78" i="95"/>
  <c r="CJ130" i="104"/>
  <c r="M89" i="55"/>
  <c r="N89" i="55" s="1"/>
  <c r="BN121" i="104"/>
  <c r="C11" i="59"/>
  <c r="G22" i="60"/>
  <c r="T121" i="60"/>
  <c r="BZ116" i="104"/>
  <c r="D16" i="40"/>
  <c r="BN133" i="104"/>
  <c r="AX121" i="104"/>
  <c r="BA121" i="104" s="1"/>
  <c r="R12" i="41"/>
  <c r="BB120" i="95"/>
  <c r="I8" i="104"/>
  <c r="BP17" i="104"/>
  <c r="E9" i="40"/>
  <c r="CE63" i="104"/>
  <c r="BZ63" i="104"/>
  <c r="CD63" i="104" s="1"/>
  <c r="CS113" i="95"/>
  <c r="CO36" i="104"/>
  <c r="R26" i="95"/>
  <c r="BK69" i="104"/>
  <c r="CP121" i="95"/>
  <c r="BR68" i="104"/>
  <c r="CL101" i="95"/>
  <c r="CJ131" i="104"/>
  <c r="CM58" i="95"/>
  <c r="H10" i="59"/>
  <c r="AB12" i="95"/>
  <c r="CJ122" i="104"/>
  <c r="S11" i="95"/>
  <c r="AD44" i="95"/>
  <c r="BT17" i="95"/>
  <c r="CS81" i="95"/>
  <c r="G128" i="104"/>
  <c r="BB12" i="104"/>
  <c r="BG67" i="104"/>
  <c r="AX128" i="104"/>
  <c r="BA128" i="104" s="1"/>
  <c r="CH11" i="104"/>
  <c r="U8" i="104"/>
  <c r="X19" i="104"/>
  <c r="BN117" i="95"/>
  <c r="CP55" i="104"/>
  <c r="CB11" i="104"/>
  <c r="W11" i="104"/>
  <c r="F138" i="95"/>
  <c r="CS109" i="95"/>
  <c r="P15" i="49"/>
  <c r="CF80" i="104"/>
  <c r="AH34" i="95"/>
  <c r="CK14" i="95"/>
  <c r="CM59" i="95"/>
  <c r="Q8" i="95"/>
  <c r="AF12" i="95"/>
  <c r="AH67" i="95"/>
  <c r="AX134" i="104"/>
  <c r="BA134" i="104" s="1"/>
  <c r="D121" i="41"/>
  <c r="S121" i="41" s="1"/>
  <c r="V143" i="60"/>
  <c r="CF13" i="95"/>
  <c r="BK104" i="104"/>
  <c r="BG31" i="104"/>
  <c r="BB9" i="104"/>
  <c r="AD130" i="95"/>
  <c r="AC13" i="104"/>
  <c r="BV10" i="104"/>
  <c r="J22" i="60"/>
  <c r="W121" i="60"/>
  <c r="AF17" i="104"/>
  <c r="I16" i="49"/>
  <c r="I148" i="49" s="1"/>
  <c r="AD113" i="95"/>
  <c r="M201" i="51"/>
  <c r="N201" i="51" s="1"/>
  <c r="P149" i="49"/>
  <c r="M151" i="51"/>
  <c r="N151" i="51" s="1"/>
  <c r="D43" i="41"/>
  <c r="S43" i="41" s="1"/>
  <c r="BU9" i="95"/>
  <c r="AI12" i="104"/>
  <c r="CO133" i="104"/>
  <c r="F11" i="59"/>
  <c r="BK42" i="104"/>
  <c r="X120" i="104"/>
  <c r="AX71" i="104"/>
  <c r="AN10" i="95"/>
  <c r="R58" i="95"/>
  <c r="CL53" i="95"/>
  <c r="Q18" i="41"/>
  <c r="Q149" i="41" s="1"/>
  <c r="D120" i="41"/>
  <c r="S120" i="41" s="1"/>
  <c r="Q132" i="60"/>
  <c r="F15" i="40"/>
  <c r="I13" i="49"/>
  <c r="CP17" i="104"/>
  <c r="CM110" i="95"/>
  <c r="V138" i="60"/>
  <c r="BT8" i="95"/>
  <c r="T83" i="104"/>
  <c r="AA83" i="104" s="1"/>
  <c r="P137" i="60"/>
  <c r="L137" i="60"/>
  <c r="AX42" i="104"/>
  <c r="T128" i="104"/>
  <c r="AD33" i="95"/>
  <c r="CL57" i="95"/>
  <c r="CT57" i="95" s="1"/>
  <c r="AT132" i="104"/>
  <c r="BA132" i="104" s="1"/>
  <c r="T129" i="104"/>
  <c r="AA129" i="104" s="1"/>
  <c r="BG44" i="104"/>
  <c r="CG12" i="95"/>
  <c r="AG13" i="95"/>
  <c r="AD129" i="95"/>
  <c r="BB122" i="95"/>
  <c r="AB16" i="104"/>
  <c r="AG115" i="104"/>
  <c r="BZ33" i="95"/>
  <c r="BN136" i="95"/>
  <c r="AP82" i="95"/>
  <c r="G81" i="104"/>
  <c r="P17" i="95"/>
  <c r="D81" i="41"/>
  <c r="S81" i="41" s="1"/>
  <c r="AC11" i="104"/>
  <c r="BK49" i="104"/>
  <c r="G13" i="40"/>
  <c r="CP57" i="104"/>
  <c r="AK46" i="104"/>
  <c r="CG10" i="95"/>
  <c r="AX22" i="104"/>
  <c r="CM37" i="95"/>
  <c r="X136" i="104"/>
  <c r="AK69" i="104"/>
  <c r="AF8" i="104"/>
  <c r="V127" i="60"/>
  <c r="BS14" i="95"/>
  <c r="T57" i="104"/>
  <c r="BB134" i="95"/>
  <c r="CF64" i="104"/>
  <c r="AX96" i="104"/>
  <c r="CM115" i="95"/>
  <c r="G16" i="95"/>
  <c r="AG84" i="104"/>
  <c r="AP36" i="95"/>
  <c r="BZ122" i="95"/>
  <c r="S136" i="60"/>
  <c r="D57" i="41"/>
  <c r="S57" i="41" s="1"/>
  <c r="Q140" i="60"/>
  <c r="AQ13" i="95"/>
  <c r="CS99" i="95"/>
  <c r="BR50" i="104"/>
  <c r="H12" i="49"/>
  <c r="CS95" i="95"/>
  <c r="CS87" i="95"/>
  <c r="BS17" i="104"/>
  <c r="X140" i="60"/>
  <c r="AG26" i="104"/>
  <c r="AG59" i="104"/>
  <c r="AX99" i="104"/>
  <c r="BK138" i="104"/>
  <c r="BN138" i="104" s="1"/>
  <c r="G133" i="104"/>
  <c r="BN47" i="95"/>
  <c r="BK91" i="104"/>
  <c r="BH14" i="104"/>
  <c r="BK109" i="104"/>
  <c r="G46" i="104"/>
  <c r="N46" i="104" s="1"/>
  <c r="CM39" i="95"/>
  <c r="BR75" i="104"/>
  <c r="CL23" i="95"/>
  <c r="K42" i="104"/>
  <c r="AT65" i="104"/>
  <c r="E8" i="95"/>
  <c r="M51" i="51"/>
  <c r="N51" i="51" s="1"/>
  <c r="BS15" i="104"/>
  <c r="AD88" i="95"/>
  <c r="AD54" i="95"/>
  <c r="AP71" i="95"/>
  <c r="K22" i="60"/>
  <c r="X121" i="60"/>
  <c r="D76" i="59"/>
  <c r="E76" i="59" s="1"/>
  <c r="CP27" i="104"/>
  <c r="Q128" i="60"/>
  <c r="M128" i="49"/>
  <c r="N128" i="49" s="1"/>
  <c r="P13" i="104"/>
  <c r="AK39" i="104"/>
  <c r="B16" i="49"/>
  <c r="M130" i="49"/>
  <c r="N130" i="49" s="1"/>
  <c r="E15" i="53"/>
  <c r="CJ114" i="104"/>
  <c r="AK125" i="104"/>
  <c r="CS139" i="95"/>
  <c r="D69" i="59"/>
  <c r="E69" i="59" s="1"/>
  <c r="X9" i="95"/>
  <c r="R137" i="60"/>
  <c r="R31" i="95"/>
  <c r="N9" i="95"/>
  <c r="AI8" i="104"/>
  <c r="M88" i="51"/>
  <c r="N88" i="51" s="1"/>
  <c r="AT113" i="104"/>
  <c r="BO15" i="104"/>
  <c r="BR103" i="104"/>
  <c r="D17" i="104"/>
  <c r="F119" i="95"/>
  <c r="M102" i="49"/>
  <c r="N102" i="49" s="1"/>
  <c r="I17" i="53"/>
  <c r="I148" i="53" s="1"/>
  <c r="AK122" i="104"/>
  <c r="T39" i="104"/>
  <c r="AA39" i="104" s="1"/>
  <c r="B13" i="40"/>
  <c r="U145" i="60"/>
  <c r="CO136" i="104"/>
  <c r="CM78" i="95"/>
  <c r="H149" i="49"/>
  <c r="J15" i="41"/>
  <c r="L15" i="41" s="1"/>
  <c r="X121" i="104"/>
  <c r="CP61" i="95"/>
  <c r="BZ121" i="104"/>
  <c r="C12" i="53"/>
  <c r="CI17" i="104"/>
  <c r="R39" i="95"/>
  <c r="M150" i="41"/>
  <c r="F8" i="59"/>
  <c r="CS63" i="95"/>
  <c r="D150" i="40"/>
  <c r="D28" i="59"/>
  <c r="E28" i="59" s="1"/>
  <c r="AG46" i="104"/>
  <c r="AN46" i="104" s="1"/>
  <c r="CP102" i="95"/>
  <c r="AK99" i="104"/>
  <c r="I12" i="40"/>
  <c r="G72" i="104"/>
  <c r="E150" i="41"/>
  <c r="CM52" i="95"/>
  <c r="AP14" i="104"/>
  <c r="D16" i="95"/>
  <c r="AX74" i="104"/>
  <c r="D15" i="53"/>
  <c r="CH17" i="95"/>
  <c r="CL127" i="95"/>
  <c r="AD34" i="95"/>
  <c r="G58" i="104"/>
  <c r="N58" i="104" s="1"/>
  <c r="T73" i="104"/>
  <c r="G57" i="104"/>
  <c r="X135" i="60"/>
  <c r="S141" i="60"/>
  <c r="V122" i="60"/>
  <c r="J9" i="49"/>
  <c r="R17" i="41"/>
  <c r="AG14" i="95"/>
  <c r="BG90" i="104"/>
  <c r="AQ11" i="95"/>
  <c r="K45" i="104"/>
  <c r="S10" i="104"/>
  <c r="N16" i="102"/>
  <c r="AT59" i="104"/>
  <c r="N19" i="102"/>
  <c r="D37" i="59"/>
  <c r="E37" i="59" s="1"/>
  <c r="AD110" i="95"/>
  <c r="BR35" i="104"/>
  <c r="X130" i="104"/>
  <c r="D135" i="41"/>
  <c r="S135" i="41" s="1"/>
  <c r="BG64" i="104"/>
  <c r="CJ138" i="104"/>
  <c r="J12" i="95"/>
  <c r="CS40" i="95"/>
  <c r="AT69" i="104"/>
  <c r="M140" i="49"/>
  <c r="N140" i="49" s="1"/>
  <c r="BG54" i="104"/>
  <c r="M15" i="41"/>
  <c r="BK101" i="104"/>
  <c r="AD35" i="95"/>
  <c r="BL15" i="104"/>
  <c r="M139" i="49"/>
  <c r="N139" i="49" s="1"/>
  <c r="BZ41" i="95"/>
  <c r="X134" i="104"/>
  <c r="AG136" i="104"/>
  <c r="AN136" i="104" s="1"/>
  <c r="D19" i="59"/>
  <c r="E19" i="59" s="1"/>
  <c r="AT87" i="104"/>
  <c r="CS94" i="95"/>
  <c r="D65" i="59"/>
  <c r="E65" i="59" s="1"/>
  <c r="CJ123" i="104"/>
  <c r="X39" i="104"/>
  <c r="R44" i="95"/>
  <c r="BR87" i="104"/>
  <c r="Q126" i="60"/>
  <c r="CP25" i="95"/>
  <c r="CS117" i="95"/>
  <c r="E9" i="53"/>
  <c r="CS71" i="95"/>
  <c r="BN26" i="95"/>
  <c r="M34" i="49"/>
  <c r="N34" i="49" s="1"/>
  <c r="T129" i="60"/>
  <c r="X26" i="104"/>
  <c r="R124" i="95"/>
  <c r="CF30" i="104"/>
  <c r="I13" i="95"/>
  <c r="AK52" i="104"/>
  <c r="CM46" i="95"/>
  <c r="CK12" i="95"/>
  <c r="M133" i="49"/>
  <c r="C149" i="49"/>
  <c r="CM109" i="95"/>
  <c r="G14" i="53"/>
  <c r="R133" i="60"/>
  <c r="E23" i="60"/>
  <c r="BR128" i="104"/>
  <c r="Z14" i="95"/>
  <c r="AW8" i="104"/>
  <c r="D29" i="41"/>
  <c r="S29" i="41" s="1"/>
  <c r="BR45" i="104"/>
  <c r="AP126" i="95"/>
  <c r="BR21" i="104"/>
  <c r="AD121" i="95"/>
  <c r="BG30" i="104"/>
  <c r="AM15" i="104"/>
  <c r="R15" i="41"/>
  <c r="R18" i="41"/>
  <c r="R149" i="41" s="1"/>
  <c r="AD122" i="95"/>
  <c r="AX87" i="104"/>
  <c r="CD12" i="95"/>
  <c r="D93" i="41"/>
  <c r="S93" i="41" s="1"/>
  <c r="I14" i="53"/>
  <c r="AT8" i="95"/>
  <c r="F50" i="95"/>
  <c r="BN34" i="95"/>
  <c r="AP23" i="95"/>
  <c r="AP99" i="95"/>
  <c r="CM20" i="95"/>
  <c r="AP20" i="95"/>
  <c r="CQ13" i="95"/>
  <c r="BN41" i="95"/>
  <c r="Y13" i="95"/>
  <c r="BK76" i="104"/>
  <c r="CP101" i="95"/>
  <c r="BS10" i="104"/>
  <c r="CP132" i="95"/>
  <c r="D99" i="41"/>
  <c r="S99" i="41" s="1"/>
  <c r="CM33" i="95"/>
  <c r="AH97" i="95"/>
  <c r="CO119" i="104"/>
  <c r="R129" i="60"/>
  <c r="AT25" i="104"/>
  <c r="BU11" i="95"/>
  <c r="D130" i="59"/>
  <c r="E130" i="59" s="1"/>
  <c r="R48" i="95"/>
  <c r="BB140" i="95"/>
  <c r="K136" i="104"/>
  <c r="AP26" i="95"/>
  <c r="CI14" i="104"/>
  <c r="AF13" i="104"/>
  <c r="R130" i="95"/>
  <c r="E17" i="104"/>
  <c r="BK57" i="104"/>
  <c r="M149" i="53"/>
  <c r="M122" i="49"/>
  <c r="N122" i="49" s="1"/>
  <c r="Q11" i="104"/>
  <c r="P11" i="53"/>
  <c r="U128" i="60"/>
  <c r="AH32" i="95"/>
  <c r="AC9" i="104"/>
  <c r="BN30" i="95"/>
  <c r="N25" i="102"/>
  <c r="AX21" i="104"/>
  <c r="AX108" i="104"/>
  <c r="BG132" i="104"/>
  <c r="BN132" i="104" s="1"/>
  <c r="X65" i="104"/>
  <c r="BR27" i="104"/>
  <c r="G111" i="104"/>
  <c r="AP62" i="95"/>
  <c r="S12" i="104"/>
  <c r="BS13" i="95"/>
  <c r="BZ22" i="104"/>
  <c r="CD22" i="104" s="1"/>
  <c r="CE22" i="104"/>
  <c r="S8" i="104"/>
  <c r="CP70" i="104"/>
  <c r="BZ98" i="95"/>
  <c r="R27" i="95"/>
  <c r="AP31" i="95"/>
  <c r="AL9" i="95"/>
  <c r="T36" i="104"/>
  <c r="AA36" i="104" s="1"/>
  <c r="CS46" i="95"/>
  <c r="CP61" i="104"/>
  <c r="CJ126" i="104"/>
  <c r="R37" i="95"/>
  <c r="BR132" i="104"/>
  <c r="X16" i="95"/>
  <c r="AG28" i="104"/>
  <c r="R110" i="95"/>
  <c r="E16" i="40"/>
  <c r="CP75" i="95"/>
  <c r="CJ132" i="104"/>
  <c r="CS128" i="95"/>
  <c r="CP127" i="95"/>
  <c r="CN17" i="95"/>
  <c r="N27" i="102"/>
  <c r="AG134" i="104"/>
  <c r="BG29" i="104"/>
  <c r="BN29" i="104" s="1"/>
  <c r="B14" i="53"/>
  <c r="I149" i="49"/>
  <c r="F64" i="95"/>
  <c r="H12" i="95"/>
  <c r="CP32" i="95"/>
  <c r="CS35" i="95"/>
  <c r="CQ17" i="104"/>
  <c r="Q14" i="104"/>
  <c r="CO32" i="104"/>
  <c r="S14" i="95"/>
  <c r="N29" i="102"/>
  <c r="AG79" i="104"/>
  <c r="AB13" i="104"/>
  <c r="CP67" i="95"/>
  <c r="CN12" i="95"/>
  <c r="BG112" i="104"/>
  <c r="G22" i="104"/>
  <c r="CR8" i="95"/>
  <c r="CL33" i="95"/>
  <c r="CM53" i="95"/>
  <c r="CL122" i="95"/>
  <c r="D82" i="41"/>
  <c r="S82" i="41" s="1"/>
  <c r="U135" i="60"/>
  <c r="I16" i="95"/>
  <c r="BZ121" i="95"/>
  <c r="AG73" i="104"/>
  <c r="X93" i="104"/>
  <c r="CP26" i="95"/>
  <c r="K96" i="104"/>
  <c r="R50" i="95"/>
  <c r="K9" i="95"/>
  <c r="AP144" i="95"/>
  <c r="BI12" i="95"/>
  <c r="D34" i="59"/>
  <c r="E34" i="59" s="1"/>
  <c r="BC15" i="104"/>
  <c r="H8" i="95"/>
  <c r="T126" i="60"/>
  <c r="C15" i="53"/>
  <c r="CF40" i="104"/>
  <c r="CM50" i="95"/>
  <c r="CL123" i="95"/>
  <c r="CT123" i="95" s="1"/>
  <c r="BK81" i="104"/>
  <c r="AP89" i="95"/>
  <c r="BN95" i="95"/>
  <c r="CM95" i="95"/>
  <c r="CL27" i="95"/>
  <c r="CL46" i="95"/>
  <c r="CS58" i="95"/>
  <c r="CR14" i="95"/>
  <c r="P16" i="49"/>
  <c r="AD76" i="95"/>
  <c r="CJ118" i="104"/>
  <c r="AG138" i="104"/>
  <c r="AN138" i="104" s="1"/>
  <c r="T135" i="104"/>
  <c r="M153" i="51"/>
  <c r="N153" i="51" s="1"/>
  <c r="AG38" i="104"/>
  <c r="D131" i="41"/>
  <c r="S131" i="41" s="1"/>
  <c r="X53" i="104"/>
  <c r="AX117" i="104"/>
  <c r="K17" i="95"/>
  <c r="M126" i="49"/>
  <c r="N126" i="49" s="1"/>
  <c r="G13" i="59"/>
  <c r="S125" i="60"/>
  <c r="D9" i="95"/>
  <c r="BK112" i="104"/>
  <c r="M103" i="55"/>
  <c r="N103" i="55" s="1"/>
  <c r="D34" i="41"/>
  <c r="S34" i="41" s="1"/>
  <c r="BR116" i="104"/>
  <c r="BN137" i="104"/>
  <c r="L123" i="60"/>
  <c r="P123" i="60"/>
  <c r="AP37" i="95"/>
  <c r="BP13" i="104"/>
  <c r="F12" i="59"/>
  <c r="C10" i="59"/>
  <c r="AG16" i="95"/>
  <c r="AK32" i="104"/>
  <c r="BF12" i="104"/>
  <c r="CL86" i="95"/>
  <c r="CF27" i="104"/>
  <c r="M168" i="51"/>
  <c r="N168" i="51" s="1"/>
  <c r="K138" i="104"/>
  <c r="CP29" i="104"/>
  <c r="R40" i="95"/>
  <c r="CS64" i="95"/>
  <c r="AX84" i="104"/>
  <c r="S140" i="60"/>
  <c r="AM8" i="95"/>
  <c r="K74" i="104"/>
  <c r="D74" i="59"/>
  <c r="E74" i="59" s="1"/>
  <c r="BK74" i="104"/>
  <c r="BR28" i="104"/>
  <c r="S129" i="60"/>
  <c r="AH109" i="95"/>
  <c r="BZ69" i="104"/>
  <c r="CD69" i="104" s="1"/>
  <c r="CE69" i="104"/>
  <c r="AG10" i="95"/>
  <c r="X110" i="104"/>
  <c r="CS115" i="95"/>
  <c r="M16" i="95"/>
  <c r="AD9" i="104"/>
  <c r="AJ10" i="104"/>
  <c r="R112" i="95"/>
  <c r="AG31" i="104"/>
  <c r="AB9" i="104"/>
  <c r="T128" i="60"/>
  <c r="CO68" i="104"/>
  <c r="V139" i="60"/>
  <c r="CS93" i="95"/>
  <c r="CP47" i="104"/>
  <c r="CS112" i="95"/>
  <c r="AD17" i="104"/>
  <c r="AY8" i="104"/>
  <c r="CM21" i="95"/>
  <c r="AD21" i="95"/>
  <c r="H9" i="41"/>
  <c r="M127" i="49"/>
  <c r="C17" i="49"/>
  <c r="C148" i="49" s="1"/>
  <c r="W129" i="60"/>
  <c r="R122" i="95"/>
  <c r="CO129" i="104"/>
  <c r="J17" i="104"/>
  <c r="CP77" i="95"/>
  <c r="O12" i="104"/>
  <c r="T67" i="104"/>
  <c r="F13" i="40"/>
  <c r="M90" i="49"/>
  <c r="N90" i="49" s="1"/>
  <c r="K9" i="41"/>
  <c r="T19" i="104"/>
  <c r="O8" i="104"/>
  <c r="BE11" i="104"/>
  <c r="R32" i="95"/>
  <c r="CF70" i="104"/>
  <c r="BZ74" i="104"/>
  <c r="CD74" i="104" s="1"/>
  <c r="CE74" i="104"/>
  <c r="I23" i="60"/>
  <c r="V133" i="60"/>
  <c r="AT33" i="104"/>
  <c r="T71" i="104"/>
  <c r="AG55" i="104"/>
  <c r="AB11" i="104"/>
  <c r="AG137" i="104"/>
  <c r="AW13" i="95"/>
  <c r="X115" i="104"/>
  <c r="U16" i="104"/>
  <c r="BZ54" i="95"/>
  <c r="X136" i="60"/>
  <c r="BG11" i="95"/>
  <c r="CO14" i="95"/>
  <c r="M17" i="53"/>
  <c r="M148" i="53" s="1"/>
  <c r="R88" i="95"/>
  <c r="AH25" i="95"/>
  <c r="CJ17" i="95"/>
  <c r="T134" i="60"/>
  <c r="CM61" i="95"/>
  <c r="J149" i="53"/>
  <c r="BJ16" i="95"/>
  <c r="BN115" i="95"/>
  <c r="CM74" i="95"/>
  <c r="AG131" i="104"/>
  <c r="AN131" i="104" s="1"/>
  <c r="BU12" i="95"/>
  <c r="AP61" i="95"/>
  <c r="BT15" i="95"/>
  <c r="S10" i="95"/>
  <c r="CM42" i="95"/>
  <c r="AX130" i="104"/>
  <c r="M181" i="52"/>
  <c r="N181" i="52" s="1"/>
  <c r="M109" i="49"/>
  <c r="N109" i="49" s="1"/>
  <c r="CP134" i="95"/>
  <c r="CT134" i="95" s="1"/>
  <c r="M194" i="51"/>
  <c r="N194" i="51" s="1"/>
  <c r="X80" i="104"/>
  <c r="CL60" i="95"/>
  <c r="AG86" i="104"/>
  <c r="M13" i="51"/>
  <c r="N13" i="51" s="1"/>
  <c r="AY17" i="104"/>
  <c r="M89" i="51"/>
  <c r="N89" i="51" s="1"/>
  <c r="CE51" i="104"/>
  <c r="BZ51" i="104"/>
  <c r="CD51" i="104" s="1"/>
  <c r="Y16" i="104"/>
  <c r="AX129" i="104"/>
  <c r="BG57" i="104"/>
  <c r="BN57" i="104" s="1"/>
  <c r="CM92" i="95"/>
  <c r="AP86" i="95"/>
  <c r="N17" i="41"/>
  <c r="CP122" i="95"/>
  <c r="D79" i="41"/>
  <c r="S79" i="41" s="1"/>
  <c r="BE9" i="104"/>
  <c r="E150" i="40"/>
  <c r="AP122" i="95"/>
  <c r="BB123" i="95"/>
  <c r="AO15" i="104"/>
  <c r="AT103" i="104"/>
  <c r="M17" i="104"/>
  <c r="BK44" i="104"/>
  <c r="X10" i="95"/>
  <c r="U138" i="60"/>
  <c r="CP89" i="95"/>
  <c r="CP31" i="95"/>
  <c r="CN9" i="95"/>
  <c r="C9" i="53"/>
  <c r="CJ128" i="104"/>
  <c r="AD36" i="95"/>
  <c r="X126" i="60"/>
  <c r="T22" i="104"/>
  <c r="AA22" i="104" s="1"/>
  <c r="CS137" i="95"/>
  <c r="H12" i="104"/>
  <c r="K67" i="104"/>
  <c r="BC16" i="104"/>
  <c r="CH13" i="95"/>
  <c r="CL79" i="95"/>
  <c r="D127" i="59"/>
  <c r="E127" i="59" s="1"/>
  <c r="BB111" i="95"/>
  <c r="T72" i="104"/>
  <c r="CH13" i="104"/>
  <c r="C149" i="53"/>
  <c r="CE17" i="104"/>
  <c r="CJ127" i="104"/>
  <c r="BZ124" i="95"/>
  <c r="M12" i="53"/>
  <c r="CP86" i="104"/>
  <c r="S128" i="60"/>
  <c r="CJ11" i="95"/>
  <c r="BF14" i="95"/>
  <c r="AP120" i="95"/>
  <c r="M117" i="49"/>
  <c r="N117" i="49" s="1"/>
  <c r="AD139" i="95"/>
  <c r="BL11" i="104"/>
  <c r="CL133" i="95"/>
  <c r="CT133" i="95" s="1"/>
  <c r="J18" i="41"/>
  <c r="T40" i="104"/>
  <c r="BB133" i="95"/>
  <c r="CN8" i="95"/>
  <c r="CP19" i="95"/>
  <c r="BG25" i="104"/>
  <c r="BN25" i="104" s="1"/>
  <c r="I18" i="40"/>
  <c r="I149" i="40" s="1"/>
  <c r="CD13" i="95"/>
  <c r="F60" i="95"/>
  <c r="AT47" i="104"/>
  <c r="T30" i="104"/>
  <c r="BG135" i="104"/>
  <c r="CE39" i="104"/>
  <c r="BZ39" i="104"/>
  <c r="CD39" i="104" s="1"/>
  <c r="G31" i="104"/>
  <c r="B9" i="104"/>
  <c r="M13" i="53"/>
  <c r="CL94" i="95"/>
  <c r="CT94" i="95" s="1"/>
  <c r="W123" i="60"/>
  <c r="P145" i="60"/>
  <c r="L145" i="60"/>
  <c r="AP85" i="95"/>
  <c r="Y17" i="104"/>
  <c r="N150" i="41"/>
  <c r="G9" i="40"/>
  <c r="BZ123" i="95"/>
  <c r="CP34" i="95"/>
  <c r="AX81" i="104"/>
  <c r="AX125" i="104"/>
  <c r="K29" i="104"/>
  <c r="AY13" i="104"/>
  <c r="AE12" i="104"/>
  <c r="CE10" i="95"/>
  <c r="R141" i="95"/>
  <c r="D142" i="41"/>
  <c r="S142" i="41" s="1"/>
  <c r="AT15" i="95"/>
  <c r="AD109" i="95"/>
  <c r="AX15" i="95"/>
  <c r="CO49" i="104"/>
  <c r="I9" i="40"/>
  <c r="X101" i="104"/>
  <c r="BZ61" i="104"/>
  <c r="CD61" i="104" s="1"/>
  <c r="CE61" i="104"/>
  <c r="C150" i="41"/>
  <c r="BN135" i="95"/>
  <c r="I150" i="41"/>
  <c r="BI14" i="95"/>
  <c r="CP65" i="95"/>
  <c r="C14" i="53"/>
  <c r="BB96" i="95"/>
  <c r="K128" i="104"/>
  <c r="V145" i="60"/>
  <c r="AF11" i="104"/>
  <c r="CL132" i="95"/>
  <c r="AP49" i="95"/>
  <c r="CL51" i="95"/>
  <c r="D28" i="41"/>
  <c r="S28" i="41" s="1"/>
  <c r="AJ15" i="95"/>
  <c r="BF15" i="104"/>
  <c r="AM8" i="104"/>
  <c r="AX90" i="104"/>
  <c r="P13" i="49"/>
  <c r="K10" i="41"/>
  <c r="I14" i="95"/>
  <c r="BZ55" i="95"/>
  <c r="BV11" i="95"/>
  <c r="T68" i="104"/>
  <c r="AA68" i="104" s="1"/>
  <c r="D12" i="95"/>
  <c r="M73" i="56"/>
  <c r="N73" i="56" s="1"/>
  <c r="CP28" i="95"/>
  <c r="BH17" i="95"/>
  <c r="S131" i="60"/>
  <c r="CS47" i="95"/>
  <c r="C8" i="53"/>
  <c r="AU15" i="95"/>
  <c r="R10" i="104"/>
  <c r="BT10" i="95"/>
  <c r="D55" i="41"/>
  <c r="S55" i="41" s="1"/>
  <c r="BN113" i="95"/>
  <c r="BG23" i="104"/>
  <c r="BZ125" i="95"/>
  <c r="D17" i="53"/>
  <c r="D148" i="53" s="1"/>
  <c r="G105" i="104"/>
  <c r="CC9" i="104"/>
  <c r="AK11" i="95"/>
  <c r="AP141" i="95"/>
  <c r="AH36" i="95"/>
  <c r="G35" i="104"/>
  <c r="N35" i="104" s="1"/>
  <c r="BR131" i="104"/>
  <c r="R131" i="60"/>
  <c r="AH114" i="95"/>
  <c r="BN75" i="95"/>
  <c r="AX137" i="104"/>
  <c r="BA137" i="104" s="1"/>
  <c r="CJ109" i="104"/>
  <c r="CP40" i="95"/>
  <c r="BK124" i="104"/>
  <c r="BA42" i="104"/>
  <c r="R94" i="95"/>
  <c r="CL103" i="95"/>
  <c r="CH15" i="95"/>
  <c r="S137" i="60"/>
  <c r="CS69" i="95"/>
  <c r="BG63" i="104"/>
  <c r="BN76" i="95"/>
  <c r="CF39" i="104"/>
  <c r="CP40" i="104"/>
  <c r="R122" i="60"/>
  <c r="CP100" i="95"/>
  <c r="CL92" i="95"/>
  <c r="CL128" i="95"/>
  <c r="CT128" i="95" s="1"/>
  <c r="X132" i="60"/>
  <c r="CM41" i="95"/>
  <c r="AW14" i="104"/>
  <c r="AT138" i="104"/>
  <c r="BA138" i="104" s="1"/>
  <c r="CI9" i="95"/>
  <c r="AX83" i="104"/>
  <c r="BN78" i="95"/>
  <c r="R14" i="41"/>
  <c r="AX66" i="104"/>
  <c r="H16" i="40"/>
  <c r="W144" i="60"/>
  <c r="V136" i="60"/>
  <c r="BH12" i="95"/>
  <c r="AP111" i="95"/>
  <c r="H11" i="53"/>
  <c r="CM84" i="95"/>
  <c r="X96" i="104"/>
  <c r="M91" i="52"/>
  <c r="N91" i="52" s="1"/>
  <c r="S121" i="60"/>
  <c r="F22" i="60"/>
  <c r="BC10" i="104"/>
  <c r="F131" i="95"/>
  <c r="CP98" i="104"/>
  <c r="J10" i="53"/>
  <c r="B16" i="95"/>
  <c r="F115" i="95"/>
  <c r="S135" i="60"/>
  <c r="BG40" i="104"/>
  <c r="R139" i="60"/>
  <c r="BZ82" i="95"/>
  <c r="AD135" i="95"/>
  <c r="M141" i="49"/>
  <c r="N141" i="49" s="1"/>
  <c r="AK84" i="104"/>
  <c r="AU16" i="95"/>
  <c r="BR123" i="104"/>
  <c r="AP25" i="95"/>
  <c r="CP52" i="95"/>
  <c r="Q17" i="53"/>
  <c r="Q148" i="53" s="1"/>
  <c r="CI15" i="104"/>
  <c r="BZ61" i="95"/>
  <c r="CL125" i="95"/>
  <c r="AX116" i="104"/>
  <c r="X135" i="104"/>
  <c r="BR118" i="104"/>
  <c r="CL48" i="95"/>
  <c r="AP17" i="104"/>
  <c r="K59" i="104"/>
  <c r="AD28" i="95"/>
  <c r="BZ123" i="104"/>
  <c r="K131" i="104"/>
  <c r="H7" i="59"/>
  <c r="N9" i="41"/>
  <c r="BR112" i="104"/>
  <c r="I16" i="59"/>
  <c r="I147" i="59" s="1"/>
  <c r="CK16" i="104"/>
  <c r="CS74" i="95"/>
  <c r="P127" i="60"/>
  <c r="L127" i="60"/>
  <c r="F46" i="95"/>
  <c r="K100" i="104"/>
  <c r="BZ69" i="95"/>
  <c r="CP35" i="95"/>
  <c r="C11" i="104"/>
  <c r="AP84" i="95"/>
  <c r="G17" i="40"/>
  <c r="K17" i="41"/>
  <c r="K149" i="41" s="1"/>
  <c r="G18" i="40"/>
  <c r="G149" i="40" s="1"/>
  <c r="BG109" i="104"/>
  <c r="BN109" i="104" s="1"/>
  <c r="M230" i="52"/>
  <c r="N230" i="52" s="1"/>
  <c r="AG129" i="104"/>
  <c r="AN129" i="104" s="1"/>
  <c r="G50" i="104"/>
  <c r="N50" i="104" s="1"/>
  <c r="AK79" i="104"/>
  <c r="AH13" i="104"/>
  <c r="AS12" i="104"/>
  <c r="BK106" i="104"/>
  <c r="AK134" i="104"/>
  <c r="AN134" i="104" s="1"/>
  <c r="N15" i="95"/>
  <c r="M135" i="49"/>
  <c r="N135" i="49" s="1"/>
  <c r="BI17" i="95"/>
  <c r="BR23" i="104"/>
  <c r="I15" i="104"/>
  <c r="D137" i="59"/>
  <c r="E137" i="59" s="1"/>
  <c r="BN50" i="95"/>
  <c r="CM25" i="95"/>
  <c r="BG79" i="104"/>
  <c r="BB13" i="104"/>
  <c r="AD15" i="104"/>
  <c r="AH106" i="95"/>
  <c r="CL30" i="95"/>
  <c r="BZ135" i="104"/>
  <c r="D25" i="59"/>
  <c r="E25" i="59" s="1"/>
  <c r="R93" i="95"/>
  <c r="AH24" i="95"/>
  <c r="CG11" i="95"/>
  <c r="CO35" i="104"/>
  <c r="D27" i="41"/>
  <c r="S27" i="41" s="1"/>
  <c r="J12" i="41"/>
  <c r="L12" i="41" s="1"/>
  <c r="AU14" i="95"/>
  <c r="AT125" i="104"/>
  <c r="CP50" i="104"/>
  <c r="D62" i="41"/>
  <c r="S62" i="41" s="1"/>
  <c r="BK90" i="104"/>
  <c r="BN90" i="104" s="1"/>
  <c r="AG119" i="104"/>
  <c r="BU14" i="95"/>
  <c r="BZ74" i="95"/>
  <c r="G127" i="104"/>
  <c r="B17" i="104"/>
  <c r="AQ10" i="95"/>
  <c r="M44" i="52"/>
  <c r="N44" i="52" s="1"/>
  <c r="T13" i="53"/>
  <c r="F54" i="95"/>
  <c r="CJ120" i="104"/>
  <c r="F12" i="49"/>
  <c r="T26" i="104"/>
  <c r="AA26" i="104" s="1"/>
  <c r="M57" i="52"/>
  <c r="N57" i="52" s="1"/>
  <c r="K20" i="104"/>
  <c r="AZ9" i="104"/>
  <c r="BG104" i="104"/>
  <c r="AH124" i="95"/>
  <c r="AP121" i="95"/>
  <c r="BR125" i="104"/>
  <c r="T50" i="104"/>
  <c r="D78" i="59"/>
  <c r="B12" i="59"/>
  <c r="AD119" i="95"/>
  <c r="CF65" i="104"/>
  <c r="CI13" i="95"/>
  <c r="G125" i="104"/>
  <c r="N125" i="104" s="1"/>
  <c r="G77" i="104"/>
  <c r="CS54" i="95"/>
  <c r="L124" i="60"/>
  <c r="P124" i="60"/>
  <c r="D50" i="41"/>
  <c r="S50" i="41" s="1"/>
  <c r="N21" i="102"/>
  <c r="BG136" i="104"/>
  <c r="BN136" i="104" s="1"/>
  <c r="M116" i="51"/>
  <c r="N116" i="51" s="1"/>
  <c r="D11" i="40"/>
  <c r="CS101" i="95"/>
  <c r="AS8" i="95"/>
  <c r="AP110" i="95"/>
  <c r="CS111" i="95"/>
  <c r="CM139" i="95"/>
  <c r="BK59" i="104"/>
  <c r="F141" i="95"/>
  <c r="CO106" i="104"/>
  <c r="R41" i="95"/>
  <c r="AP104" i="95"/>
  <c r="X81" i="104"/>
  <c r="AT51" i="104"/>
  <c r="AG33" i="104"/>
  <c r="AN33" i="104" s="1"/>
  <c r="BN52" i="95"/>
  <c r="BF17" i="104"/>
  <c r="K8" i="95"/>
  <c r="BK114" i="104"/>
  <c r="BN114" i="104" s="1"/>
  <c r="K9" i="49"/>
  <c r="BR76" i="104"/>
  <c r="AP19" i="95"/>
  <c r="AL8" i="95"/>
  <c r="CM47" i="95"/>
  <c r="AD95" i="95"/>
  <c r="BF13" i="95"/>
  <c r="P16" i="41"/>
  <c r="B150" i="41"/>
  <c r="D134" i="41"/>
  <c r="CS77" i="95"/>
  <c r="CS28" i="95"/>
  <c r="G101" i="104"/>
  <c r="AZ13" i="104"/>
  <c r="CP52" i="104"/>
  <c r="AT12" i="95"/>
  <c r="G20" i="104"/>
  <c r="N20" i="104" s="1"/>
  <c r="I11" i="40"/>
  <c r="CS29" i="95"/>
  <c r="CL83" i="95"/>
  <c r="AD39" i="95"/>
  <c r="BR65" i="104"/>
  <c r="CP95" i="104"/>
  <c r="CL93" i="95"/>
  <c r="X25" i="104"/>
  <c r="CN10" i="104"/>
  <c r="AQ12" i="104"/>
  <c r="CS136" i="95"/>
  <c r="J11" i="41"/>
  <c r="L11" i="41" s="1"/>
  <c r="AK77" i="104"/>
  <c r="R30" i="95"/>
  <c r="AC15" i="104"/>
  <c r="CS96" i="95"/>
  <c r="CN9" i="104"/>
  <c r="CK8" i="95"/>
  <c r="K91" i="104"/>
  <c r="H14" i="104"/>
  <c r="AT9" i="95"/>
  <c r="AT21" i="104"/>
  <c r="Q125" i="60"/>
  <c r="AX14" i="95"/>
  <c r="AK94" i="104"/>
  <c r="Q12" i="41"/>
  <c r="R96" i="95"/>
  <c r="G74" i="104"/>
  <c r="N74" i="104" s="1"/>
  <c r="AP96" i="95"/>
  <c r="F7" i="59"/>
  <c r="BG131" i="104"/>
  <c r="BN131" i="104" s="1"/>
  <c r="AI14" i="95"/>
  <c r="M18" i="51"/>
  <c r="N18" i="51" s="1"/>
  <c r="AH107" i="95"/>
  <c r="AD25" i="95"/>
  <c r="R150" i="41"/>
  <c r="AX88" i="104"/>
  <c r="T66" i="104"/>
  <c r="BZ47" i="95"/>
  <c r="M21" i="52"/>
  <c r="N21" i="52" s="1"/>
  <c r="C17" i="104"/>
  <c r="W17" i="95"/>
  <c r="L136" i="60"/>
  <c r="P136" i="60"/>
  <c r="AD75" i="95"/>
  <c r="D86" i="41"/>
  <c r="S86" i="41" s="1"/>
  <c r="BZ109" i="95"/>
  <c r="CP97" i="104"/>
  <c r="C16" i="41"/>
  <c r="X82" i="104"/>
  <c r="BN44" i="95"/>
  <c r="CP120" i="95"/>
  <c r="BR107" i="104"/>
  <c r="M67" i="55"/>
  <c r="N67" i="55" s="1"/>
  <c r="R126" i="60"/>
  <c r="AT126" i="104"/>
  <c r="AK20" i="104"/>
  <c r="Q13" i="104"/>
  <c r="T138" i="104"/>
  <c r="AP116" i="95"/>
  <c r="M87" i="49"/>
  <c r="N87" i="49" s="1"/>
  <c r="AH98" i="95"/>
  <c r="R47" i="95"/>
  <c r="CF62" i="104"/>
  <c r="BZ118" i="104"/>
  <c r="W142" i="60"/>
  <c r="E12" i="40"/>
  <c r="D81" i="59"/>
  <c r="E81" i="59" s="1"/>
  <c r="T21" i="104"/>
  <c r="AA21" i="104" s="1"/>
  <c r="CM111" i="95"/>
  <c r="AW12" i="104"/>
  <c r="K135" i="104"/>
  <c r="N135" i="104" s="1"/>
  <c r="CO98" i="104"/>
  <c r="AX86" i="104"/>
  <c r="F121" i="95"/>
  <c r="G26" i="104"/>
  <c r="CP45" i="104"/>
  <c r="K121" i="104"/>
  <c r="N121" i="104" s="1"/>
  <c r="CM121" i="95"/>
  <c r="CF11" i="95"/>
  <c r="H17" i="53"/>
  <c r="Y12" i="95"/>
  <c r="BZ67" i="95"/>
  <c r="BV12" i="95"/>
  <c r="R51" i="95"/>
  <c r="AK56" i="104"/>
  <c r="CO114" i="104"/>
  <c r="CS44" i="95"/>
  <c r="BS11" i="95"/>
  <c r="AK45" i="104"/>
  <c r="AH85" i="95"/>
  <c r="CL50" i="95"/>
  <c r="K71" i="104"/>
  <c r="G39" i="104"/>
  <c r="CJ110" i="104"/>
  <c r="BB132" i="95"/>
  <c r="CP48" i="95"/>
  <c r="BC14" i="104"/>
  <c r="CL47" i="95"/>
  <c r="CO56" i="104"/>
  <c r="BR46" i="104"/>
  <c r="BO8" i="104"/>
  <c r="BR19" i="104"/>
  <c r="CL100" i="95"/>
  <c r="S134" i="60"/>
  <c r="B17" i="53"/>
  <c r="M71" i="49"/>
  <c r="N71" i="49" s="1"/>
  <c r="AD42" i="95"/>
  <c r="CJ134" i="104"/>
  <c r="CE8" i="95"/>
  <c r="CL61" i="95"/>
  <c r="CT61" i="95" s="1"/>
  <c r="G82" i="104"/>
  <c r="N82" i="104" s="1"/>
  <c r="F10" i="40"/>
  <c r="CE15" i="95"/>
  <c r="BZ38" i="95"/>
  <c r="CL116" i="95"/>
  <c r="T125" i="60"/>
  <c r="CL120" i="95"/>
  <c r="N14" i="102"/>
  <c r="CL42" i="95"/>
  <c r="D83" i="41"/>
  <c r="S83" i="41" s="1"/>
  <c r="CP81" i="95"/>
  <c r="AX95" i="104"/>
  <c r="CP129" i="95"/>
  <c r="Q9" i="104"/>
  <c r="I11" i="95"/>
  <c r="D66" i="41"/>
  <c r="S66" i="41" s="1"/>
  <c r="I15" i="40"/>
  <c r="AK37" i="104"/>
  <c r="CC16" i="104"/>
  <c r="CL32" i="95"/>
  <c r="BN82" i="95"/>
  <c r="BF9" i="95"/>
  <c r="AQ10" i="104"/>
  <c r="D124" i="41"/>
  <c r="S124" i="41" s="1"/>
  <c r="BY8" i="104"/>
  <c r="AD83" i="95"/>
  <c r="CS65" i="95"/>
  <c r="CL98" i="95"/>
  <c r="T130" i="60"/>
  <c r="AI10" i="104"/>
  <c r="G8" i="59"/>
  <c r="AH14" i="104"/>
  <c r="AK91" i="104"/>
  <c r="AK82" i="104"/>
  <c r="BZ58" i="95"/>
  <c r="CP60" i="95"/>
  <c r="BZ105" i="95"/>
  <c r="AZ12" i="104"/>
  <c r="H17" i="41"/>
  <c r="M109" i="55"/>
  <c r="N109" i="55" s="1"/>
  <c r="M43" i="56"/>
  <c r="N43" i="56" s="1"/>
  <c r="CE12" i="95"/>
  <c r="AP13" i="104"/>
  <c r="F112" i="95"/>
  <c r="CL108" i="95"/>
  <c r="CT108" i="95" s="1"/>
  <c r="CL111" i="95"/>
  <c r="CT111" i="95" s="1"/>
  <c r="G86" i="104"/>
  <c r="T12" i="53"/>
  <c r="CS45" i="95"/>
  <c r="F17" i="49"/>
  <c r="CP31" i="104"/>
  <c r="CB9" i="104"/>
  <c r="B16" i="53"/>
  <c r="O149" i="53"/>
  <c r="F39" i="95"/>
  <c r="G17" i="53"/>
  <c r="N23" i="102"/>
  <c r="CS32" i="95"/>
  <c r="L10" i="95"/>
  <c r="G129" i="104"/>
  <c r="N129" i="104" s="1"/>
  <c r="T9" i="53"/>
  <c r="AP70" i="95"/>
  <c r="BN133" i="95"/>
  <c r="P17" i="53"/>
  <c r="P148" i="53" s="1"/>
  <c r="M15" i="95"/>
  <c r="CS103" i="95"/>
  <c r="AX62" i="104"/>
  <c r="CL64" i="95"/>
  <c r="AN11" i="95"/>
  <c r="BZ106" i="95"/>
  <c r="BN45" i="95"/>
  <c r="AD24" i="95"/>
  <c r="AP117" i="95"/>
  <c r="AG97" i="104"/>
  <c r="M110" i="51"/>
  <c r="N110" i="51" s="1"/>
  <c r="CE16" i="104"/>
  <c r="CJ115" i="104"/>
  <c r="BG8" i="95"/>
  <c r="CC14" i="104"/>
  <c r="BK47" i="104"/>
  <c r="M92" i="51"/>
  <c r="N92" i="51" s="1"/>
  <c r="BZ130" i="104"/>
  <c r="J11" i="104"/>
  <c r="F25" i="95"/>
  <c r="AP30" i="95"/>
  <c r="AT19" i="104"/>
  <c r="AO8" i="104"/>
  <c r="N11" i="102"/>
  <c r="AD58" i="95"/>
  <c r="BS9" i="104"/>
  <c r="BZ76" i="95"/>
  <c r="R29" i="95"/>
  <c r="M20" i="52"/>
  <c r="N20" i="52" s="1"/>
  <c r="BM11" i="104"/>
  <c r="BB64" i="95"/>
  <c r="CS51" i="95"/>
  <c r="D40" i="41"/>
  <c r="S40" i="41" s="1"/>
  <c r="BZ70" i="104"/>
  <c r="CD70" i="104" s="1"/>
  <c r="CE70" i="104"/>
  <c r="CJ70" i="104" s="1"/>
  <c r="CO8" i="95"/>
  <c r="BK40" i="104"/>
  <c r="BN40" i="104" s="1"/>
  <c r="AL17" i="104"/>
  <c r="D58" i="41"/>
  <c r="S58" i="41" s="1"/>
  <c r="CM86" i="95"/>
  <c r="BV9" i="104"/>
  <c r="M10" i="56"/>
  <c r="C9" i="56"/>
  <c r="M54" i="49"/>
  <c r="N54" i="49" s="1"/>
  <c r="X51" i="104"/>
  <c r="R8" i="104"/>
  <c r="CM71" i="95"/>
  <c r="K14" i="49"/>
  <c r="CK13" i="104"/>
  <c r="BL17" i="104"/>
  <c r="CE35" i="104"/>
  <c r="CJ35" i="104" s="1"/>
  <c r="BZ35" i="104"/>
  <c r="CD35" i="104" s="1"/>
  <c r="BZ37" i="104"/>
  <c r="CD37" i="104" s="1"/>
  <c r="CE37" i="104"/>
  <c r="CJ37" i="104" s="1"/>
  <c r="M10" i="53"/>
  <c r="CO66" i="104"/>
  <c r="R123" i="60"/>
  <c r="R36" i="95"/>
  <c r="BK85" i="104"/>
  <c r="CM72" i="95"/>
  <c r="BQ10" i="104"/>
  <c r="CP64" i="95"/>
  <c r="AY14" i="104"/>
  <c r="R117" i="95"/>
  <c r="Q13" i="95"/>
  <c r="BC13" i="104"/>
  <c r="AR8" i="104"/>
  <c r="AH54" i="95"/>
  <c r="H16" i="59"/>
  <c r="H147" i="59" s="1"/>
  <c r="CS56" i="95"/>
  <c r="BR83" i="104"/>
  <c r="U140" i="60"/>
  <c r="BO12" i="104"/>
  <c r="BR67" i="104"/>
  <c r="F11" i="49"/>
  <c r="D9" i="104"/>
  <c r="AT74" i="104"/>
  <c r="CP35" i="104"/>
  <c r="BR124" i="104"/>
  <c r="CK17" i="104"/>
  <c r="AK24" i="104"/>
  <c r="AN24" i="104" s="1"/>
  <c r="AK127" i="104"/>
  <c r="AH17" i="104"/>
  <c r="D17" i="40"/>
  <c r="D149" i="40" s="1"/>
  <c r="Z8" i="104"/>
  <c r="AH137" i="95"/>
  <c r="BG86" i="104"/>
  <c r="K33" i="104"/>
  <c r="BN62" i="95"/>
  <c r="T125" i="104"/>
  <c r="AA125" i="104" s="1"/>
  <c r="G114" i="104"/>
  <c r="T89" i="104"/>
  <c r="CM85" i="95"/>
  <c r="K119" i="104"/>
  <c r="BZ89" i="104"/>
  <c r="CD89" i="104" s="1"/>
  <c r="CE89" i="104"/>
  <c r="CJ89" i="104" s="1"/>
  <c r="M149" i="51"/>
  <c r="N149" i="51" s="1"/>
  <c r="M43" i="49"/>
  <c r="C10" i="49"/>
  <c r="AH62" i="95"/>
  <c r="I11" i="104"/>
  <c r="CO10" i="95"/>
  <c r="D75" i="41"/>
  <c r="S75" i="41" s="1"/>
  <c r="AH20" i="95"/>
  <c r="CE79" i="104"/>
  <c r="BZ79" i="104"/>
  <c r="BW13" i="104"/>
  <c r="AX38" i="104"/>
  <c r="X137" i="60"/>
  <c r="F23" i="95"/>
  <c r="T146" i="60"/>
  <c r="R83" i="95"/>
  <c r="T63" i="104"/>
  <c r="AA63" i="104" s="1"/>
  <c r="BN88" i="95"/>
  <c r="R121" i="95"/>
  <c r="CH12" i="104"/>
  <c r="CF26" i="104"/>
  <c r="AX35" i="104"/>
  <c r="AG98" i="104"/>
  <c r="AN98" i="104" s="1"/>
  <c r="BG85" i="104"/>
  <c r="AX73" i="104"/>
  <c r="BK50" i="104"/>
  <c r="AG107" i="104"/>
  <c r="Q137" i="60"/>
  <c r="X138" i="104"/>
  <c r="F44" i="95"/>
  <c r="D72" i="41"/>
  <c r="S72" i="41" s="1"/>
  <c r="CI14" i="95"/>
  <c r="F12" i="40"/>
  <c r="AX57" i="104"/>
  <c r="BK61" i="104"/>
  <c r="J8" i="95"/>
  <c r="CH16" i="95"/>
  <c r="CL115" i="95"/>
  <c r="D64" i="41"/>
  <c r="S64" i="41" s="1"/>
  <c r="X127" i="60"/>
  <c r="BZ44" i="95"/>
  <c r="CO63" i="104"/>
  <c r="BN40" i="95"/>
  <c r="CN13" i="104"/>
  <c r="CP58" i="95"/>
  <c r="CP106" i="95"/>
  <c r="AK119" i="104"/>
  <c r="AL12" i="104"/>
  <c r="AT135" i="104"/>
  <c r="G9" i="51"/>
  <c r="AK81" i="104"/>
  <c r="AJ16" i="95"/>
  <c r="K126" i="104"/>
  <c r="AC12" i="104"/>
  <c r="BN22" i="95"/>
  <c r="BS17" i="95"/>
  <c r="G32" i="104"/>
  <c r="V121" i="60"/>
  <c r="I22" i="60"/>
  <c r="CP126" i="95"/>
  <c r="CM101" i="95"/>
  <c r="F23" i="60"/>
  <c r="L23" i="60" s="1"/>
  <c r="S133" i="60"/>
  <c r="S23" i="60" s="1"/>
  <c r="F9" i="104"/>
  <c r="AP92" i="95"/>
  <c r="M109" i="52"/>
  <c r="N109" i="52" s="1"/>
  <c r="AX118" i="104"/>
  <c r="U126" i="60"/>
  <c r="BZ25" i="95"/>
  <c r="CP16" i="104"/>
  <c r="M42" i="51"/>
  <c r="N42" i="51" s="1"/>
  <c r="CP63" i="104"/>
  <c r="BZ114" i="104"/>
  <c r="CL104" i="95"/>
  <c r="BU17" i="95"/>
  <c r="BZ90" i="95"/>
  <c r="AE16" i="104"/>
  <c r="G88" i="104"/>
  <c r="J12" i="40"/>
  <c r="Y13" i="104"/>
  <c r="CN16" i="95"/>
  <c r="CP115" i="95"/>
  <c r="CP84" i="104"/>
  <c r="D55" i="59"/>
  <c r="E55" i="59" s="1"/>
  <c r="D74" i="41"/>
  <c r="S74" i="41" s="1"/>
  <c r="G66" i="104"/>
  <c r="C10" i="41"/>
  <c r="B11" i="49"/>
  <c r="D85" i="41"/>
  <c r="S85" i="41" s="1"/>
  <c r="AK57" i="104"/>
  <c r="CO28" i="104"/>
  <c r="M230" i="51"/>
  <c r="N230" i="51" s="1"/>
  <c r="AT66" i="104"/>
  <c r="BA66" i="104" s="1"/>
  <c r="CS38" i="95"/>
  <c r="AX119" i="104"/>
  <c r="BA119" i="104" s="1"/>
  <c r="M84" i="49"/>
  <c r="N84" i="49" s="1"/>
  <c r="AX50" i="104"/>
  <c r="AJ11" i="95"/>
  <c r="CF83" i="104"/>
  <c r="AH118" i="95"/>
  <c r="F16" i="59"/>
  <c r="BZ44" i="104"/>
  <c r="CD44" i="104" s="1"/>
  <c r="CE44" i="104"/>
  <c r="BF17" i="95"/>
  <c r="D49" i="41"/>
  <c r="S49" i="41" s="1"/>
  <c r="AC16" i="104"/>
  <c r="G14" i="40"/>
  <c r="CF92" i="104"/>
  <c r="BZ95" i="95"/>
  <c r="S17" i="95"/>
  <c r="X11" i="95"/>
  <c r="Y10" i="104"/>
  <c r="D124" i="59"/>
  <c r="E124" i="59" s="1"/>
  <c r="J8" i="53"/>
  <c r="W132" i="60"/>
  <c r="BB109" i="95"/>
  <c r="M110" i="52"/>
  <c r="N110" i="52" s="1"/>
  <c r="CO87" i="104"/>
  <c r="U122" i="60"/>
  <c r="CQ15" i="104"/>
  <c r="L131" i="60"/>
  <c r="P131" i="60"/>
  <c r="BZ120" i="95"/>
  <c r="D90" i="41"/>
  <c r="S90" i="41" s="1"/>
  <c r="AS11" i="104"/>
  <c r="AD10" i="104"/>
  <c r="C13" i="53"/>
  <c r="CG11" i="104"/>
  <c r="X15" i="95"/>
  <c r="AK83" i="104"/>
  <c r="L16" i="53"/>
  <c r="BZ109" i="104"/>
  <c r="U15" i="104"/>
  <c r="X103" i="104"/>
  <c r="AD30" i="95"/>
  <c r="BP10" i="104"/>
  <c r="CF100" i="104"/>
  <c r="CP86" i="95"/>
  <c r="AG100" i="104"/>
  <c r="AH39" i="95"/>
  <c r="AX135" i="104"/>
  <c r="K11" i="53"/>
  <c r="BK98" i="104"/>
  <c r="CL89" i="95"/>
  <c r="AH119" i="95"/>
  <c r="AG68" i="104"/>
  <c r="BN130" i="95"/>
  <c r="BN17" i="95" s="1"/>
  <c r="AG133" i="104"/>
  <c r="AN133" i="104" s="1"/>
  <c r="BK34" i="104"/>
  <c r="V125" i="60"/>
  <c r="M71" i="51"/>
  <c r="N71" i="51" s="1"/>
  <c r="BR31" i="104"/>
  <c r="BO9" i="104"/>
  <c r="AT30" i="104"/>
  <c r="BK24" i="104"/>
  <c r="AS17" i="104"/>
  <c r="G16" i="49"/>
  <c r="CM123" i="95"/>
  <c r="CP104" i="95"/>
  <c r="AT41" i="104"/>
  <c r="AX61" i="104"/>
  <c r="T114" i="104"/>
  <c r="CO44" i="104"/>
  <c r="D10" i="53"/>
  <c r="CP22" i="104"/>
  <c r="W139" i="60"/>
  <c r="CJ9" i="95"/>
  <c r="AV12" i="104"/>
  <c r="BF15" i="95"/>
  <c r="BG27" i="104"/>
  <c r="CK10" i="95"/>
  <c r="CP75" i="104"/>
  <c r="BS11" i="104"/>
  <c r="AT93" i="104"/>
  <c r="BA93" i="104" s="1"/>
  <c r="AW15" i="95"/>
  <c r="BF14" i="104"/>
  <c r="F82" i="95"/>
  <c r="B14" i="59"/>
  <c r="D102" i="59"/>
  <c r="BA23" i="104"/>
  <c r="BZ137" i="104"/>
  <c r="D100" i="41"/>
  <c r="S100" i="41" s="1"/>
  <c r="BK107" i="104"/>
  <c r="CP113" i="95"/>
  <c r="BZ126" i="104"/>
  <c r="BX16" i="104"/>
  <c r="D92" i="41"/>
  <c r="S92" i="41" s="1"/>
  <c r="B15" i="41"/>
  <c r="D15" i="41" s="1"/>
  <c r="X14" i="95"/>
  <c r="X133" i="104"/>
  <c r="AA133" i="104" s="1"/>
  <c r="AH43" i="95"/>
  <c r="AF10" i="95"/>
  <c r="CS24" i="95"/>
  <c r="G137" i="104"/>
  <c r="BK113" i="104"/>
  <c r="AT120" i="104"/>
  <c r="BA120" i="104" s="1"/>
  <c r="I9" i="53"/>
  <c r="BJ17" i="104"/>
  <c r="BR74" i="104"/>
  <c r="CM28" i="95"/>
  <c r="AT14" i="95"/>
  <c r="AH82" i="95"/>
  <c r="G60" i="104"/>
  <c r="BZ48" i="95"/>
  <c r="X24" i="104"/>
  <c r="G53" i="104"/>
  <c r="AP119" i="95"/>
  <c r="D96" i="41"/>
  <c r="S96" i="41" s="1"/>
  <c r="BB31" i="95"/>
  <c r="AX9" i="95"/>
  <c r="BK117" i="104"/>
  <c r="CO94" i="104"/>
  <c r="BB113" i="95"/>
  <c r="AK58" i="104"/>
  <c r="M10" i="51"/>
  <c r="C9" i="51"/>
  <c r="BG22" i="104"/>
  <c r="BG89" i="104"/>
  <c r="K16" i="41"/>
  <c r="AH92" i="95"/>
  <c r="Q130" i="60"/>
  <c r="CL69" i="95"/>
  <c r="CT69" i="95" s="1"/>
  <c r="X50" i="104"/>
  <c r="AA50" i="104" s="1"/>
  <c r="K22" i="104"/>
  <c r="N12" i="95"/>
  <c r="AH141" i="95"/>
  <c r="AW16" i="95"/>
  <c r="AP63" i="95"/>
  <c r="W17" i="104"/>
  <c r="BS12" i="104"/>
  <c r="AE12" i="95"/>
  <c r="D118" i="41"/>
  <c r="S118" i="41" s="1"/>
  <c r="E11" i="104"/>
  <c r="H11" i="95"/>
  <c r="X128" i="60"/>
  <c r="BR79" i="104"/>
  <c r="BO13" i="104"/>
  <c r="BR41" i="104"/>
  <c r="M225" i="52"/>
  <c r="N225" i="52" s="1"/>
  <c r="W146" i="60"/>
  <c r="G24" i="104"/>
  <c r="Y12" i="104"/>
  <c r="BJ8" i="95"/>
  <c r="BN19" i="95"/>
  <c r="CR12" i="95"/>
  <c r="H10" i="95"/>
  <c r="M191" i="51"/>
  <c r="N191" i="51" s="1"/>
  <c r="S145" i="60"/>
  <c r="W138" i="60"/>
  <c r="B17" i="49"/>
  <c r="B148" i="49" s="1"/>
  <c r="CI11" i="104"/>
  <c r="BG56" i="104"/>
  <c r="BN56" i="104" s="1"/>
  <c r="BZ40" i="95"/>
  <c r="N8" i="95"/>
  <c r="R19" i="95"/>
  <c r="BA133" i="104"/>
  <c r="M31" i="49"/>
  <c r="C9" i="49"/>
  <c r="BH8" i="95"/>
  <c r="BR78" i="104"/>
  <c r="AT60" i="104"/>
  <c r="E16" i="49"/>
  <c r="D133" i="41"/>
  <c r="S133" i="41" s="1"/>
  <c r="CP22" i="95"/>
  <c r="BZ97" i="95"/>
  <c r="BZ116" i="95"/>
  <c r="AQ16" i="104"/>
  <c r="N17" i="102"/>
  <c r="BK38" i="104"/>
  <c r="CF14" i="95"/>
  <c r="AP93" i="95"/>
  <c r="CM30" i="95"/>
  <c r="M41" i="51"/>
  <c r="N41" i="51" s="1"/>
  <c r="AH103" i="95"/>
  <c r="AF15" i="95"/>
  <c r="X128" i="104"/>
  <c r="Y16" i="95"/>
  <c r="H16" i="49"/>
  <c r="H148" i="49" s="1"/>
  <c r="X13" i="95"/>
  <c r="K17" i="53"/>
  <c r="W15" i="104"/>
  <c r="CL35" i="95"/>
  <c r="CT35" i="95" s="1"/>
  <c r="AP68" i="95"/>
  <c r="K24" i="104"/>
  <c r="CM65" i="95"/>
  <c r="CL71" i="95"/>
  <c r="CT71" i="95" s="1"/>
  <c r="F130" i="95"/>
  <c r="BZ57" i="104"/>
  <c r="CD57" i="104" s="1"/>
  <c r="CE57" i="104"/>
  <c r="D94" i="41"/>
  <c r="S94" i="41" s="1"/>
  <c r="CF54" i="104"/>
  <c r="AN15" i="95"/>
  <c r="K21" i="104"/>
  <c r="AT61" i="104"/>
  <c r="CL73" i="95"/>
  <c r="M125" i="49"/>
  <c r="N125" i="49" s="1"/>
  <c r="AD85" i="95"/>
  <c r="U12" i="104"/>
  <c r="X67" i="104"/>
  <c r="AD141" i="95"/>
  <c r="V65" i="60"/>
  <c r="CF91" i="104"/>
  <c r="BX14" i="104"/>
  <c r="M205" i="52"/>
  <c r="N205" i="52" s="1"/>
  <c r="AH42" i="95"/>
  <c r="AK61" i="104"/>
  <c r="R20" i="95"/>
  <c r="AK110" i="104"/>
  <c r="X112" i="104"/>
  <c r="BR121" i="104"/>
  <c r="M176" i="56"/>
  <c r="N176" i="56" s="1"/>
  <c r="CJ129" i="104"/>
  <c r="M110" i="55"/>
  <c r="N110" i="55" s="1"/>
  <c r="D106" i="41"/>
  <c r="S106" i="41" s="1"/>
  <c r="CP79" i="104"/>
  <c r="CB13" i="104"/>
  <c r="CC11" i="104"/>
  <c r="F9" i="55"/>
  <c r="CP41" i="95"/>
  <c r="M63" i="51"/>
  <c r="N63" i="51" s="1"/>
  <c r="BJ15" i="104"/>
  <c r="D10" i="49"/>
  <c r="AG54" i="104"/>
  <c r="V11" i="104"/>
  <c r="Q134" i="60"/>
  <c r="CL99" i="95"/>
  <c r="CT99" i="95" s="1"/>
  <c r="AD60" i="95"/>
  <c r="S122" i="60"/>
  <c r="AT38" i="104"/>
  <c r="BA38" i="104" s="1"/>
  <c r="D103" i="41"/>
  <c r="S103" i="41" s="1"/>
  <c r="CM137" i="95"/>
  <c r="F29" i="95"/>
  <c r="I17" i="95"/>
  <c r="Q15" i="41"/>
  <c r="V10" i="104"/>
  <c r="T28" i="104"/>
  <c r="AA28" i="104" s="1"/>
  <c r="BU15" i="95"/>
  <c r="D14" i="104"/>
  <c r="X57" i="104"/>
  <c r="F15" i="59"/>
  <c r="CG15" i="95"/>
  <c r="CS66" i="95"/>
  <c r="CL117" i="95"/>
  <c r="CT117" i="95" s="1"/>
  <c r="F34" i="95"/>
  <c r="M113" i="55"/>
  <c r="N113" i="55" s="1"/>
  <c r="CE14" i="95"/>
  <c r="AP9" i="104"/>
  <c r="BN31" i="95"/>
  <c r="BJ9" i="95"/>
  <c r="W13" i="95"/>
  <c r="M219" i="52"/>
  <c r="N219" i="52" s="1"/>
  <c r="H10" i="40"/>
  <c r="CE84" i="104"/>
  <c r="BZ84" i="104"/>
  <c r="CD84" i="104" s="1"/>
  <c r="AH26" i="95"/>
  <c r="T110" i="104"/>
  <c r="AA110" i="104" s="1"/>
  <c r="AK104" i="104"/>
  <c r="AN104" i="104" s="1"/>
  <c r="AD116" i="95"/>
  <c r="CP33" i="104"/>
  <c r="P15" i="41"/>
  <c r="BZ100" i="104"/>
  <c r="CD100" i="104" s="1"/>
  <c r="CE100" i="104"/>
  <c r="CJ100" i="104" s="1"/>
  <c r="CP72" i="95"/>
  <c r="CO102" i="104"/>
  <c r="AN17" i="95"/>
  <c r="H13" i="41"/>
  <c r="BA122" i="104"/>
  <c r="CG16" i="104"/>
  <c r="T108" i="104"/>
  <c r="AA108" i="104" s="1"/>
  <c r="CM54" i="95"/>
  <c r="M185" i="52"/>
  <c r="N185" i="52" s="1"/>
  <c r="K103" i="104"/>
  <c r="H15" i="104"/>
  <c r="M107" i="56"/>
  <c r="N107" i="56" s="1"/>
  <c r="CG16" i="95"/>
  <c r="D42" i="41"/>
  <c r="S42" i="41" s="1"/>
  <c r="CS60" i="95"/>
  <c r="BR51" i="104"/>
  <c r="T118" i="104"/>
  <c r="P17" i="104"/>
  <c r="CM113" i="95"/>
  <c r="AH72" i="95"/>
  <c r="CC8" i="104"/>
  <c r="CO105" i="104"/>
  <c r="BK99" i="104"/>
  <c r="BN99" i="104" s="1"/>
  <c r="Q145" i="60"/>
  <c r="F93" i="95"/>
  <c r="D116" i="41"/>
  <c r="S116" i="41" s="1"/>
  <c r="B17" i="41"/>
  <c r="D17" i="41" s="1"/>
  <c r="CL66" i="95"/>
  <c r="CT66" i="95" s="1"/>
  <c r="AP88" i="95"/>
  <c r="T54" i="104"/>
  <c r="AT85" i="104"/>
  <c r="CS107" i="95"/>
  <c r="E14" i="40"/>
  <c r="BI15" i="95"/>
  <c r="CO120" i="104"/>
  <c r="M55" i="51"/>
  <c r="N55" i="51" s="1"/>
  <c r="P144" i="60"/>
  <c r="L144" i="60"/>
  <c r="AG35" i="104"/>
  <c r="BR129" i="104"/>
  <c r="X142" i="60"/>
  <c r="L149" i="53"/>
  <c r="BZ130" i="95"/>
  <c r="BJ13" i="95"/>
  <c r="AO11" i="104"/>
  <c r="AT55" i="104"/>
  <c r="AG69" i="104"/>
  <c r="AN69" i="104" s="1"/>
  <c r="CM23" i="95"/>
  <c r="CS125" i="95"/>
  <c r="AZ10" i="95"/>
  <c r="CP92" i="104"/>
  <c r="AT80" i="104"/>
  <c r="AG118" i="104"/>
  <c r="AX122" i="104"/>
  <c r="AP8" i="104"/>
  <c r="BR25" i="104"/>
  <c r="BR113" i="104"/>
  <c r="H8" i="49"/>
  <c r="AG20" i="104"/>
  <c r="AN20" i="104" s="1"/>
  <c r="D62" i="59"/>
  <c r="E62" i="59" s="1"/>
  <c r="AE15" i="95"/>
  <c r="R128" i="60"/>
  <c r="Z17" i="104"/>
  <c r="BA130" i="104"/>
  <c r="CS118" i="95"/>
  <c r="AP115" i="95"/>
  <c r="AL16" i="95"/>
  <c r="CS86" i="95"/>
  <c r="CS27" i="95"/>
  <c r="CS104" i="95"/>
  <c r="R109" i="95"/>
  <c r="M61" i="49"/>
  <c r="N61" i="49" s="1"/>
  <c r="BN58" i="95"/>
  <c r="AQ14" i="95"/>
  <c r="BZ19" i="95"/>
  <c r="BV8" i="95"/>
  <c r="X55" i="104"/>
  <c r="U11" i="104"/>
  <c r="AP42" i="95"/>
  <c r="AX64" i="104"/>
  <c r="G14" i="41"/>
  <c r="AT24" i="104"/>
  <c r="K75" i="104"/>
  <c r="T69" i="104"/>
  <c r="AD52" i="95"/>
  <c r="AX112" i="104"/>
  <c r="BZ96" i="95"/>
  <c r="T59" i="104"/>
  <c r="AP127" i="95"/>
  <c r="AP17" i="95" s="1"/>
  <c r="AL17" i="95"/>
  <c r="L11" i="104"/>
  <c r="CP69" i="104"/>
  <c r="X72" i="104"/>
  <c r="X131" i="104"/>
  <c r="AA131" i="104" s="1"/>
  <c r="BG51" i="104"/>
  <c r="G41" i="104"/>
  <c r="BN54" i="95"/>
  <c r="AS14" i="95"/>
  <c r="BZ111" i="95"/>
  <c r="CO46" i="104"/>
  <c r="BP16" i="104"/>
  <c r="AD32" i="95"/>
  <c r="BG61" i="104"/>
  <c r="BN61" i="104" s="1"/>
  <c r="BN93" i="95"/>
  <c r="J16" i="104"/>
  <c r="M25" i="49"/>
  <c r="N25" i="49" s="1"/>
  <c r="BZ34" i="104"/>
  <c r="CD34" i="104" s="1"/>
  <c r="CE34" i="104"/>
  <c r="CJ34" i="104" s="1"/>
  <c r="BZ24" i="95"/>
  <c r="F83" i="95"/>
  <c r="AO17" i="104"/>
  <c r="AT127" i="104"/>
  <c r="D89" i="41"/>
  <c r="S89" i="41" s="1"/>
  <c r="AV9" i="95"/>
  <c r="F15" i="41"/>
  <c r="R46" i="95"/>
  <c r="AX65" i="104"/>
  <c r="BA65" i="104" s="1"/>
  <c r="H14" i="40"/>
  <c r="L12" i="104"/>
  <c r="E13" i="104"/>
  <c r="BB94" i="95"/>
  <c r="CP125" i="95"/>
  <c r="BR55" i="104"/>
  <c r="BO11" i="104"/>
  <c r="AB11" i="95"/>
  <c r="CG14" i="95"/>
  <c r="U44" i="60"/>
  <c r="CQ14" i="95"/>
  <c r="BK70" i="104"/>
  <c r="B10" i="53"/>
  <c r="AD115" i="95"/>
  <c r="Z16" i="95"/>
  <c r="S126" i="60"/>
  <c r="C8" i="104"/>
  <c r="AE14" i="95"/>
  <c r="AX76" i="104"/>
  <c r="BA76" i="104" s="1"/>
  <c r="AL15" i="95"/>
  <c r="AP103" i="95"/>
  <c r="BR33" i="104"/>
  <c r="CO38" i="104"/>
  <c r="J17" i="41"/>
  <c r="L17" i="41" s="1"/>
  <c r="K101" i="104"/>
  <c r="CS122" i="95"/>
  <c r="AK44" i="104"/>
  <c r="K114" i="104"/>
  <c r="E12" i="95"/>
  <c r="Q11" i="41"/>
  <c r="M40" i="55"/>
  <c r="N40" i="55" s="1"/>
  <c r="AK137" i="104"/>
  <c r="AG127" i="104"/>
  <c r="AB17" i="104"/>
  <c r="D131" i="59"/>
  <c r="E131" i="59" s="1"/>
  <c r="M9" i="41"/>
  <c r="T116" i="104"/>
  <c r="AP77" i="95"/>
  <c r="B11" i="53"/>
  <c r="V123" i="60"/>
  <c r="AP59" i="95"/>
  <c r="BK30" i="104"/>
  <c r="BN30" i="104" s="1"/>
  <c r="CS120" i="95"/>
  <c r="AX105" i="104"/>
  <c r="CF47" i="104"/>
  <c r="Y8" i="104"/>
  <c r="CE11" i="95"/>
  <c r="BG96" i="104"/>
  <c r="BN96" i="104" s="1"/>
  <c r="J10" i="95"/>
  <c r="AH112" i="95"/>
  <c r="BN135" i="104"/>
  <c r="BZ45" i="95"/>
  <c r="CL58" i="95"/>
  <c r="CT58" i="95" s="1"/>
  <c r="F37" i="95"/>
  <c r="W10" i="95"/>
  <c r="K137" i="104"/>
  <c r="G83" i="104"/>
  <c r="X143" i="60"/>
  <c r="AV11" i="95"/>
  <c r="CD14" i="95"/>
  <c r="BR89" i="104"/>
  <c r="E16" i="104"/>
  <c r="AP75" i="95"/>
  <c r="R38" i="95"/>
  <c r="AQ11" i="104"/>
  <c r="N14" i="95"/>
  <c r="CS70" i="95"/>
  <c r="CT70" i="95" s="1"/>
  <c r="BG111" i="104"/>
  <c r="I8" i="49"/>
  <c r="CN13" i="95"/>
  <c r="CP79" i="95"/>
  <c r="W12" i="95"/>
  <c r="CL75" i="95"/>
  <c r="CT75" i="95" s="1"/>
  <c r="CS42" i="95"/>
  <c r="AW8" i="95"/>
  <c r="V15" i="104"/>
  <c r="M117" i="55"/>
  <c r="N117" i="55" s="1"/>
  <c r="CP99" i="104"/>
  <c r="L8" i="104"/>
  <c r="BZ129" i="95"/>
  <c r="CO84" i="104"/>
  <c r="AB10" i="104"/>
  <c r="AG43" i="104"/>
  <c r="M88" i="49"/>
  <c r="N88" i="49" s="1"/>
  <c r="AB15" i="95"/>
  <c r="M85" i="51"/>
  <c r="N85" i="51" s="1"/>
  <c r="AT37" i="104"/>
  <c r="BH14" i="95"/>
  <c r="CO19" i="104"/>
  <c r="CL8" i="104"/>
  <c r="D114" i="41"/>
  <c r="S114" i="41" s="1"/>
  <c r="CL37" i="95"/>
  <c r="AD8" i="104"/>
  <c r="AY11" i="104"/>
  <c r="BZ99" i="95"/>
  <c r="BZ75" i="95"/>
  <c r="AN9" i="95"/>
  <c r="T65" i="104"/>
  <c r="AA65" i="104" s="1"/>
  <c r="CS89" i="95"/>
  <c r="M94" i="52"/>
  <c r="N94" i="52" s="1"/>
  <c r="F18" i="40"/>
  <c r="F149" i="40" s="1"/>
  <c r="BN36" i="95"/>
  <c r="BN124" i="95"/>
  <c r="BQ14" i="104"/>
  <c r="AG112" i="104"/>
  <c r="AN112" i="104" s="1"/>
  <c r="T80" i="104"/>
  <c r="AA80" i="104" s="1"/>
  <c r="M172" i="56"/>
  <c r="N172" i="56" s="1"/>
  <c r="AD57" i="95"/>
  <c r="F45" i="95"/>
  <c r="AT129" i="104"/>
  <c r="BA129" i="104" s="1"/>
  <c r="H10" i="41"/>
  <c r="P9" i="104"/>
  <c r="H13" i="104"/>
  <c r="K79" i="104"/>
  <c r="BK64" i="104"/>
  <c r="BN64" i="104" s="1"/>
  <c r="BK55" i="104"/>
  <c r="BH11" i="104"/>
  <c r="CP56" i="95"/>
  <c r="Q81" i="60"/>
  <c r="G52" i="104"/>
  <c r="BM13" i="104"/>
  <c r="BF9" i="104"/>
  <c r="CP63" i="95"/>
  <c r="CM49" i="95"/>
  <c r="X126" i="104"/>
  <c r="M34" i="51"/>
  <c r="N34" i="51" s="1"/>
  <c r="BR108" i="104"/>
  <c r="C13" i="49"/>
  <c r="M79" i="49"/>
  <c r="F132" i="95"/>
  <c r="M38" i="52"/>
  <c r="N38" i="52" s="1"/>
  <c r="F139" i="95"/>
  <c r="CO73" i="104"/>
  <c r="AJ14" i="104"/>
  <c r="O13" i="104"/>
  <c r="T79" i="104"/>
  <c r="M154" i="51"/>
  <c r="N154" i="51" s="1"/>
  <c r="M201" i="55"/>
  <c r="N201" i="55" s="1"/>
  <c r="CS20" i="95"/>
  <c r="AP100" i="95"/>
  <c r="M18" i="52"/>
  <c r="N18" i="52" s="1"/>
  <c r="X8" i="95"/>
  <c r="CE46" i="104"/>
  <c r="BZ46" i="104"/>
  <c r="CD46" i="104" s="1"/>
  <c r="BZ83" i="95"/>
  <c r="G115" i="104"/>
  <c r="B16" i="104"/>
  <c r="CL28" i="95"/>
  <c r="CT28" i="95" s="1"/>
  <c r="BR56" i="104"/>
  <c r="BZ59" i="104"/>
  <c r="CD59" i="104" s="1"/>
  <c r="CE59" i="104"/>
  <c r="CJ59" i="104" s="1"/>
  <c r="BX17" i="104"/>
  <c r="CF36" i="104"/>
  <c r="K122" i="104"/>
  <c r="AI11" i="104"/>
  <c r="CL26" i="95"/>
  <c r="CT26" i="95" s="1"/>
  <c r="CS132" i="95"/>
  <c r="CF102" i="104"/>
  <c r="D123" i="41"/>
  <c r="S123" i="41" s="1"/>
  <c r="G44" i="104"/>
  <c r="N44" i="104" s="1"/>
  <c r="M10" i="55"/>
  <c r="C9" i="55"/>
  <c r="CP116" i="95"/>
  <c r="M23" i="51"/>
  <c r="N23" i="51" s="1"/>
  <c r="Q10" i="104"/>
  <c r="AH55" i="95"/>
  <c r="AF11" i="95"/>
  <c r="AH52" i="95"/>
  <c r="CJ15" i="95"/>
  <c r="G25" i="104"/>
  <c r="CM118" i="95"/>
  <c r="X100" i="104"/>
  <c r="AG37" i="104"/>
  <c r="AN37" i="104" s="1"/>
  <c r="AT53" i="104"/>
  <c r="BA53" i="104" s="1"/>
  <c r="X52" i="104"/>
  <c r="P13" i="53"/>
  <c r="AK80" i="104"/>
  <c r="M98" i="49"/>
  <c r="N98" i="49" s="1"/>
  <c r="AP52" i="95"/>
  <c r="U134" i="60"/>
  <c r="AD140" i="95"/>
  <c r="M229" i="51"/>
  <c r="N229" i="51" s="1"/>
  <c r="BG46" i="104"/>
  <c r="BN46" i="104" s="1"/>
  <c r="AZ8" i="104"/>
  <c r="D51" i="41"/>
  <c r="S51" i="41" s="1"/>
  <c r="AW11" i="104"/>
  <c r="BG107" i="104"/>
  <c r="BN107" i="104" s="1"/>
  <c r="BN104" i="104"/>
  <c r="E11" i="41"/>
  <c r="CO40" i="104"/>
  <c r="W122" i="60"/>
  <c r="G136" i="104"/>
  <c r="N136" i="104" s="1"/>
  <c r="CL102" i="95"/>
  <c r="CT102" i="95" s="1"/>
  <c r="M123" i="51"/>
  <c r="N123" i="51" s="1"/>
  <c r="BG119" i="104"/>
  <c r="BN119" i="104" s="1"/>
  <c r="AK106" i="104"/>
  <c r="K86" i="104"/>
  <c r="N86" i="104" s="1"/>
  <c r="CP23" i="95"/>
  <c r="P17" i="41"/>
  <c r="V13" i="104"/>
  <c r="M8" i="53"/>
  <c r="M221" i="52"/>
  <c r="N221" i="52" s="1"/>
  <c r="CH16" i="104"/>
  <c r="AI15" i="95"/>
  <c r="BK110" i="104"/>
  <c r="CF25" i="104"/>
  <c r="BN120" i="104"/>
  <c r="T51" i="104"/>
  <c r="AA51" i="104" s="1"/>
  <c r="BN24" i="95"/>
  <c r="CS23" i="95"/>
  <c r="N31" i="102"/>
  <c r="D41" i="41"/>
  <c r="S41" i="41" s="1"/>
  <c r="M118" i="51"/>
  <c r="N118" i="51" s="1"/>
  <c r="X46" i="104"/>
  <c r="T41" i="104"/>
  <c r="M18" i="41"/>
  <c r="M149" i="41" s="1"/>
  <c r="CS82" i="95"/>
  <c r="CT82" i="95" s="1"/>
  <c r="BT13" i="95"/>
  <c r="L9" i="95"/>
  <c r="BK122" i="104"/>
  <c r="BN122" i="104" s="1"/>
  <c r="BZ28" i="104"/>
  <c r="CD28" i="104" s="1"/>
  <c r="CE28" i="104"/>
  <c r="J13" i="104"/>
  <c r="BE8" i="104"/>
  <c r="F43" i="95"/>
  <c r="B10" i="95"/>
  <c r="CP37" i="104"/>
  <c r="CS88" i="95"/>
  <c r="M113" i="49"/>
  <c r="N113" i="49" s="1"/>
  <c r="BY14" i="104"/>
  <c r="M24" i="49"/>
  <c r="N24" i="49" s="1"/>
  <c r="J9" i="95"/>
  <c r="BZ77" i="95"/>
  <c r="BK19" i="104"/>
  <c r="BH8" i="104"/>
  <c r="F94" i="95"/>
  <c r="BZ64" i="95"/>
  <c r="BR77" i="104"/>
  <c r="CM35" i="95"/>
  <c r="D97" i="41"/>
  <c r="S97" i="41" s="1"/>
  <c r="N13" i="41"/>
  <c r="L59" i="60"/>
  <c r="P59" i="60"/>
  <c r="AP21" i="95"/>
  <c r="AT131" i="104"/>
  <c r="BA131" i="104" s="1"/>
  <c r="V146" i="60"/>
  <c r="AT48" i="104"/>
  <c r="BR34" i="104"/>
  <c r="T61" i="104"/>
  <c r="AA61" i="104" s="1"/>
  <c r="U58" i="60"/>
  <c r="R11" i="41"/>
  <c r="G8" i="95"/>
  <c r="CM19" i="95"/>
  <c r="CE66" i="104"/>
  <c r="BZ66" i="104"/>
  <c r="CD66" i="104" s="1"/>
  <c r="AI9" i="95"/>
  <c r="R59" i="95"/>
  <c r="E15" i="41"/>
  <c r="AT124" i="104"/>
  <c r="CO16" i="95"/>
  <c r="BN32" i="95"/>
  <c r="CF68" i="104"/>
  <c r="Z12" i="104"/>
  <c r="AL10" i="104"/>
  <c r="CE50" i="104"/>
  <c r="CJ50" i="104" s="1"/>
  <c r="BZ50" i="104"/>
  <c r="CD50" i="104" s="1"/>
  <c r="CF104" i="104"/>
  <c r="AP87" i="95"/>
  <c r="CS30" i="95"/>
  <c r="M12" i="55"/>
  <c r="BN122" i="95"/>
  <c r="M175" i="52"/>
  <c r="N175" i="52" s="1"/>
  <c r="CP82" i="104"/>
  <c r="AX8" i="95"/>
  <c r="AU17" i="104"/>
  <c r="AX127" i="104"/>
  <c r="AX17" i="104" s="1"/>
  <c r="AK128" i="104"/>
  <c r="W137" i="60"/>
  <c r="M211" i="51"/>
  <c r="N211" i="51" s="1"/>
  <c r="CL81" i="95"/>
  <c r="CT81" i="95" s="1"/>
  <c r="E11" i="49"/>
  <c r="BW16" i="104"/>
  <c r="BZ115" i="104"/>
  <c r="BN112" i="104"/>
  <c r="J14" i="95"/>
  <c r="CN15" i="95"/>
  <c r="CP103" i="95"/>
  <c r="AH8" i="104"/>
  <c r="AK19" i="104"/>
  <c r="T33" i="104"/>
  <c r="BK27" i="104"/>
  <c r="X40" i="104"/>
  <c r="K8" i="49"/>
  <c r="AV10" i="104"/>
  <c r="D47" i="41"/>
  <c r="S47" i="41" s="1"/>
  <c r="CS33" i="95"/>
  <c r="AK118" i="104"/>
  <c r="AG51" i="104"/>
  <c r="AN51" i="104" s="1"/>
  <c r="AT27" i="104"/>
  <c r="AG99" i="104"/>
  <c r="AN99" i="104" s="1"/>
  <c r="M37" i="49"/>
  <c r="N37" i="49" s="1"/>
  <c r="O10" i="53"/>
  <c r="AX102" i="104"/>
  <c r="B14" i="40"/>
  <c r="K57" i="104"/>
  <c r="N57" i="104" s="1"/>
  <c r="K133" i="104"/>
  <c r="W12" i="104"/>
  <c r="BT14" i="95"/>
  <c r="AI16" i="104"/>
  <c r="P16" i="95"/>
  <c r="K12" i="53"/>
  <c r="BK118" i="104"/>
  <c r="AD78" i="95"/>
  <c r="CP88" i="95"/>
  <c r="M104" i="49"/>
  <c r="N104" i="49" s="1"/>
  <c r="AH53" i="95"/>
  <c r="CF63" i="104"/>
  <c r="T76" i="104"/>
  <c r="S15" i="104"/>
  <c r="BE10" i="104"/>
  <c r="AK12" i="95"/>
  <c r="AP64" i="95"/>
  <c r="M26" i="52"/>
  <c r="N26" i="52" s="1"/>
  <c r="BG41" i="104"/>
  <c r="F16" i="104"/>
  <c r="BF12" i="95"/>
  <c r="AF15" i="104"/>
  <c r="BZ98" i="104"/>
  <c r="CD98" i="104" s="1"/>
  <c r="CE98" i="104"/>
  <c r="CM63" i="95"/>
  <c r="V134" i="60"/>
  <c r="CS68" i="95"/>
  <c r="B9" i="53"/>
  <c r="CM36" i="95"/>
  <c r="BR120" i="104"/>
  <c r="CF97" i="104"/>
  <c r="M43" i="52"/>
  <c r="N43" i="52" s="1"/>
  <c r="T44" i="104"/>
  <c r="AI10" i="95"/>
  <c r="U124" i="60"/>
  <c r="AG76" i="104"/>
  <c r="AK70" i="104"/>
  <c r="BZ101" i="95"/>
  <c r="CO83" i="104"/>
  <c r="AT49" i="104"/>
  <c r="CC12" i="104"/>
  <c r="CD67" i="104"/>
  <c r="CF57" i="104"/>
  <c r="AK111" i="104"/>
  <c r="AH21" i="95"/>
  <c r="AV13" i="95"/>
  <c r="CF95" i="104"/>
  <c r="AX124" i="104"/>
  <c r="BA124" i="104" s="1"/>
  <c r="K88" i="104"/>
  <c r="BZ32" i="104"/>
  <c r="CD32" i="104" s="1"/>
  <c r="CE32" i="104"/>
  <c r="L12" i="53"/>
  <c r="CM31" i="95"/>
  <c r="G9" i="95"/>
  <c r="M78" i="51"/>
  <c r="N78" i="51" s="1"/>
  <c r="CS62" i="95"/>
  <c r="AK28" i="104"/>
  <c r="BJ8" i="104"/>
  <c r="AH123" i="95"/>
  <c r="BR58" i="104"/>
  <c r="CF53" i="104"/>
  <c r="M14" i="104"/>
  <c r="D66" i="59"/>
  <c r="B11" i="59"/>
  <c r="CS105" i="95"/>
  <c r="BR138" i="104"/>
  <c r="BF10" i="104"/>
  <c r="CC10" i="104"/>
  <c r="BZ110" i="95"/>
  <c r="E14" i="49"/>
  <c r="AG12" i="95"/>
  <c r="K27" i="104"/>
  <c r="BZ22" i="95"/>
  <c r="AP39" i="95"/>
  <c r="AH64" i="95"/>
  <c r="AW9" i="104"/>
  <c r="CP89" i="104"/>
  <c r="AD111" i="95"/>
  <c r="F129" i="95"/>
  <c r="BK52" i="104"/>
  <c r="BN52" i="104" s="1"/>
  <c r="X56" i="104"/>
  <c r="R13" i="104"/>
  <c r="AI16" i="95"/>
  <c r="AP10" i="104"/>
  <c r="CO58" i="104"/>
  <c r="AT79" i="104"/>
  <c r="AO13" i="104"/>
  <c r="T96" i="104"/>
  <c r="AA96" i="104" s="1"/>
  <c r="AX126" i="104"/>
  <c r="BA126" i="104" s="1"/>
  <c r="AU10" i="104"/>
  <c r="AX43" i="104"/>
  <c r="AT116" i="104"/>
  <c r="BA116" i="104" s="1"/>
  <c r="AH61" i="95"/>
  <c r="X99" i="104"/>
  <c r="AJ13" i="95"/>
  <c r="CP59" i="95"/>
  <c r="BP9" i="104"/>
  <c r="BN53" i="95"/>
  <c r="AU14" i="104"/>
  <c r="AX91" i="104"/>
  <c r="M158" i="51"/>
  <c r="N158" i="51" s="1"/>
  <c r="CH15" i="104"/>
  <c r="BC12" i="104"/>
  <c r="AP60" i="95"/>
  <c r="BZ53" i="95"/>
  <c r="AP34" i="95"/>
  <c r="G36" i="104"/>
  <c r="L10" i="104"/>
  <c r="BT9" i="95"/>
  <c r="BL9" i="104"/>
  <c r="BK48" i="104"/>
  <c r="D127" i="41"/>
  <c r="S127" i="41" s="1"/>
  <c r="S12" i="95"/>
  <c r="V140" i="60"/>
  <c r="H13" i="40"/>
  <c r="BN85" i="95"/>
  <c r="CP32" i="104"/>
  <c r="I10" i="53"/>
  <c r="M154" i="55"/>
  <c r="N154" i="55" s="1"/>
  <c r="G33" i="104"/>
  <c r="N33" i="104" s="1"/>
  <c r="AG87" i="104"/>
  <c r="BZ106" i="104"/>
  <c r="CD106" i="104" s="1"/>
  <c r="CE106" i="104"/>
  <c r="AG49" i="104"/>
  <c r="G93" i="104"/>
  <c r="G78" i="104"/>
  <c r="D45" i="41"/>
  <c r="S45" i="41" s="1"/>
  <c r="M21" i="49"/>
  <c r="N21" i="49" s="1"/>
  <c r="BG53" i="104"/>
  <c r="AY10" i="104"/>
  <c r="BK65" i="104"/>
  <c r="CM22" i="95"/>
  <c r="K111" i="104"/>
  <c r="M72" i="55"/>
  <c r="N72" i="55" s="1"/>
  <c r="BV14" i="104"/>
  <c r="CO88" i="104"/>
  <c r="F96" i="95"/>
  <c r="M119" i="49"/>
  <c r="N119" i="49" s="1"/>
  <c r="M135" i="52"/>
  <c r="N135" i="52" s="1"/>
  <c r="BJ11" i="104"/>
  <c r="S123" i="60"/>
  <c r="B18" i="102" s="1"/>
  <c r="H18" i="102" s="1"/>
  <c r="AX69" i="104"/>
  <c r="BM8" i="104"/>
  <c r="BG10" i="95"/>
  <c r="AY16" i="104"/>
  <c r="BI11" i="95"/>
  <c r="AG27" i="104"/>
  <c r="AN27" i="104" s="1"/>
  <c r="S14" i="104"/>
  <c r="AG106" i="104"/>
  <c r="AN106" i="104" s="1"/>
  <c r="BR98" i="104"/>
  <c r="AT123" i="104"/>
  <c r="BA123" i="104" s="1"/>
  <c r="I9" i="52"/>
  <c r="M130" i="51"/>
  <c r="N130" i="51" s="1"/>
  <c r="CK8" i="104"/>
  <c r="AP47" i="95"/>
  <c r="K66" i="104"/>
  <c r="M154" i="52"/>
  <c r="N154" i="52" s="1"/>
  <c r="CO124" i="104"/>
  <c r="AK53" i="104"/>
  <c r="AX44" i="104"/>
  <c r="BN29" i="95"/>
  <c r="C10" i="104"/>
  <c r="K53" i="104"/>
  <c r="AP24" i="95"/>
  <c r="AR16" i="104"/>
  <c r="AX55" i="104"/>
  <c r="AU11" i="104"/>
  <c r="CL113" i="95"/>
  <c r="CT113" i="95" s="1"/>
  <c r="AX40" i="104"/>
  <c r="CS50" i="95"/>
  <c r="BR40" i="104"/>
  <c r="BK93" i="104"/>
  <c r="BD13" i="104"/>
  <c r="J13" i="95"/>
  <c r="T87" i="104"/>
  <c r="CP51" i="95"/>
  <c r="CS22" i="95"/>
  <c r="BJ11" i="95"/>
  <c r="BZ32" i="95"/>
  <c r="BI13" i="104"/>
  <c r="T94" i="104"/>
  <c r="AG58" i="104"/>
  <c r="AN58" i="104" s="1"/>
  <c r="BY10" i="104"/>
  <c r="Q16" i="95"/>
  <c r="AN14" i="95"/>
  <c r="T44" i="60"/>
  <c r="L17" i="104"/>
  <c r="M156" i="55"/>
  <c r="N156" i="55" s="1"/>
  <c r="M144" i="52"/>
  <c r="N144" i="52" s="1"/>
  <c r="BK22" i="104"/>
  <c r="BN22" i="104" s="1"/>
  <c r="L122" i="60"/>
  <c r="P122" i="60"/>
  <c r="R33" i="95"/>
  <c r="G54" i="104"/>
  <c r="AU13" i="95"/>
  <c r="F48" i="95"/>
  <c r="AB12" i="104"/>
  <c r="AG67" i="104"/>
  <c r="F62" i="95"/>
  <c r="BD10" i="104"/>
  <c r="M180" i="51"/>
  <c r="N180" i="51" s="1"/>
  <c r="K104" i="104"/>
  <c r="AG71" i="104"/>
  <c r="CF44" i="104"/>
  <c r="BR61" i="104"/>
  <c r="U82" i="60"/>
  <c r="BQ8" i="104"/>
  <c r="W10" i="104"/>
  <c r="M149" i="52"/>
  <c r="N149" i="52" s="1"/>
  <c r="M208" i="51"/>
  <c r="N208" i="51" s="1"/>
  <c r="AO9" i="104"/>
  <c r="AT31" i="104"/>
  <c r="G76" i="104"/>
  <c r="V132" i="60"/>
  <c r="CM107" i="95"/>
  <c r="P10" i="104"/>
  <c r="BH16" i="95"/>
  <c r="M28" i="52"/>
  <c r="N28" i="52" s="1"/>
  <c r="CN10" i="95"/>
  <c r="CP43" i="95"/>
  <c r="AP113" i="95"/>
  <c r="X66" i="104"/>
  <c r="AE8" i="104"/>
  <c r="AK26" i="104"/>
  <c r="P9" i="51"/>
  <c r="X64" i="104"/>
  <c r="AH49" i="95"/>
  <c r="AQ9" i="95"/>
  <c r="BZ88" i="104"/>
  <c r="CD88" i="104" s="1"/>
  <c r="CE88" i="104"/>
  <c r="CJ88" i="104" s="1"/>
  <c r="K76" i="104"/>
  <c r="N76" i="104" s="1"/>
  <c r="K115" i="104"/>
  <c r="H16" i="104"/>
  <c r="BZ71" i="104"/>
  <c r="CD71" i="104" s="1"/>
  <c r="CE71" i="104"/>
  <c r="CJ71" i="104" s="1"/>
  <c r="AH90" i="95"/>
  <c r="BN43" i="95"/>
  <c r="BJ10" i="95"/>
  <c r="H9" i="55"/>
  <c r="BD15" i="104"/>
  <c r="N36" i="102"/>
  <c r="M69" i="49"/>
  <c r="N69" i="49" s="1"/>
  <c r="D35" i="41"/>
  <c r="S35" i="41" s="1"/>
  <c r="BB62" i="95"/>
  <c r="M195" i="52"/>
  <c r="N195" i="52" s="1"/>
  <c r="T86" i="104"/>
  <c r="K70" i="104"/>
  <c r="BR64" i="104"/>
  <c r="BG98" i="104"/>
  <c r="BN27" i="104"/>
  <c r="M41" i="49"/>
  <c r="N41" i="49" s="1"/>
  <c r="CL72" i="95"/>
  <c r="CT72" i="95" s="1"/>
  <c r="BR99" i="104"/>
  <c r="C15" i="104"/>
  <c r="CF60" i="104"/>
  <c r="G9" i="53"/>
  <c r="BI11" i="104"/>
  <c r="BB93" i="95"/>
  <c r="Q129" i="60"/>
  <c r="AK14" i="95"/>
  <c r="CL25" i="95"/>
  <c r="AE15" i="104"/>
  <c r="AK59" i="104"/>
  <c r="AK49" i="104"/>
  <c r="CO61" i="104"/>
  <c r="AX11" i="95"/>
  <c r="T124" i="60"/>
  <c r="R76" i="95"/>
  <c r="CJ136" i="104"/>
  <c r="AG53" i="104"/>
  <c r="AN53" i="104" s="1"/>
  <c r="AP79" i="95"/>
  <c r="AL13" i="95"/>
  <c r="AX94" i="104"/>
  <c r="T16" i="53"/>
  <c r="J15" i="53"/>
  <c r="AQ9" i="104"/>
  <c r="CP28" i="104"/>
  <c r="BZ80" i="104"/>
  <c r="CD80" i="104" s="1"/>
  <c r="CE80" i="104"/>
  <c r="CJ80" i="104" s="1"/>
  <c r="CR80" i="104" s="1"/>
  <c r="G12" i="95"/>
  <c r="CM67" i="95"/>
  <c r="BD9" i="104"/>
  <c r="K77" i="104"/>
  <c r="BK80" i="104"/>
  <c r="BN80" i="104" s="1"/>
  <c r="BD11" i="104"/>
  <c r="BN37" i="95"/>
  <c r="M42" i="49"/>
  <c r="N42" i="49" s="1"/>
  <c r="CP65" i="104"/>
  <c r="AX82" i="104"/>
  <c r="BA82" i="104" s="1"/>
  <c r="T38" i="104"/>
  <c r="AA38" i="104" s="1"/>
  <c r="CQ12" i="104"/>
  <c r="AP108" i="95"/>
  <c r="BZ89" i="95"/>
  <c r="CR11" i="95"/>
  <c r="CP50" i="95"/>
  <c r="J10" i="104"/>
  <c r="BH13" i="104"/>
  <c r="BK79" i="104"/>
  <c r="BN79" i="104" s="1"/>
  <c r="AD82" i="95"/>
  <c r="M42" i="52"/>
  <c r="N42" i="52" s="1"/>
  <c r="CD11" i="95"/>
  <c r="AG52" i="104"/>
  <c r="AN52" i="104" s="1"/>
  <c r="G112" i="104"/>
  <c r="B12" i="41"/>
  <c r="D12" i="41" s="1"/>
  <c r="D56" i="41"/>
  <c r="S56" i="41" s="1"/>
  <c r="K36" i="104"/>
  <c r="AM9" i="104"/>
  <c r="T23" i="104"/>
  <c r="AA23" i="104" s="1"/>
  <c r="M48" i="51"/>
  <c r="N48" i="51" s="1"/>
  <c r="M227" i="51"/>
  <c r="N227" i="51" s="1"/>
  <c r="D23" i="41"/>
  <c r="S23" i="41" s="1"/>
  <c r="AL12" i="95"/>
  <c r="AP67" i="95"/>
  <c r="AP72" i="95"/>
  <c r="CE105" i="104"/>
  <c r="BZ105" i="104"/>
  <c r="CD105" i="104" s="1"/>
  <c r="BR114" i="104"/>
  <c r="AH35" i="95"/>
  <c r="F14" i="41"/>
  <c r="AQ15" i="104"/>
  <c r="G49" i="104"/>
  <c r="AH111" i="95"/>
  <c r="BV16" i="104"/>
  <c r="CF94" i="104"/>
  <c r="S9" i="95"/>
  <c r="AG121" i="104"/>
  <c r="AN121" i="104" s="1"/>
  <c r="CP88" i="104"/>
  <c r="AX26" i="104"/>
  <c r="CF23" i="104"/>
  <c r="X109" i="104"/>
  <c r="BN109" i="95"/>
  <c r="K117" i="104"/>
  <c r="B149" i="49"/>
  <c r="X59" i="104"/>
  <c r="CP37" i="95"/>
  <c r="P10" i="49"/>
  <c r="P77" i="60"/>
  <c r="L77" i="60"/>
  <c r="CD8" i="95"/>
  <c r="AD48" i="95"/>
  <c r="E11" i="95"/>
  <c r="BQ15" i="104"/>
  <c r="AT99" i="104"/>
  <c r="BA99" i="104" s="1"/>
  <c r="AP43" i="95"/>
  <c r="AL10" i="95"/>
  <c r="D9" i="51"/>
  <c r="CQ9" i="104"/>
  <c r="BR52" i="104"/>
  <c r="W136" i="60"/>
  <c r="AX33" i="104"/>
  <c r="BA33" i="104" s="1"/>
  <c r="P13" i="95"/>
  <c r="CK15" i="104"/>
  <c r="T99" i="104"/>
  <c r="AA99" i="104" s="1"/>
  <c r="M195" i="51"/>
  <c r="N195" i="51" s="1"/>
  <c r="AG109" i="104"/>
  <c r="AN109" i="104" s="1"/>
  <c r="BZ71" i="95"/>
  <c r="AX32" i="104"/>
  <c r="CM15" i="104"/>
  <c r="X29" i="104"/>
  <c r="CF48" i="104"/>
  <c r="M64" i="51"/>
  <c r="N64" i="51" s="1"/>
  <c r="AE13" i="95"/>
  <c r="AT107" i="104"/>
  <c r="CP47" i="95"/>
  <c r="CT47" i="95" s="1"/>
  <c r="CP80" i="104"/>
  <c r="K99" i="104"/>
  <c r="E9" i="104"/>
  <c r="BG70" i="104"/>
  <c r="BN70" i="104" s="1"/>
  <c r="AT11" i="95"/>
  <c r="CP107" i="95"/>
  <c r="CE33" i="104"/>
  <c r="BZ33" i="104"/>
  <c r="CD33" i="104" s="1"/>
  <c r="BG71" i="104"/>
  <c r="BN71" i="104" s="1"/>
  <c r="CD10" i="95"/>
  <c r="D53" i="41"/>
  <c r="S53" i="41" s="1"/>
  <c r="K102" i="104"/>
  <c r="M50" i="52"/>
  <c r="N50" i="52" s="1"/>
  <c r="R147" i="60"/>
  <c r="Y9" i="104"/>
  <c r="AH113" i="95"/>
  <c r="X31" i="104"/>
  <c r="U9" i="104"/>
  <c r="BZ58" i="104"/>
  <c r="CD58" i="104" s="1"/>
  <c r="CE58" i="104"/>
  <c r="CJ58" i="104" s="1"/>
  <c r="M220" i="51"/>
  <c r="N220" i="51" s="1"/>
  <c r="G75" i="104"/>
  <c r="N75" i="104" s="1"/>
  <c r="N26" i="102"/>
  <c r="F110" i="95"/>
  <c r="BG117" i="104"/>
  <c r="BZ103" i="95"/>
  <c r="BV15" i="95"/>
  <c r="X42" i="104"/>
  <c r="T27" i="104"/>
  <c r="AA27" i="104" s="1"/>
  <c r="AP33" i="95"/>
  <c r="W143" i="60"/>
  <c r="BZ62" i="104"/>
  <c r="CD62" i="104" s="1"/>
  <c r="CE62" i="104"/>
  <c r="CJ62" i="104" s="1"/>
  <c r="M35" i="51"/>
  <c r="N35" i="51" s="1"/>
  <c r="M126" i="51"/>
  <c r="N126" i="51" s="1"/>
  <c r="G126" i="104"/>
  <c r="N126" i="104" s="1"/>
  <c r="R62" i="95"/>
  <c r="AE10" i="95"/>
  <c r="CP53" i="104"/>
  <c r="CF9" i="95"/>
  <c r="AT89" i="104"/>
  <c r="AV8" i="95"/>
  <c r="AX39" i="104"/>
  <c r="M167" i="51"/>
  <c r="N167" i="51" s="1"/>
  <c r="CO95" i="104"/>
  <c r="E17" i="40"/>
  <c r="H13" i="95"/>
  <c r="AQ8" i="104"/>
  <c r="CM131" i="95"/>
  <c r="Q14" i="95"/>
  <c r="CO27" i="104"/>
  <c r="AT54" i="104"/>
  <c r="BZ72" i="95"/>
  <c r="BK41" i="104"/>
  <c r="BN41" i="104" s="1"/>
  <c r="BG24" i="104"/>
  <c r="BN24" i="104" s="1"/>
  <c r="M40" i="49"/>
  <c r="N40" i="49" s="1"/>
  <c r="M76" i="49"/>
  <c r="N76" i="49" s="1"/>
  <c r="AC8" i="95"/>
  <c r="J11" i="53"/>
  <c r="K97" i="104"/>
  <c r="BG130" i="104"/>
  <c r="BN130" i="104" s="1"/>
  <c r="AD62" i="95"/>
  <c r="S30" i="60"/>
  <c r="X34" i="104"/>
  <c r="H15" i="49"/>
  <c r="M172" i="55"/>
  <c r="N172" i="55" s="1"/>
  <c r="CP78" i="104"/>
  <c r="K61" i="104"/>
  <c r="N61" i="104" s="1"/>
  <c r="BN25" i="95"/>
  <c r="CM69" i="95"/>
  <c r="CO80" i="104"/>
  <c r="M163" i="51"/>
  <c r="N163" i="51" s="1"/>
  <c r="Q12" i="104"/>
  <c r="M124" i="49"/>
  <c r="N124" i="49" s="1"/>
  <c r="CP110" i="95"/>
  <c r="T117" i="104"/>
  <c r="CP101" i="104"/>
  <c r="CL55" i="95"/>
  <c r="CH11" i="95"/>
  <c r="E15" i="104"/>
  <c r="BK31" i="104"/>
  <c r="BH9" i="104"/>
  <c r="F8" i="104"/>
  <c r="BG97" i="104"/>
  <c r="AX48" i="104"/>
  <c r="B15" i="104"/>
  <c r="G103" i="104"/>
  <c r="K14" i="95"/>
  <c r="M16" i="52"/>
  <c r="N16" i="52" s="1"/>
  <c r="CL9" i="104"/>
  <c r="CO31" i="104"/>
  <c r="BN111" i="95"/>
  <c r="CK14" i="104"/>
  <c r="CP81" i="104"/>
  <c r="D13" i="53"/>
  <c r="H13" i="53"/>
  <c r="BG95" i="104"/>
  <c r="AN12" i="95"/>
  <c r="CF33" i="104"/>
  <c r="B12" i="40"/>
  <c r="CP58" i="104"/>
  <c r="X77" i="104"/>
  <c r="G96" i="104"/>
  <c r="N96" i="104" s="1"/>
  <c r="M85" i="52"/>
  <c r="N85" i="52" s="1"/>
  <c r="CN16" i="104"/>
  <c r="BZ114" i="95"/>
  <c r="CS92" i="95"/>
  <c r="AK117" i="104"/>
  <c r="V8" i="104"/>
  <c r="AJ14" i="95"/>
  <c r="M73" i="49"/>
  <c r="N73" i="49" s="1"/>
  <c r="CP64" i="104"/>
  <c r="BZ66" i="95"/>
  <c r="AK15" i="95"/>
  <c r="AG42" i="104"/>
  <c r="F78" i="95"/>
  <c r="CP45" i="95"/>
  <c r="K16" i="53"/>
  <c r="G28" i="104"/>
  <c r="CL29" i="95"/>
  <c r="CT29" i="95" s="1"/>
  <c r="B11" i="104"/>
  <c r="G55" i="104"/>
  <c r="CF29" i="104"/>
  <c r="M32" i="49"/>
  <c r="N32" i="49" s="1"/>
  <c r="AR9" i="95"/>
  <c r="Q14" i="41"/>
  <c r="CK17" i="95"/>
  <c r="BH9" i="95"/>
  <c r="CS39" i="95"/>
  <c r="AK34" i="104"/>
  <c r="B9" i="51"/>
  <c r="CO39" i="104"/>
  <c r="CS21" i="95"/>
  <c r="P10" i="53"/>
  <c r="AX28" i="104"/>
  <c r="F10" i="104"/>
  <c r="F12" i="104"/>
  <c r="BJ12" i="104"/>
  <c r="K92" i="104"/>
  <c r="CP24" i="95"/>
  <c r="M152" i="55"/>
  <c r="N152" i="55" s="1"/>
  <c r="R15" i="104"/>
  <c r="CF86" i="104"/>
  <c r="BH10" i="95"/>
  <c r="D36" i="41"/>
  <c r="S36" i="41" s="1"/>
  <c r="CF72" i="104"/>
  <c r="AH78" i="95"/>
  <c r="X112" i="60"/>
  <c r="CP105" i="95"/>
  <c r="E9" i="95"/>
  <c r="X49" i="104"/>
  <c r="G90" i="104"/>
  <c r="N90" i="104" s="1"/>
  <c r="CE43" i="104"/>
  <c r="BW10" i="104"/>
  <c r="BZ43" i="104"/>
  <c r="M101" i="56"/>
  <c r="N101" i="56" s="1"/>
  <c r="G21" i="104"/>
  <c r="N21" i="104" s="1"/>
  <c r="M41" i="55"/>
  <c r="N41" i="55" s="1"/>
  <c r="M103" i="49"/>
  <c r="C15" i="49"/>
  <c r="CQ14" i="104"/>
  <c r="CE78" i="104"/>
  <c r="CJ78" i="104" s="1"/>
  <c r="BZ78" i="104"/>
  <c r="CD78" i="104" s="1"/>
  <c r="AC13" i="95"/>
  <c r="BR119" i="104"/>
  <c r="M216" i="51"/>
  <c r="N216" i="51" s="1"/>
  <c r="T78" i="104"/>
  <c r="AA78" i="104" s="1"/>
  <c r="CM44" i="95"/>
  <c r="L9" i="104"/>
  <c r="CE87" i="104"/>
  <c r="BZ87" i="104"/>
  <c r="CD87" i="104" s="1"/>
  <c r="R27" i="60"/>
  <c r="K23" i="104"/>
  <c r="AK54" i="104"/>
  <c r="AN54" i="104" s="1"/>
  <c r="CL34" i="95"/>
  <c r="CT34" i="95" s="1"/>
  <c r="M100" i="49"/>
  <c r="N100" i="49" s="1"/>
  <c r="M44" i="55"/>
  <c r="N44" i="55" s="1"/>
  <c r="M173" i="51"/>
  <c r="N173" i="51" s="1"/>
  <c r="AJ11" i="104"/>
  <c r="CM88" i="95"/>
  <c r="AX106" i="104"/>
  <c r="BA106" i="104" s="1"/>
  <c r="X111" i="104"/>
  <c r="AH33" i="95"/>
  <c r="AP32" i="95"/>
  <c r="AG113" i="104"/>
  <c r="AH46" i="95"/>
  <c r="AK71" i="104"/>
  <c r="CS106" i="95"/>
  <c r="CT106" i="95" s="1"/>
  <c r="CM81" i="95"/>
  <c r="AH86" i="95"/>
  <c r="AT102" i="104"/>
  <c r="BA102" i="104" s="1"/>
  <c r="CF46" i="104"/>
  <c r="CP100" i="104"/>
  <c r="D119" i="41"/>
  <c r="S119" i="41" s="1"/>
  <c r="AK48" i="104"/>
  <c r="M55" i="49"/>
  <c r="C11" i="49"/>
  <c r="CO20" i="104"/>
  <c r="AT108" i="104"/>
  <c r="BA108" i="104" s="1"/>
  <c r="AD43" i="95"/>
  <c r="Z10" i="95"/>
  <c r="AX49" i="104"/>
  <c r="BA49" i="104" s="1"/>
  <c r="BL14" i="104"/>
  <c r="T111" i="104"/>
  <c r="J9" i="41"/>
  <c r="L9" i="41" s="1"/>
  <c r="D12" i="53"/>
  <c r="K106" i="104"/>
  <c r="M171" i="51"/>
  <c r="N171" i="51" s="1"/>
  <c r="BK116" i="104"/>
  <c r="BN116" i="104" s="1"/>
  <c r="AH101" i="95"/>
  <c r="I13" i="104"/>
  <c r="CF61" i="104"/>
  <c r="CE42" i="104"/>
  <c r="BZ42" i="104"/>
  <c r="CD42" i="104" s="1"/>
  <c r="B14" i="95"/>
  <c r="BG77" i="104"/>
  <c r="M122" i="51"/>
  <c r="N122" i="51" s="1"/>
  <c r="C12" i="104"/>
  <c r="X62" i="104"/>
  <c r="BZ93" i="95"/>
  <c r="AK74" i="104"/>
  <c r="BZ96" i="104"/>
  <c r="CD96" i="104" s="1"/>
  <c r="CE96" i="104"/>
  <c r="D98" i="41"/>
  <c r="S98" i="41" s="1"/>
  <c r="M31" i="51"/>
  <c r="N31" i="51" s="1"/>
  <c r="M190" i="55"/>
  <c r="N190" i="55" s="1"/>
  <c r="D38" i="41"/>
  <c r="S38" i="41" s="1"/>
  <c r="AP109" i="95"/>
  <c r="BZ43" i="95"/>
  <c r="BV10" i="95"/>
  <c r="CL107" i="95"/>
  <c r="M128" i="52"/>
  <c r="N128" i="52" s="1"/>
  <c r="CL56" i="95"/>
  <c r="CT56" i="95" s="1"/>
  <c r="F27" i="95"/>
  <c r="P8" i="95"/>
  <c r="X86" i="104"/>
  <c r="BZ34" i="95"/>
  <c r="AK126" i="104"/>
  <c r="P9" i="49"/>
  <c r="F12" i="41"/>
  <c r="AT10" i="95"/>
  <c r="CA11" i="104"/>
  <c r="T105" i="104"/>
  <c r="AA105" i="104" s="1"/>
  <c r="AE11" i="104"/>
  <c r="T48" i="60"/>
  <c r="BR62" i="104"/>
  <c r="D105" i="41"/>
  <c r="S105" i="41" s="1"/>
  <c r="X101" i="60"/>
  <c r="BQ12" i="104"/>
  <c r="AD94" i="95"/>
  <c r="W105" i="60"/>
  <c r="AX19" i="104"/>
  <c r="BA19" i="104" s="1"/>
  <c r="AU8" i="104"/>
  <c r="BE15" i="104"/>
  <c r="AR10" i="104"/>
  <c r="AK123" i="104"/>
  <c r="CK12" i="104"/>
  <c r="T123" i="104"/>
  <c r="AA123" i="104" s="1"/>
  <c r="X92" i="104"/>
  <c r="K25" i="104"/>
  <c r="CO60" i="104"/>
  <c r="AD23" i="95"/>
  <c r="CM70" i="95"/>
  <c r="AG83" i="104"/>
  <c r="AN83" i="104" s="1"/>
  <c r="AH81" i="95"/>
  <c r="I11" i="49"/>
  <c r="AG122" i="104"/>
  <c r="AN122" i="104" s="1"/>
  <c r="CJ111" i="104"/>
  <c r="CM73" i="95"/>
  <c r="K60" i="104"/>
  <c r="N60" i="104" s="1"/>
  <c r="CL16" i="104"/>
  <c r="CO115" i="104"/>
  <c r="CO16" i="104" s="1"/>
  <c r="CS78" i="95"/>
  <c r="BG48" i="104"/>
  <c r="I14" i="104"/>
  <c r="D9" i="52"/>
  <c r="CO43" i="104"/>
  <c r="CL10" i="104"/>
  <c r="AX24" i="104"/>
  <c r="BA24" i="104" s="1"/>
  <c r="AZ13" i="95"/>
  <c r="AX72" i="104"/>
  <c r="T46" i="104"/>
  <c r="AA46" i="104" s="1"/>
  <c r="M74" i="56"/>
  <c r="N74" i="56" s="1"/>
  <c r="M134" i="51"/>
  <c r="N134" i="51" s="1"/>
  <c r="BR82" i="104"/>
  <c r="BG113" i="104"/>
  <c r="BN113" i="104" s="1"/>
  <c r="L9" i="49"/>
  <c r="CF52" i="104"/>
  <c r="I14" i="49"/>
  <c r="S63" i="60"/>
  <c r="AD46" i="95"/>
  <c r="C9" i="41"/>
  <c r="R53" i="95"/>
  <c r="M146" i="52"/>
  <c r="N146" i="52" s="1"/>
  <c r="AH29" i="95"/>
  <c r="X69" i="104"/>
  <c r="F40" i="95"/>
  <c r="B13" i="49"/>
  <c r="BK100" i="104"/>
  <c r="AK76" i="104"/>
  <c r="M220" i="52"/>
  <c r="N220" i="52" s="1"/>
  <c r="CL38" i="95"/>
  <c r="M159" i="52"/>
  <c r="N159" i="52" s="1"/>
  <c r="BY15" i="104"/>
  <c r="CM12" i="104"/>
  <c r="CK13" i="95"/>
  <c r="X88" i="104"/>
  <c r="I12" i="104"/>
  <c r="CS100" i="95"/>
  <c r="AT91" i="104"/>
  <c r="AO14" i="104"/>
  <c r="T10" i="53"/>
  <c r="CF105" i="104"/>
  <c r="M108" i="51"/>
  <c r="N108" i="51" s="1"/>
  <c r="AK101" i="104"/>
  <c r="F8" i="49"/>
  <c r="CO59" i="104"/>
  <c r="AD47" i="95"/>
  <c r="E15" i="95"/>
  <c r="BG128" i="104"/>
  <c r="J11" i="40"/>
  <c r="BZ72" i="104"/>
  <c r="CD72" i="104" s="1"/>
  <c r="CE72" i="104"/>
  <c r="CJ72" i="104" s="1"/>
  <c r="CR72" i="104" s="1"/>
  <c r="D91" i="41"/>
  <c r="S91" i="41" s="1"/>
  <c r="CO34" i="104"/>
  <c r="M131" i="52"/>
  <c r="N131" i="52" s="1"/>
  <c r="V14" i="104"/>
  <c r="BI9" i="104"/>
  <c r="M58" i="49"/>
  <c r="N58" i="49" s="1"/>
  <c r="AH95" i="95"/>
  <c r="BR59" i="104"/>
  <c r="C16" i="104"/>
  <c r="K52" i="104"/>
  <c r="F26" i="95"/>
  <c r="CB14" i="104"/>
  <c r="CP91" i="104"/>
  <c r="M102" i="52"/>
  <c r="N102" i="52" s="1"/>
  <c r="CQ12" i="95"/>
  <c r="W16" i="104"/>
  <c r="BA27" i="104"/>
  <c r="M95" i="52"/>
  <c r="N95" i="52" s="1"/>
  <c r="BZ86" i="95"/>
  <c r="D8" i="104"/>
  <c r="M230" i="56"/>
  <c r="N230" i="56" s="1"/>
  <c r="AH45" i="95"/>
  <c r="U121" i="60"/>
  <c r="U22" i="60" s="1"/>
  <c r="H22" i="60"/>
  <c r="CI15" i="95"/>
  <c r="BK45" i="104"/>
  <c r="BN45" i="104" s="1"/>
  <c r="BR111" i="104"/>
  <c r="AL11" i="95"/>
  <c r="AP55" i="95"/>
  <c r="P11" i="104"/>
  <c r="BG81" i="104"/>
  <c r="BN81" i="104" s="1"/>
  <c r="BG69" i="104"/>
  <c r="BN69" i="104" s="1"/>
  <c r="M106" i="49"/>
  <c r="N106" i="49" s="1"/>
  <c r="AX104" i="104"/>
  <c r="BA104" i="104" s="1"/>
  <c r="S13" i="104"/>
  <c r="M144" i="51"/>
  <c r="N144" i="51" s="1"/>
  <c r="M172" i="51"/>
  <c r="N172" i="51" s="1"/>
  <c r="AK36" i="104"/>
  <c r="K73" i="104"/>
  <c r="K81" i="104"/>
  <c r="D9" i="49"/>
  <c r="M189" i="52"/>
  <c r="N189" i="52" s="1"/>
  <c r="T93" i="104"/>
  <c r="AA93" i="104" s="1"/>
  <c r="M57" i="51"/>
  <c r="N57" i="51" s="1"/>
  <c r="P16" i="104"/>
  <c r="M150" i="55"/>
  <c r="N150" i="55" s="1"/>
  <c r="BZ25" i="104"/>
  <c r="CD25" i="104" s="1"/>
  <c r="CE25" i="104"/>
  <c r="CJ25" i="104" s="1"/>
  <c r="X12" i="95"/>
  <c r="AD93" i="95"/>
  <c r="CM13" i="104"/>
  <c r="AG25" i="104"/>
  <c r="AZ15" i="95"/>
  <c r="AK65" i="104"/>
  <c r="CN11" i="104"/>
  <c r="F32" i="95"/>
  <c r="AP15" i="104"/>
  <c r="M11" i="104"/>
  <c r="BK58" i="104"/>
  <c r="CP23" i="104"/>
  <c r="M53" i="56"/>
  <c r="N53" i="56" s="1"/>
  <c r="CM90" i="95"/>
  <c r="D13" i="95"/>
  <c r="CE52" i="104"/>
  <c r="CJ52" i="104" s="1"/>
  <c r="CR52" i="104" s="1"/>
  <c r="BZ52" i="104"/>
  <c r="CD52" i="104" s="1"/>
  <c r="F47" i="95"/>
  <c r="BR48" i="104"/>
  <c r="BN94" i="95"/>
  <c r="D11" i="49"/>
  <c r="BK54" i="104"/>
  <c r="BN54" i="104" s="1"/>
  <c r="CP104" i="104"/>
  <c r="BA87" i="104"/>
  <c r="AI8" i="95"/>
  <c r="X71" i="104"/>
  <c r="AG65" i="104"/>
  <c r="AN65" i="104" s="1"/>
  <c r="AT32" i="104"/>
  <c r="BA32" i="104" s="1"/>
  <c r="BR71" i="104"/>
  <c r="BR37" i="104"/>
  <c r="CF45" i="104"/>
  <c r="AK50" i="104"/>
  <c r="M99" i="49"/>
  <c r="N99" i="49" s="1"/>
  <c r="M39" i="51"/>
  <c r="N39" i="51" s="1"/>
  <c r="D73" i="41"/>
  <c r="S73" i="41" s="1"/>
  <c r="M178" i="51"/>
  <c r="N178" i="51" s="1"/>
  <c r="AT98" i="104"/>
  <c r="F9" i="49"/>
  <c r="AG57" i="104"/>
  <c r="AN57" i="104" s="1"/>
  <c r="CM93" i="95"/>
  <c r="X70" i="104"/>
  <c r="CS73" i="95"/>
  <c r="D84" i="41"/>
  <c r="S84" i="41" s="1"/>
  <c r="G15" i="41"/>
  <c r="BB92" i="95"/>
  <c r="BG58" i="104"/>
  <c r="AP45" i="95"/>
  <c r="H14" i="53"/>
  <c r="M103" i="51"/>
  <c r="N103" i="51" s="1"/>
  <c r="BA61" i="104"/>
  <c r="BG94" i="104"/>
  <c r="G64" i="104"/>
  <c r="Q9" i="53"/>
  <c r="R9" i="41"/>
  <c r="F11" i="104"/>
  <c r="BR72" i="104"/>
  <c r="M166" i="55"/>
  <c r="N166" i="55" s="1"/>
  <c r="CJ117" i="104"/>
  <c r="AG103" i="104"/>
  <c r="AB15" i="104"/>
  <c r="AD64" i="95"/>
  <c r="F113" i="95"/>
  <c r="B10" i="104"/>
  <c r="G43" i="104"/>
  <c r="M84" i="51"/>
  <c r="N84" i="51" s="1"/>
  <c r="G11" i="40"/>
  <c r="AT81" i="104"/>
  <c r="BA81" i="104" s="1"/>
  <c r="AX68" i="104"/>
  <c r="AX79" i="104"/>
  <c r="BA79" i="104" s="1"/>
  <c r="BA13" i="104" s="1"/>
  <c r="AU13" i="104"/>
  <c r="AX113" i="104"/>
  <c r="BA113" i="104" s="1"/>
  <c r="BZ23" i="95"/>
  <c r="N10" i="102"/>
  <c r="AK78" i="104"/>
  <c r="AS11" i="95"/>
  <c r="CF87" i="104"/>
  <c r="M159" i="55"/>
  <c r="N159" i="55" s="1"/>
  <c r="M101" i="51"/>
  <c r="N101" i="51" s="1"/>
  <c r="AG75" i="104"/>
  <c r="AE10" i="104"/>
  <c r="J11" i="49"/>
  <c r="AX77" i="104"/>
  <c r="T34" i="104"/>
  <c r="AA34" i="104" s="1"/>
  <c r="BN56" i="95"/>
  <c r="B14" i="104"/>
  <c r="G91" i="104"/>
  <c r="BQ13" i="104"/>
  <c r="BZ87" i="95"/>
  <c r="AK40" i="104"/>
  <c r="BS9" i="95"/>
  <c r="L46" i="60"/>
  <c r="P46" i="60"/>
  <c r="AV11" i="104"/>
  <c r="BK39" i="104"/>
  <c r="G65" i="104"/>
  <c r="M78" i="49"/>
  <c r="N78" i="49" s="1"/>
  <c r="M224" i="51"/>
  <c r="N224" i="51" s="1"/>
  <c r="CP42" i="104"/>
  <c r="X45" i="60"/>
  <c r="AJ16" i="104"/>
  <c r="CO127" i="104"/>
  <c r="CO17" i="104" s="1"/>
  <c r="CL17" i="104"/>
  <c r="F92" i="95"/>
  <c r="AH50" i="95"/>
  <c r="AK29" i="104"/>
  <c r="AL9" i="104"/>
  <c r="CP74" i="95"/>
  <c r="BK62" i="104"/>
  <c r="M56" i="56"/>
  <c r="N56" i="56" s="1"/>
  <c r="M105" i="49"/>
  <c r="N105" i="49" s="1"/>
  <c r="CP87" i="95"/>
  <c r="CO110" i="104"/>
  <c r="X137" i="104"/>
  <c r="M46" i="52"/>
  <c r="N46" i="52" s="1"/>
  <c r="AG72" i="104"/>
  <c r="BR63" i="104"/>
  <c r="BN59" i="104"/>
  <c r="AK102" i="104"/>
  <c r="CP56" i="104"/>
  <c r="CF107" i="104"/>
  <c r="M162" i="52"/>
  <c r="N162" i="52" s="1"/>
  <c r="M169" i="51"/>
  <c r="N169" i="51" s="1"/>
  <c r="AC14" i="95"/>
  <c r="M25" i="52"/>
  <c r="N25" i="52" s="1"/>
  <c r="AB8" i="95"/>
  <c r="BN49" i="95"/>
  <c r="BD12" i="104"/>
  <c r="AG101" i="104"/>
  <c r="AN101" i="104" s="1"/>
  <c r="M202" i="51"/>
  <c r="N202" i="51" s="1"/>
  <c r="Q16" i="104"/>
  <c r="BY13" i="104"/>
  <c r="D113" i="41"/>
  <c r="S113" i="41" s="1"/>
  <c r="AN8" i="95"/>
  <c r="BZ104" i="95"/>
  <c r="AK66" i="104"/>
  <c r="L13" i="95"/>
  <c r="BR105" i="104"/>
  <c r="M103" i="52"/>
  <c r="N103" i="52" s="1"/>
  <c r="H15" i="41"/>
  <c r="BZ73" i="95"/>
  <c r="G12" i="40"/>
  <c r="M62" i="52"/>
  <c r="N62" i="52" s="1"/>
  <c r="X95" i="104"/>
  <c r="CP62" i="95"/>
  <c r="AP38" i="95"/>
  <c r="P15" i="53"/>
  <c r="M188" i="51"/>
  <c r="N188" i="51" s="1"/>
  <c r="T77" i="104"/>
  <c r="AA77" i="104" s="1"/>
  <c r="W8" i="104"/>
  <c r="CO15" i="95"/>
  <c r="BR42" i="104"/>
  <c r="BN27" i="95"/>
  <c r="J14" i="104"/>
  <c r="AX59" i="104"/>
  <c r="M87" i="52"/>
  <c r="N87" i="52" s="1"/>
  <c r="AN13" i="95"/>
  <c r="AK8" i="95"/>
  <c r="CE64" i="104"/>
  <c r="CJ64" i="104" s="1"/>
  <c r="CR64" i="104" s="1"/>
  <c r="BZ64" i="104"/>
  <c r="CD64" i="104" s="1"/>
  <c r="H18" i="40"/>
  <c r="H149" i="40" s="1"/>
  <c r="BZ57" i="95"/>
  <c r="M222" i="55"/>
  <c r="N222" i="55" s="1"/>
  <c r="AE14" i="104"/>
  <c r="AG56" i="104"/>
  <c r="AN56" i="104" s="1"/>
  <c r="M9" i="95"/>
  <c r="CS31" i="95"/>
  <c r="AH28" i="95"/>
  <c r="AD16" i="104"/>
  <c r="M93" i="49"/>
  <c r="N93" i="49" s="1"/>
  <c r="AP65" i="95"/>
  <c r="M129" i="52"/>
  <c r="N129" i="52" s="1"/>
  <c r="AH41" i="95"/>
  <c r="F9" i="41"/>
  <c r="B9" i="40"/>
  <c r="CF76" i="104"/>
  <c r="AD92" i="95"/>
  <c r="H14" i="49"/>
  <c r="K40" i="104"/>
  <c r="CP43" i="104"/>
  <c r="CB10" i="104"/>
  <c r="AH22" i="95"/>
  <c r="BA69" i="104"/>
  <c r="X76" i="104"/>
  <c r="AT83" i="104"/>
  <c r="BA83" i="104" s="1"/>
  <c r="BI13" i="95"/>
  <c r="T74" i="104"/>
  <c r="S35" i="60"/>
  <c r="BI10" i="104"/>
  <c r="CG8" i="104"/>
  <c r="Q13" i="41"/>
  <c r="BU16" i="104"/>
  <c r="BJ13" i="104"/>
  <c r="I14" i="40"/>
  <c r="AG30" i="104"/>
  <c r="H11" i="59"/>
  <c r="CS98" i="95"/>
  <c r="M117" i="51"/>
  <c r="N117" i="51" s="1"/>
  <c r="BI15" i="104"/>
  <c r="AS8" i="104"/>
  <c r="G15" i="53"/>
  <c r="M15" i="52"/>
  <c r="N15" i="52" s="1"/>
  <c r="AI13" i="104"/>
  <c r="AP83" i="95"/>
  <c r="M84" i="52"/>
  <c r="N84" i="52" s="1"/>
  <c r="M141" i="55"/>
  <c r="N141" i="55" s="1"/>
  <c r="M187" i="56"/>
  <c r="N187" i="56" s="1"/>
  <c r="BF11" i="95"/>
  <c r="AV17" i="104"/>
  <c r="F16" i="49"/>
  <c r="AP54" i="95"/>
  <c r="CF98" i="104"/>
  <c r="BZ65" i="104"/>
  <c r="CD65" i="104" s="1"/>
  <c r="CE65" i="104"/>
  <c r="CJ65" i="104" s="1"/>
  <c r="CO53" i="104"/>
  <c r="D70" i="41"/>
  <c r="S70" i="41" s="1"/>
  <c r="K113" i="104"/>
  <c r="BG55" i="104"/>
  <c r="BB11" i="104"/>
  <c r="BZ45" i="104"/>
  <c r="CD45" i="104" s="1"/>
  <c r="CE45" i="104"/>
  <c r="CJ45" i="104" s="1"/>
  <c r="CR45" i="104" s="1"/>
  <c r="CG15" i="104"/>
  <c r="BK88" i="104"/>
  <c r="BN88" i="104" s="1"/>
  <c r="BG105" i="104"/>
  <c r="D37" i="41"/>
  <c r="S37" i="41" s="1"/>
  <c r="BR20" i="104"/>
  <c r="T62" i="104"/>
  <c r="AA62" i="104" s="1"/>
  <c r="E9" i="51"/>
  <c r="M53" i="55"/>
  <c r="N53" i="55" s="1"/>
  <c r="T85" i="104"/>
  <c r="AA85" i="104" s="1"/>
  <c r="AU10" i="95"/>
  <c r="T107" i="104"/>
  <c r="AA107" i="104" s="1"/>
  <c r="X58" i="104"/>
  <c r="N12" i="41"/>
  <c r="K54" i="104"/>
  <c r="N54" i="104" s="1"/>
  <c r="M20" i="51"/>
  <c r="N20" i="51" s="1"/>
  <c r="BG42" i="104"/>
  <c r="BN42" i="104" s="1"/>
  <c r="H10" i="49"/>
  <c r="M62" i="51"/>
  <c r="N62" i="51" s="1"/>
  <c r="AM10" i="104"/>
  <c r="R64" i="95"/>
  <c r="D16" i="104"/>
  <c r="F58" i="95"/>
  <c r="CK11" i="104"/>
  <c r="AD41" i="95"/>
  <c r="CP105" i="104"/>
  <c r="S11" i="104"/>
  <c r="J10" i="41"/>
  <c r="L10" i="41" s="1"/>
  <c r="BG50" i="104"/>
  <c r="BN50" i="104" s="1"/>
  <c r="BI12" i="104"/>
  <c r="Q98" i="60"/>
  <c r="F109" i="95"/>
  <c r="J10" i="49"/>
  <c r="L15" i="49"/>
  <c r="AH94" i="95"/>
  <c r="CP25" i="104"/>
  <c r="G45" i="104"/>
  <c r="N45" i="104" s="1"/>
  <c r="CF84" i="104"/>
  <c r="F19" i="95"/>
  <c r="B8" i="95"/>
  <c r="H9" i="52"/>
  <c r="AJ13" i="104"/>
  <c r="CE91" i="104"/>
  <c r="BZ91" i="104"/>
  <c r="CD91" i="104" s="1"/>
  <c r="CD14" i="104" s="1"/>
  <c r="BW14" i="104"/>
  <c r="M65" i="51"/>
  <c r="N65" i="51" s="1"/>
  <c r="W15" i="95"/>
  <c r="CE55" i="104"/>
  <c r="BW11" i="104"/>
  <c r="BZ55" i="104"/>
  <c r="BG65" i="104"/>
  <c r="BN65" i="104" s="1"/>
  <c r="M19" i="56"/>
  <c r="N19" i="56" s="1"/>
  <c r="X44" i="104"/>
  <c r="AM9" i="95"/>
  <c r="K14" i="53"/>
  <c r="BD16" i="104"/>
  <c r="AT35" i="104"/>
  <c r="CM66" i="95"/>
  <c r="AC11" i="95"/>
  <c r="G8" i="49"/>
  <c r="H15" i="95"/>
  <c r="M11" i="52"/>
  <c r="N11" i="52" s="1"/>
  <c r="Q69" i="60"/>
  <c r="AK85" i="104"/>
  <c r="CP62" i="104"/>
  <c r="M80" i="52"/>
  <c r="N80" i="52" s="1"/>
  <c r="CA12" i="104"/>
  <c r="M14" i="52"/>
  <c r="N14" i="52" s="1"/>
  <c r="AB14" i="95"/>
  <c r="CJ14" i="95"/>
  <c r="BK72" i="104"/>
  <c r="AG116" i="104"/>
  <c r="Y9" i="95"/>
  <c r="CO97" i="104"/>
  <c r="H9" i="49"/>
  <c r="M14" i="56"/>
  <c r="N14" i="56" s="1"/>
  <c r="BK111" i="104"/>
  <c r="BN111" i="104" s="1"/>
  <c r="CP53" i="95"/>
  <c r="J15" i="49"/>
  <c r="W59" i="60"/>
  <c r="G69" i="104"/>
  <c r="M62" i="55"/>
  <c r="N62" i="55" s="1"/>
  <c r="E12" i="104"/>
  <c r="AP73" i="95"/>
  <c r="CE95" i="104"/>
  <c r="CJ95" i="104" s="1"/>
  <c r="CR95" i="104" s="1"/>
  <c r="BZ95" i="104"/>
  <c r="CD95" i="104" s="1"/>
  <c r="AL14" i="104"/>
  <c r="M140" i="51"/>
  <c r="N140" i="51" s="1"/>
  <c r="BZ92" i="95"/>
  <c r="AK30" i="104"/>
  <c r="G70" i="104"/>
  <c r="N70" i="104" s="1"/>
  <c r="Q84" i="60"/>
  <c r="CM96" i="95"/>
  <c r="X104" i="104"/>
  <c r="M108" i="52"/>
  <c r="N108" i="52" s="1"/>
  <c r="M81" i="51"/>
  <c r="N81" i="51" s="1"/>
  <c r="AU12" i="95"/>
  <c r="X72" i="60"/>
  <c r="AP12" i="104"/>
  <c r="B13" i="95"/>
  <c r="P12" i="49"/>
  <c r="BG15" i="95"/>
  <c r="CF42" i="104"/>
  <c r="AG88" i="104"/>
  <c r="M120" i="52"/>
  <c r="N120" i="52" s="1"/>
  <c r="BM10" i="104"/>
  <c r="T49" i="104"/>
  <c r="AA49" i="104" s="1"/>
  <c r="H9" i="95"/>
  <c r="BZ27" i="95"/>
  <c r="BR57" i="104"/>
  <c r="G30" i="104"/>
  <c r="N30" i="104" s="1"/>
  <c r="AL11" i="104"/>
  <c r="BZ80" i="95"/>
  <c r="S36" i="60"/>
  <c r="M177" i="52"/>
  <c r="N177" i="52" s="1"/>
  <c r="V60" i="60"/>
  <c r="AH57" i="95"/>
  <c r="BG101" i="104"/>
  <c r="BN101" i="104" s="1"/>
  <c r="AV8" i="104"/>
  <c r="AT36" i="104"/>
  <c r="BA36" i="104" s="1"/>
  <c r="BB110" i="95"/>
  <c r="AX80" i="104"/>
  <c r="AX37" i="104"/>
  <c r="M34" i="56"/>
  <c r="N34" i="56" s="1"/>
  <c r="BG83" i="104"/>
  <c r="BN83" i="104" s="1"/>
  <c r="M72" i="52"/>
  <c r="N72" i="52" s="1"/>
  <c r="W34" i="60"/>
  <c r="G110" i="104"/>
  <c r="BG34" i="104"/>
  <c r="BN34" i="104" s="1"/>
  <c r="E13" i="41"/>
  <c r="M82" i="52"/>
  <c r="N82" i="52" s="1"/>
  <c r="G59" i="104"/>
  <c r="N59" i="104" s="1"/>
  <c r="BZ117" i="104"/>
  <c r="M146" i="51"/>
  <c r="N146" i="51" s="1"/>
  <c r="X117" i="60"/>
  <c r="AG45" i="104"/>
  <c r="AN45" i="104" s="1"/>
  <c r="AG95" i="104"/>
  <c r="W82" i="60"/>
  <c r="M60" i="51"/>
  <c r="N60" i="51" s="1"/>
  <c r="G109" i="104"/>
  <c r="AM11" i="95"/>
  <c r="M66" i="51"/>
  <c r="N66" i="51" s="1"/>
  <c r="BN110" i="95"/>
  <c r="L12" i="49"/>
  <c r="CQ8" i="104"/>
  <c r="BN57" i="95"/>
  <c r="AT20" i="104"/>
  <c r="BA20" i="104" s="1"/>
  <c r="J9" i="52"/>
  <c r="AE9" i="104"/>
  <c r="CQ11" i="95"/>
  <c r="AT100" i="104"/>
  <c r="CN15" i="104"/>
  <c r="AK96" i="104"/>
  <c r="T52" i="104"/>
  <c r="AA52" i="104" s="1"/>
  <c r="BZ51" i="95"/>
  <c r="BA21" i="104"/>
  <c r="CP103" i="104"/>
  <c r="M12" i="51"/>
  <c r="N12" i="51" s="1"/>
  <c r="BK77" i="104"/>
  <c r="BN77" i="104" s="1"/>
  <c r="M38" i="51"/>
  <c r="N38" i="51" s="1"/>
  <c r="Z14" i="104"/>
  <c r="AJ10" i="95"/>
  <c r="AK68" i="104"/>
  <c r="M105" i="52"/>
  <c r="N105" i="52" s="1"/>
  <c r="AK38" i="104"/>
  <c r="AN38" i="104" s="1"/>
  <c r="CO29" i="104"/>
  <c r="M96" i="51"/>
  <c r="N96" i="51" s="1"/>
  <c r="AT28" i="104"/>
  <c r="AP51" i="95"/>
  <c r="M203" i="52"/>
  <c r="N203" i="52" s="1"/>
  <c r="H9" i="104"/>
  <c r="K31" i="104"/>
  <c r="C8" i="49"/>
  <c r="M19" i="49"/>
  <c r="AV14" i="104"/>
  <c r="M198" i="52"/>
  <c r="N198" i="52" s="1"/>
  <c r="BC8" i="104"/>
  <c r="X60" i="104"/>
  <c r="R76" i="60"/>
  <c r="M118" i="55"/>
  <c r="N118" i="55" s="1"/>
  <c r="M178" i="52"/>
  <c r="N178" i="52" s="1"/>
  <c r="CM126" i="95"/>
  <c r="I8" i="53"/>
  <c r="Q15" i="95"/>
  <c r="BK51" i="104"/>
  <c r="BN51" i="104" s="1"/>
  <c r="BN98" i="104"/>
  <c r="M229" i="52"/>
  <c r="N229" i="52" s="1"/>
  <c r="M39" i="49"/>
  <c r="N39" i="49" s="1"/>
  <c r="BZ59" i="95"/>
  <c r="CI8" i="104"/>
  <c r="AT88" i="104"/>
  <c r="BA88" i="104" s="1"/>
  <c r="CO25" i="104"/>
  <c r="G71" i="104"/>
  <c r="N71" i="104" s="1"/>
  <c r="M47" i="52"/>
  <c r="N47" i="52" s="1"/>
  <c r="M131" i="56"/>
  <c r="N131" i="56" s="1"/>
  <c r="K26" i="104"/>
  <c r="CM89" i="95"/>
  <c r="CL62" i="95"/>
  <c r="CT62" i="95" s="1"/>
  <c r="AX41" i="104"/>
  <c r="BA41" i="104" s="1"/>
  <c r="CF49" i="104"/>
  <c r="X41" i="104"/>
  <c r="AP76" i="95"/>
  <c r="M28" i="49"/>
  <c r="N28" i="49" s="1"/>
  <c r="BG73" i="104"/>
  <c r="M102" i="55"/>
  <c r="N102" i="55" s="1"/>
  <c r="AK21" i="104"/>
  <c r="AN21" i="104" s="1"/>
  <c r="M85" i="49"/>
  <c r="N85" i="49" s="1"/>
  <c r="S31" i="60"/>
  <c r="AH44" i="95"/>
  <c r="AK73" i="104"/>
  <c r="AN73" i="104" s="1"/>
  <c r="K11" i="49"/>
  <c r="BR101" i="104"/>
  <c r="M193" i="56"/>
  <c r="N193" i="56" s="1"/>
  <c r="BG39" i="104"/>
  <c r="BN39" i="104" s="1"/>
  <c r="AJ15" i="104"/>
  <c r="AD26" i="95"/>
  <c r="M57" i="49"/>
  <c r="N57" i="49" s="1"/>
  <c r="I12" i="95"/>
  <c r="M137" i="52"/>
  <c r="N137" i="52" s="1"/>
  <c r="BD14" i="104"/>
  <c r="T95" i="104"/>
  <c r="AA95" i="104" s="1"/>
  <c r="M195" i="55"/>
  <c r="N195" i="55" s="1"/>
  <c r="AX34" i="104"/>
  <c r="BR32" i="104"/>
  <c r="M212" i="52"/>
  <c r="N212" i="52" s="1"/>
  <c r="E15" i="49"/>
  <c r="M142" i="51"/>
  <c r="N142" i="51" s="1"/>
  <c r="BJ10" i="104"/>
  <c r="M206" i="55"/>
  <c r="N206" i="55" s="1"/>
  <c r="M207" i="52"/>
  <c r="N207" i="52" s="1"/>
  <c r="AG44" i="104"/>
  <c r="AN44" i="104" s="1"/>
  <c r="CO104" i="104"/>
  <c r="M218" i="56"/>
  <c r="N218" i="56" s="1"/>
  <c r="AT70" i="104"/>
  <c r="K9" i="51"/>
  <c r="K84" i="104"/>
  <c r="AG93" i="104"/>
  <c r="AX107" i="104"/>
  <c r="BA107" i="104" s="1"/>
  <c r="BK97" i="104"/>
  <c r="BN97" i="104" s="1"/>
  <c r="M35" i="49"/>
  <c r="N35" i="49" s="1"/>
  <c r="M185" i="51"/>
  <c r="N185" i="51" s="1"/>
  <c r="K93" i="104"/>
  <c r="BK78" i="104"/>
  <c r="BN78" i="104" s="1"/>
  <c r="M156" i="52"/>
  <c r="N156" i="52" s="1"/>
  <c r="M139" i="51"/>
  <c r="N139" i="51" s="1"/>
  <c r="I10" i="49"/>
  <c r="AX12" i="95"/>
  <c r="AE8" i="95"/>
  <c r="K69" i="104"/>
  <c r="M94" i="49"/>
  <c r="N94" i="49" s="1"/>
  <c r="AH47" i="95"/>
  <c r="AC8" i="104"/>
  <c r="W111" i="60"/>
  <c r="BY16" i="104"/>
  <c r="G29" i="104"/>
  <c r="N29" i="104" s="1"/>
  <c r="CP41" i="104"/>
  <c r="Q106" i="60"/>
  <c r="M44" i="49"/>
  <c r="N44" i="49" s="1"/>
  <c r="CP24" i="104"/>
  <c r="D48" i="41"/>
  <c r="S48" i="41" s="1"/>
  <c r="T104" i="104"/>
  <c r="AA104" i="104" s="1"/>
  <c r="M106" i="51"/>
  <c r="N106" i="51" s="1"/>
  <c r="BZ65" i="95"/>
  <c r="Y15" i="95"/>
  <c r="BN87" i="95"/>
  <c r="M215" i="51"/>
  <c r="N215" i="51" s="1"/>
  <c r="X79" i="104"/>
  <c r="U13" i="104"/>
  <c r="CS80" i="95"/>
  <c r="K32" i="104"/>
  <c r="G10" i="49"/>
  <c r="BK87" i="104"/>
  <c r="CO33" i="104"/>
  <c r="P14" i="53"/>
  <c r="AY15" i="104"/>
  <c r="D10" i="104"/>
  <c r="AG80" i="104"/>
  <c r="AN80" i="104" s="1"/>
  <c r="M99" i="52"/>
  <c r="N99" i="52" s="1"/>
  <c r="D14" i="49"/>
  <c r="P8" i="104"/>
  <c r="G100" i="104"/>
  <c r="N100" i="104" s="1"/>
  <c r="M120" i="51"/>
  <c r="N120" i="51" s="1"/>
  <c r="BN124" i="104"/>
  <c r="P8" i="53"/>
  <c r="AZ16" i="104"/>
  <c r="BG60" i="104"/>
  <c r="B12" i="95"/>
  <c r="M106" i="52"/>
  <c r="N106" i="52" s="1"/>
  <c r="BZ30" i="95"/>
  <c r="P14" i="49"/>
  <c r="M209" i="51"/>
  <c r="N209" i="51" s="1"/>
  <c r="BA74" i="104"/>
  <c r="BZ110" i="104"/>
  <c r="AT22" i="104"/>
  <c r="BA22" i="104" s="1"/>
  <c r="M15" i="51"/>
  <c r="N15" i="51" s="1"/>
  <c r="BR90" i="104"/>
  <c r="M147" i="51"/>
  <c r="N147" i="51" s="1"/>
  <c r="L47" i="60"/>
  <c r="P47" i="60"/>
  <c r="V79" i="60"/>
  <c r="BW8" i="104"/>
  <c r="CE19" i="104"/>
  <c r="BZ19" i="104"/>
  <c r="AG117" i="104"/>
  <c r="AN117" i="104" s="1"/>
  <c r="BG78" i="104"/>
  <c r="K108" i="104"/>
  <c r="R9" i="104"/>
  <c r="CL39" i="95"/>
  <c r="CT39" i="95" s="1"/>
  <c r="AS9" i="95"/>
  <c r="R56" i="60"/>
  <c r="BR97" i="104"/>
  <c r="M53" i="52"/>
  <c r="N53" i="52" s="1"/>
  <c r="BR44" i="104"/>
  <c r="M174" i="51"/>
  <c r="N174" i="51" s="1"/>
  <c r="K28" i="104"/>
  <c r="BR96" i="104"/>
  <c r="AJ9" i="104"/>
  <c r="CO48" i="104"/>
  <c r="AW10" i="95"/>
  <c r="CL80" i="95"/>
  <c r="CT80" i="95" s="1"/>
  <c r="M49" i="51"/>
  <c r="N49" i="51" s="1"/>
  <c r="AT92" i="104"/>
  <c r="M36" i="52"/>
  <c r="N36" i="52" s="1"/>
  <c r="AX89" i="104"/>
  <c r="BA89" i="104" s="1"/>
  <c r="AH80" i="95"/>
  <c r="W14" i="104"/>
  <c r="CE30" i="104"/>
  <c r="CJ30" i="104" s="1"/>
  <c r="BZ30" i="104"/>
  <c r="CD30" i="104" s="1"/>
  <c r="M204" i="55"/>
  <c r="N204" i="55" s="1"/>
  <c r="K110" i="104"/>
  <c r="V16" i="104"/>
  <c r="BE12" i="104"/>
  <c r="AP46" i="95"/>
  <c r="D44" i="41"/>
  <c r="S44" i="41" s="1"/>
  <c r="B11" i="41"/>
  <c r="D11" i="41" s="1"/>
  <c r="BH16" i="104"/>
  <c r="BK115" i="104"/>
  <c r="BK16" i="104" s="1"/>
  <c r="BN28" i="95"/>
  <c r="K105" i="104"/>
  <c r="M166" i="51"/>
  <c r="N166" i="51" s="1"/>
  <c r="BK126" i="104"/>
  <c r="BN126" i="104" s="1"/>
  <c r="M90" i="51"/>
  <c r="N90" i="51" s="1"/>
  <c r="M150" i="51"/>
  <c r="N150" i="51" s="1"/>
  <c r="O16" i="53"/>
  <c r="O148" i="53" s="1"/>
  <c r="R35" i="95"/>
  <c r="AH100" i="95"/>
  <c r="BZ50" i="95"/>
  <c r="Z9" i="104"/>
  <c r="AT84" i="104"/>
  <c r="BA84" i="104" s="1"/>
  <c r="E11" i="53"/>
  <c r="BF16" i="104"/>
  <c r="D22" i="41"/>
  <c r="S22" i="41" s="1"/>
  <c r="X87" i="104"/>
  <c r="M94" i="51"/>
  <c r="N94" i="51" s="1"/>
  <c r="M168" i="56"/>
  <c r="N168" i="56" s="1"/>
  <c r="CM10" i="104"/>
  <c r="T91" i="104"/>
  <c r="O14" i="104"/>
  <c r="CP73" i="104"/>
  <c r="P11" i="49"/>
  <c r="BR69" i="104"/>
  <c r="R49" i="95"/>
  <c r="BZ81" i="104"/>
  <c r="CD81" i="104" s="1"/>
  <c r="CE81" i="104"/>
  <c r="Y14" i="104"/>
  <c r="CO92" i="104"/>
  <c r="M131" i="51"/>
  <c r="N131" i="51" s="1"/>
  <c r="AK87" i="104"/>
  <c r="M83" i="49"/>
  <c r="N83" i="49" s="1"/>
  <c r="BK102" i="104"/>
  <c r="BN102" i="104" s="1"/>
  <c r="M162" i="51"/>
  <c r="N162" i="51" s="1"/>
  <c r="AK10" i="95"/>
  <c r="CP54" i="104"/>
  <c r="AB10" i="95"/>
  <c r="AT77" i="104"/>
  <c r="BR39" i="104"/>
  <c r="BN76" i="104"/>
  <c r="M60" i="52"/>
  <c r="N60" i="52" s="1"/>
  <c r="AH105" i="95"/>
  <c r="AT105" i="104"/>
  <c r="AT111" i="104"/>
  <c r="M60" i="49"/>
  <c r="N60" i="49" s="1"/>
  <c r="AG108" i="104"/>
  <c r="BK60" i="104"/>
  <c r="BN60" i="104" s="1"/>
  <c r="Y14" i="95"/>
  <c r="AS14" i="104"/>
  <c r="P9" i="95"/>
  <c r="X82" i="60"/>
  <c r="AV16" i="104"/>
  <c r="CP90" i="104"/>
  <c r="M17" i="55"/>
  <c r="N17" i="55" s="1"/>
  <c r="M165" i="56"/>
  <c r="N165" i="56" s="1"/>
  <c r="M40" i="51"/>
  <c r="N40" i="51" s="1"/>
  <c r="AH30" i="95"/>
  <c r="X91" i="60"/>
  <c r="M133" i="55"/>
  <c r="N133" i="55" s="1"/>
  <c r="D13" i="40"/>
  <c r="AP40" i="95"/>
  <c r="AH58" i="95"/>
  <c r="AT44" i="104"/>
  <c r="BA44" i="104" s="1"/>
  <c r="M206" i="51"/>
  <c r="N206" i="51" s="1"/>
  <c r="P14" i="104"/>
  <c r="AX47" i="104"/>
  <c r="BA47" i="104" s="1"/>
  <c r="M39" i="55"/>
  <c r="N39" i="55" s="1"/>
  <c r="M77" i="52"/>
  <c r="N77" i="52" s="1"/>
  <c r="M101" i="55"/>
  <c r="N101" i="55" s="1"/>
  <c r="BN83" i="95"/>
  <c r="M84" i="55"/>
  <c r="N84" i="55" s="1"/>
  <c r="AK107" i="104"/>
  <c r="AN107" i="104" s="1"/>
  <c r="M109" i="51"/>
  <c r="N109" i="51" s="1"/>
  <c r="M104" i="51"/>
  <c r="N104" i="51" s="1"/>
  <c r="BK36" i="104"/>
  <c r="AX111" i="104"/>
  <c r="BA111" i="104" s="1"/>
  <c r="H15" i="53"/>
  <c r="CN12" i="104"/>
  <c r="L60" i="60"/>
  <c r="P60" i="60"/>
  <c r="K95" i="104"/>
  <c r="CP54" i="95"/>
  <c r="R54" i="60"/>
  <c r="K116" i="104"/>
  <c r="M184" i="52"/>
  <c r="N184" i="52" s="1"/>
  <c r="BA58" i="104"/>
  <c r="K34" i="104"/>
  <c r="AF14" i="104"/>
  <c r="M74" i="51"/>
  <c r="N74" i="51" s="1"/>
  <c r="P26" i="60"/>
  <c r="L26" i="60"/>
  <c r="AK90" i="104"/>
  <c r="M107" i="49"/>
  <c r="N107" i="49" s="1"/>
  <c r="AK60" i="104"/>
  <c r="O11" i="53"/>
  <c r="AG66" i="104"/>
  <c r="AN66" i="104" s="1"/>
  <c r="V12" i="104"/>
  <c r="M80" i="49"/>
  <c r="N80" i="49" s="1"/>
  <c r="M81" i="52"/>
  <c r="N81" i="52" s="1"/>
  <c r="AE9" i="95"/>
  <c r="M45" i="49"/>
  <c r="N45" i="49" s="1"/>
  <c r="D60" i="41"/>
  <c r="S60" i="41" s="1"/>
  <c r="AT86" i="104"/>
  <c r="BA86" i="104" s="1"/>
  <c r="CO62" i="104"/>
  <c r="M199" i="52"/>
  <c r="N199" i="52" s="1"/>
  <c r="M61" i="56"/>
  <c r="N61" i="56" s="1"/>
  <c r="J15" i="104"/>
  <c r="X94" i="104"/>
  <c r="AA94" i="104" s="1"/>
  <c r="AJ12" i="104"/>
  <c r="X74" i="104"/>
  <c r="M187" i="51"/>
  <c r="N187" i="51" s="1"/>
  <c r="M167" i="55"/>
  <c r="N167" i="55" s="1"/>
  <c r="AC15" i="95"/>
  <c r="P74" i="60"/>
  <c r="L74" i="60"/>
  <c r="H11" i="49"/>
  <c r="X47" i="104"/>
  <c r="AA47" i="104" s="1"/>
  <c r="CF108" i="104"/>
  <c r="M21" i="51"/>
  <c r="N21" i="51" s="1"/>
  <c r="BV15" i="104"/>
  <c r="CE108" i="104"/>
  <c r="CJ108" i="104" s="1"/>
  <c r="BZ108" i="104"/>
  <c r="CD108" i="104" s="1"/>
  <c r="M193" i="52"/>
  <c r="N193" i="52" s="1"/>
  <c r="AT112" i="104"/>
  <c r="AP29" i="95"/>
  <c r="AI11" i="95"/>
  <c r="M126" i="55"/>
  <c r="N126" i="55" s="1"/>
  <c r="M111" i="52"/>
  <c r="N111" i="52" s="1"/>
  <c r="AV10" i="95"/>
  <c r="X54" i="104"/>
  <c r="M144" i="55"/>
  <c r="N144" i="55" s="1"/>
  <c r="BK75" i="104"/>
  <c r="BN75" i="104" s="1"/>
  <c r="G10" i="53"/>
  <c r="K72" i="104"/>
  <c r="CF74" i="104"/>
  <c r="R63" i="60"/>
  <c r="BE16" i="104"/>
  <c r="AJ12" i="95"/>
  <c r="BG47" i="104"/>
  <c r="BN47" i="104" s="1"/>
  <c r="AT50" i="104"/>
  <c r="BA50" i="104" s="1"/>
  <c r="CP106" i="104"/>
  <c r="AT72" i="104"/>
  <c r="M127" i="51"/>
  <c r="N127" i="51" s="1"/>
  <c r="AP11" i="104"/>
  <c r="M65" i="55"/>
  <c r="N65" i="55" s="1"/>
  <c r="CP94" i="104"/>
  <c r="G87" i="104"/>
  <c r="N87" i="104" s="1"/>
  <c r="CK9" i="95"/>
  <c r="G113" i="104"/>
  <c r="N113" i="104" s="1"/>
  <c r="D15" i="104"/>
  <c r="BG62" i="104"/>
  <c r="BK63" i="104"/>
  <c r="BN63" i="104" s="1"/>
  <c r="M224" i="52"/>
  <c r="N224" i="52" s="1"/>
  <c r="M59" i="51"/>
  <c r="N59" i="51" s="1"/>
  <c r="W49" i="60"/>
  <c r="J16" i="60"/>
  <c r="Q78" i="60"/>
  <c r="M203" i="51"/>
  <c r="N203" i="51" s="1"/>
  <c r="M62" i="56"/>
  <c r="N62" i="56" s="1"/>
  <c r="AR11" i="104"/>
  <c r="G63" i="104"/>
  <c r="N63" i="104" s="1"/>
  <c r="M161" i="55"/>
  <c r="N161" i="55" s="1"/>
  <c r="X118" i="104"/>
  <c r="U116" i="60"/>
  <c r="CF73" i="104"/>
  <c r="BV8" i="104"/>
  <c r="BG82" i="104"/>
  <c r="BK94" i="104"/>
  <c r="BN94" i="104" s="1"/>
  <c r="Q12" i="95"/>
  <c r="L16" i="104"/>
  <c r="BG87" i="104"/>
  <c r="AG34" i="104"/>
  <c r="AN34" i="104" s="1"/>
  <c r="BX11" i="104"/>
  <c r="CF55" i="104"/>
  <c r="BR49" i="104"/>
  <c r="CP44" i="104"/>
  <c r="CS97" i="95"/>
  <c r="M101" i="52"/>
  <c r="N101" i="52" s="1"/>
  <c r="M161" i="52"/>
  <c r="N161" i="52" s="1"/>
  <c r="BG93" i="104"/>
  <c r="BN93" i="104" s="1"/>
  <c r="AK41" i="104"/>
  <c r="AN41" i="104" s="1"/>
  <c r="BN95" i="104"/>
  <c r="M75" i="51"/>
  <c r="N75" i="51" s="1"/>
  <c r="X117" i="104"/>
  <c r="M71" i="52"/>
  <c r="N71" i="52" s="1"/>
  <c r="AG111" i="104"/>
  <c r="AN111" i="104" s="1"/>
  <c r="M68" i="51"/>
  <c r="N68" i="51" s="1"/>
  <c r="M156" i="51"/>
  <c r="N156" i="51" s="1"/>
  <c r="CF69" i="104"/>
  <c r="M11" i="56"/>
  <c r="N11" i="56" s="1"/>
  <c r="T45" i="104"/>
  <c r="AA45" i="104" s="1"/>
  <c r="K87" i="104"/>
  <c r="BR60" i="104"/>
  <c r="M120" i="55"/>
  <c r="N120" i="55" s="1"/>
  <c r="M196" i="51"/>
  <c r="N196" i="51" s="1"/>
  <c r="AK108" i="104"/>
  <c r="AN108" i="104" s="1"/>
  <c r="AT115" i="104"/>
  <c r="AO16" i="104"/>
  <c r="BG84" i="104"/>
  <c r="BM14" i="104"/>
  <c r="BN91" i="104"/>
  <c r="M137" i="51"/>
  <c r="N137" i="51" s="1"/>
  <c r="CS25" i="95"/>
  <c r="P41" i="60"/>
  <c r="L41" i="60"/>
  <c r="X116" i="104"/>
  <c r="W119" i="60"/>
  <c r="BZ84" i="95"/>
  <c r="M65" i="52"/>
  <c r="N65" i="52" s="1"/>
  <c r="M57" i="56"/>
  <c r="N57" i="56" s="1"/>
  <c r="O13" i="53"/>
  <c r="CO65" i="104"/>
  <c r="B8" i="49"/>
  <c r="BK20" i="104"/>
  <c r="BN20" i="104" s="1"/>
  <c r="BG110" i="104"/>
  <c r="BN110" i="104" s="1"/>
  <c r="X60" i="60"/>
  <c r="M68" i="52"/>
  <c r="N68" i="52" s="1"/>
  <c r="M114" i="52"/>
  <c r="N114" i="52" s="1"/>
  <c r="M128" i="51"/>
  <c r="N128" i="51" s="1"/>
  <c r="K112" i="104"/>
  <c r="CL105" i="95"/>
  <c r="CT105" i="95" s="1"/>
  <c r="M124" i="52"/>
  <c r="N124" i="52" s="1"/>
  <c r="D78" i="41"/>
  <c r="S78" i="41" s="1"/>
  <c r="BR22" i="104"/>
  <c r="CH10" i="104"/>
  <c r="X33" i="104"/>
  <c r="M214" i="52"/>
  <c r="N214" i="52" s="1"/>
  <c r="H17" i="60"/>
  <c r="U61" i="60"/>
  <c r="AK93" i="104"/>
  <c r="M212" i="55"/>
  <c r="N212" i="55" s="1"/>
  <c r="M51" i="52"/>
  <c r="N51" i="52" s="1"/>
  <c r="M16" i="55"/>
  <c r="N16" i="55" s="1"/>
  <c r="M48" i="55"/>
  <c r="N48" i="55" s="1"/>
  <c r="AH48" i="95"/>
  <c r="M50" i="51"/>
  <c r="N50" i="51" s="1"/>
  <c r="M222" i="51"/>
  <c r="N222" i="51" s="1"/>
  <c r="G89" i="104"/>
  <c r="AK22" i="104"/>
  <c r="K65" i="104"/>
  <c r="X56" i="60"/>
  <c r="N12" i="102"/>
  <c r="CO76" i="104"/>
  <c r="E10" i="53"/>
  <c r="J9" i="51"/>
  <c r="M221" i="51"/>
  <c r="N221" i="51" s="1"/>
  <c r="BZ60" i="104"/>
  <c r="CD60" i="104" s="1"/>
  <c r="CE60" i="104"/>
  <c r="CJ60" i="104" s="1"/>
  <c r="M166" i="56"/>
  <c r="N166" i="56" s="1"/>
  <c r="CP93" i="95"/>
  <c r="M51" i="49"/>
  <c r="N51" i="49" s="1"/>
  <c r="CO71" i="104"/>
  <c r="CI9" i="104"/>
  <c r="S80" i="60"/>
  <c r="AC10" i="104"/>
  <c r="AT95" i="104"/>
  <c r="BA95" i="104" s="1"/>
  <c r="Q11" i="95"/>
  <c r="M81" i="55"/>
  <c r="N81" i="55" s="1"/>
  <c r="G102" i="104"/>
  <c r="N102" i="104" s="1"/>
  <c r="AH89" i="95"/>
  <c r="M49" i="52"/>
  <c r="N49" i="52" s="1"/>
  <c r="AG90" i="104"/>
  <c r="AN90" i="104" s="1"/>
  <c r="AT62" i="104"/>
  <c r="BA62" i="104" s="1"/>
  <c r="G34" i="104"/>
  <c r="N34" i="104" s="1"/>
  <c r="G84" i="104"/>
  <c r="N84" i="104" s="1"/>
  <c r="BG19" i="104"/>
  <c r="BG8" i="104" s="1"/>
  <c r="BB8" i="104"/>
  <c r="BW9" i="104"/>
  <c r="CE31" i="104"/>
  <c r="BZ31" i="104"/>
  <c r="P12" i="95"/>
  <c r="BZ91" i="95"/>
  <c r="BZ14" i="95" s="1"/>
  <c r="BV14" i="95"/>
  <c r="BZ122" i="104"/>
  <c r="S124" i="60"/>
  <c r="BZ99" i="104"/>
  <c r="CD99" i="104" s="1"/>
  <c r="CE99" i="104"/>
  <c r="AG15" i="95"/>
  <c r="B9" i="52"/>
  <c r="CF96" i="104"/>
  <c r="CO22" i="104"/>
  <c r="G79" i="104"/>
  <c r="B13" i="104"/>
  <c r="M115" i="55"/>
  <c r="N115" i="55" s="1"/>
  <c r="BZ63" i="95"/>
  <c r="AX60" i="104"/>
  <c r="BA60" i="104" s="1"/>
  <c r="BK84" i="104"/>
  <c r="BN84" i="104" s="1"/>
  <c r="AH12" i="104"/>
  <c r="AK67" i="104"/>
  <c r="X113" i="104"/>
  <c r="CH14" i="95"/>
  <c r="CL91" i="95"/>
  <c r="BR102" i="104"/>
  <c r="AQ15" i="95"/>
  <c r="AP74" i="95"/>
  <c r="AT73" i="104"/>
  <c r="BA73" i="104" s="1"/>
  <c r="BR92" i="104"/>
  <c r="Q55" i="60"/>
  <c r="D65" i="41"/>
  <c r="S65" i="41" s="1"/>
  <c r="M58" i="51"/>
  <c r="N58" i="51" s="1"/>
  <c r="C9" i="52"/>
  <c r="M10" i="52"/>
  <c r="AB13" i="95"/>
  <c r="R67" i="60"/>
  <c r="BQ16" i="104"/>
  <c r="CS41" i="95"/>
  <c r="AP48" i="95"/>
  <c r="BK66" i="104"/>
  <c r="V86" i="60"/>
  <c r="I10" i="95"/>
  <c r="M62" i="49"/>
  <c r="N62" i="49" s="1"/>
  <c r="M184" i="55"/>
  <c r="N184" i="55" s="1"/>
  <c r="M221" i="55"/>
  <c r="N221" i="55" s="1"/>
  <c r="AG96" i="104"/>
  <c r="AN96" i="104" s="1"/>
  <c r="T115" i="104"/>
  <c r="O16" i="104"/>
  <c r="AD22" i="95"/>
  <c r="CP77" i="104"/>
  <c r="S96" i="60"/>
  <c r="AI15" i="104"/>
  <c r="BL13" i="104"/>
  <c r="CO75" i="104"/>
  <c r="M20" i="56"/>
  <c r="N20" i="56" s="1"/>
  <c r="AC9" i="95"/>
  <c r="M113" i="51"/>
  <c r="N113" i="51" s="1"/>
  <c r="CO91" i="104"/>
  <c r="CL14" i="104"/>
  <c r="CO47" i="104"/>
  <c r="R11" i="104"/>
  <c r="AG8" i="95"/>
  <c r="AD13" i="104"/>
  <c r="AT96" i="104"/>
  <c r="BA96" i="104" s="1"/>
  <c r="CP26" i="104"/>
  <c r="AT34" i="104"/>
  <c r="BR109" i="104"/>
  <c r="AD87" i="95"/>
  <c r="G106" i="104"/>
  <c r="N106" i="104" s="1"/>
  <c r="M49" i="55"/>
  <c r="N49" i="55" s="1"/>
  <c r="AX52" i="104"/>
  <c r="BA52" i="104" s="1"/>
  <c r="M56" i="52"/>
  <c r="N56" i="52" s="1"/>
  <c r="CO107" i="104"/>
  <c r="T75" i="104"/>
  <c r="AA75" i="104" s="1"/>
  <c r="BZ102" i="104"/>
  <c r="CD102" i="104" s="1"/>
  <c r="CE102" i="104"/>
  <c r="CJ102" i="104" s="1"/>
  <c r="M34" i="55"/>
  <c r="N34" i="55" s="1"/>
  <c r="X98" i="60"/>
  <c r="M165" i="51"/>
  <c r="N165" i="51" s="1"/>
  <c r="BR47" i="104"/>
  <c r="M201" i="52"/>
  <c r="N201" i="52" s="1"/>
  <c r="C13" i="104"/>
  <c r="BR30" i="104"/>
  <c r="X119" i="60"/>
  <c r="X95" i="60"/>
  <c r="M88" i="55"/>
  <c r="N88" i="55" s="1"/>
  <c r="F14" i="40"/>
  <c r="M50" i="49"/>
  <c r="N50" i="49" s="1"/>
  <c r="BK82" i="104"/>
  <c r="BN82" i="104" s="1"/>
  <c r="Q59" i="60"/>
  <c r="M83" i="55"/>
  <c r="N83" i="55" s="1"/>
  <c r="C21" i="60"/>
  <c r="L109" i="60"/>
  <c r="P109" i="60"/>
  <c r="M86" i="51"/>
  <c r="N86" i="51" s="1"/>
  <c r="G118" i="104"/>
  <c r="N118" i="104" s="1"/>
  <c r="AX56" i="104"/>
  <c r="BA56" i="104" s="1"/>
  <c r="F13" i="41"/>
  <c r="I13" i="41" s="1"/>
  <c r="M140" i="55"/>
  <c r="N140" i="55" s="1"/>
  <c r="AT101" i="104"/>
  <c r="AK113" i="104"/>
  <c r="AX100" i="104"/>
  <c r="BA100" i="104" s="1"/>
  <c r="BB95" i="95"/>
  <c r="M105" i="51"/>
  <c r="N105" i="51" s="1"/>
  <c r="AH83" i="95"/>
  <c r="CF81" i="104"/>
  <c r="CM17" i="104"/>
  <c r="M52" i="52"/>
  <c r="N52" i="52" s="1"/>
  <c r="G85" i="104"/>
  <c r="S87" i="60"/>
  <c r="AT39" i="104"/>
  <c r="BA39" i="104" s="1"/>
  <c r="BZ60" i="95"/>
  <c r="CP102" i="104"/>
  <c r="X84" i="104"/>
  <c r="AR14" i="104"/>
  <c r="BB83" i="95"/>
  <c r="M58" i="52"/>
  <c r="N58" i="52" s="1"/>
  <c r="R117" i="60"/>
  <c r="R105" i="60"/>
  <c r="AP44" i="95"/>
  <c r="BX9" i="104"/>
  <c r="CF31" i="104"/>
  <c r="AI14" i="104"/>
  <c r="CM14" i="104"/>
  <c r="AF12" i="104"/>
  <c r="G94" i="104"/>
  <c r="M24" i="56"/>
  <c r="N24" i="56" s="1"/>
  <c r="AX101" i="104"/>
  <c r="M19" i="51"/>
  <c r="N19" i="51" s="1"/>
  <c r="O14" i="53"/>
  <c r="M88" i="52"/>
  <c r="N88" i="52" s="1"/>
  <c r="AY9" i="104"/>
  <c r="M132" i="51"/>
  <c r="N132" i="51" s="1"/>
  <c r="BG38" i="104"/>
  <c r="BN38" i="104" s="1"/>
  <c r="K85" i="104"/>
  <c r="M213" i="51"/>
  <c r="N213" i="51" s="1"/>
  <c r="M138" i="51"/>
  <c r="N138" i="51" s="1"/>
  <c r="M226" i="52"/>
  <c r="N226" i="52" s="1"/>
  <c r="AZ11" i="95"/>
  <c r="M87" i="51"/>
  <c r="N87" i="51" s="1"/>
  <c r="M153" i="52"/>
  <c r="N153" i="52" s="1"/>
  <c r="CJ112" i="104"/>
  <c r="W13" i="104"/>
  <c r="AW16" i="104"/>
  <c r="M123" i="52"/>
  <c r="N123" i="52" s="1"/>
  <c r="Q62" i="60"/>
  <c r="AG47" i="104"/>
  <c r="AN47" i="104" s="1"/>
  <c r="M14" i="41"/>
  <c r="M193" i="51"/>
  <c r="N193" i="51" s="1"/>
  <c r="BK86" i="104"/>
  <c r="BN86" i="104" s="1"/>
  <c r="CE68" i="104"/>
  <c r="CJ68" i="104" s="1"/>
  <c r="CR68" i="104" s="1"/>
  <c r="BZ68" i="104"/>
  <c r="CD68" i="104" s="1"/>
  <c r="G13" i="53"/>
  <c r="Q114" i="60"/>
  <c r="AX67" i="104"/>
  <c r="BA67" i="104" s="1"/>
  <c r="AU12" i="104"/>
  <c r="M169" i="55"/>
  <c r="N169" i="55" s="1"/>
  <c r="U56" i="60"/>
  <c r="M45" i="51"/>
  <c r="N45" i="51" s="1"/>
  <c r="AG110" i="104"/>
  <c r="AN110" i="104" s="1"/>
  <c r="G48" i="104"/>
  <c r="CO55" i="104"/>
  <c r="CL11" i="104"/>
  <c r="P53" i="60"/>
  <c r="L53" i="60"/>
  <c r="K48" i="104"/>
  <c r="Q52" i="60"/>
  <c r="M152" i="52"/>
  <c r="N152" i="52" s="1"/>
  <c r="BK73" i="104"/>
  <c r="BN73" i="104" s="1"/>
  <c r="G23" i="104"/>
  <c r="N23" i="104" s="1"/>
  <c r="M14" i="55"/>
  <c r="N14" i="55" s="1"/>
  <c r="AT110" i="104"/>
  <c r="H13" i="49"/>
  <c r="BO14" i="104"/>
  <c r="BR91" i="104"/>
  <c r="BN85" i="104"/>
  <c r="F13" i="49"/>
  <c r="J20" i="60"/>
  <c r="W97" i="60"/>
  <c r="BG92" i="104"/>
  <c r="M70" i="52"/>
  <c r="N70" i="52" s="1"/>
  <c r="BS13" i="104"/>
  <c r="N12" i="55"/>
  <c r="CP85" i="104"/>
  <c r="AT29" i="104"/>
  <c r="AX25" i="104"/>
  <c r="BA25" i="104" s="1"/>
  <c r="CO70" i="104"/>
  <c r="AD37" i="95"/>
  <c r="CH8" i="104"/>
  <c r="M191" i="52"/>
  <c r="N191" i="52" s="1"/>
  <c r="M223" i="52"/>
  <c r="N223" i="52" s="1"/>
  <c r="M72" i="49"/>
  <c r="N72" i="49" s="1"/>
  <c r="W115" i="60"/>
  <c r="BZ85" i="104"/>
  <c r="CD85" i="104" s="1"/>
  <c r="CE85" i="104"/>
  <c r="M30" i="49"/>
  <c r="N30" i="49" s="1"/>
  <c r="M166" i="52"/>
  <c r="N166" i="52" s="1"/>
  <c r="X114" i="104"/>
  <c r="AA114" i="104" s="1"/>
  <c r="M84" i="56"/>
  <c r="N84" i="56" s="1"/>
  <c r="V97" i="60"/>
  <c r="I20" i="60"/>
  <c r="M157" i="51"/>
  <c r="N157" i="51" s="1"/>
  <c r="BK92" i="104"/>
  <c r="BN92" i="104" s="1"/>
  <c r="M197" i="51"/>
  <c r="N197" i="51" s="1"/>
  <c r="AK88" i="104"/>
  <c r="M96" i="49"/>
  <c r="N96" i="49" s="1"/>
  <c r="CK9" i="104"/>
  <c r="V28" i="60"/>
  <c r="L29" i="60"/>
  <c r="P29" i="60"/>
  <c r="M133" i="52"/>
  <c r="N133" i="52" s="1"/>
  <c r="CO82" i="104"/>
  <c r="BR110" i="104"/>
  <c r="M77" i="49"/>
  <c r="N77" i="49" s="1"/>
  <c r="AX97" i="104"/>
  <c r="AG81" i="104"/>
  <c r="AN81" i="104" s="1"/>
  <c r="AT94" i="104"/>
  <c r="BA94" i="104" s="1"/>
  <c r="M127" i="56"/>
  <c r="N127" i="56" s="1"/>
  <c r="BK67" i="104"/>
  <c r="BK12" i="104" s="1"/>
  <c r="BH12" i="104"/>
  <c r="AK72" i="104"/>
  <c r="K10" i="95"/>
  <c r="B15" i="95"/>
  <c r="AG102" i="104"/>
  <c r="AN102" i="104" s="1"/>
  <c r="M157" i="52"/>
  <c r="N157" i="52" s="1"/>
  <c r="M87" i="55"/>
  <c r="N87" i="55" s="1"/>
  <c r="CJ13" i="95"/>
  <c r="CM11" i="104"/>
  <c r="M90" i="55"/>
  <c r="N90" i="55" s="1"/>
  <c r="L10" i="49"/>
  <c r="M61" i="52"/>
  <c r="N61" i="52" s="1"/>
  <c r="BV11" i="104"/>
  <c r="CF66" i="104"/>
  <c r="M64" i="52"/>
  <c r="N64" i="52" s="1"/>
  <c r="R12" i="104"/>
  <c r="M46" i="51"/>
  <c r="N46" i="51" s="1"/>
  <c r="M66" i="56"/>
  <c r="N66" i="56" s="1"/>
  <c r="T58" i="104"/>
  <c r="AA58" i="104" s="1"/>
  <c r="M46" i="55"/>
  <c r="N46" i="55" s="1"/>
  <c r="AG61" i="104"/>
  <c r="AN61" i="104" s="1"/>
  <c r="M79" i="52"/>
  <c r="N79" i="52" s="1"/>
  <c r="Q33" i="60"/>
  <c r="M82" i="51"/>
  <c r="N82" i="51" s="1"/>
  <c r="M72" i="56"/>
  <c r="N72" i="56" s="1"/>
  <c r="G73" i="104"/>
  <c r="N73" i="104" s="1"/>
  <c r="M37" i="55"/>
  <c r="N37" i="55" s="1"/>
  <c r="M218" i="55"/>
  <c r="N218" i="55" s="1"/>
  <c r="CP92" i="95"/>
  <c r="M80" i="51"/>
  <c r="N80" i="51" s="1"/>
  <c r="AK75" i="104"/>
  <c r="M68" i="56"/>
  <c r="N68" i="56" s="1"/>
  <c r="K62" i="104"/>
  <c r="U64" i="60"/>
  <c r="M118" i="52"/>
  <c r="N118" i="52" s="1"/>
  <c r="M127" i="55"/>
  <c r="N127" i="55" s="1"/>
  <c r="M177" i="51"/>
  <c r="N177" i="51" s="1"/>
  <c r="M19" i="52"/>
  <c r="N19" i="52" s="1"/>
  <c r="M35" i="52"/>
  <c r="N35" i="52" s="1"/>
  <c r="M214" i="51"/>
  <c r="N214" i="51" s="1"/>
  <c r="G92" i="104"/>
  <c r="N92" i="104" s="1"/>
  <c r="U71" i="60"/>
  <c r="Z12" i="95"/>
  <c r="M115" i="56"/>
  <c r="N115" i="56" s="1"/>
  <c r="BG9" i="95"/>
  <c r="AX85" i="104"/>
  <c r="BA85" i="104" s="1"/>
  <c r="AX78" i="104"/>
  <c r="BA78" i="104" s="1"/>
  <c r="M217" i="51"/>
  <c r="N217" i="51" s="1"/>
  <c r="M59" i="55"/>
  <c r="N59" i="55" s="1"/>
  <c r="Q10" i="53"/>
  <c r="AH65" i="95"/>
  <c r="M91" i="49"/>
  <c r="C14" i="49"/>
  <c r="M180" i="56"/>
  <c r="N180" i="56" s="1"/>
  <c r="BN20" i="95"/>
  <c r="T48" i="104"/>
  <c r="N10" i="95"/>
  <c r="R43" i="95"/>
  <c r="R10" i="95" s="1"/>
  <c r="K49" i="104"/>
  <c r="M180" i="52"/>
  <c r="N180" i="52" s="1"/>
  <c r="M141" i="51"/>
  <c r="N141" i="51" s="1"/>
  <c r="BR95" i="104"/>
  <c r="X48" i="104"/>
  <c r="F24" i="95"/>
  <c r="CK10" i="104"/>
  <c r="M60" i="56"/>
  <c r="N60" i="56" s="1"/>
  <c r="M215" i="55"/>
  <c r="N215" i="55" s="1"/>
  <c r="CF21" i="104"/>
  <c r="CO57" i="104"/>
  <c r="AG77" i="104"/>
  <c r="AN77" i="104" s="1"/>
  <c r="M28" i="51"/>
  <c r="N28" i="51" s="1"/>
  <c r="M220" i="55"/>
  <c r="N220" i="55" s="1"/>
  <c r="R94" i="60"/>
  <c r="K47" i="104"/>
  <c r="G27" i="104"/>
  <c r="N27" i="104" s="1"/>
  <c r="M13" i="52"/>
  <c r="N13" i="52" s="1"/>
  <c r="AX110" i="104"/>
  <c r="BA110" i="104" s="1"/>
  <c r="BG66" i="104"/>
  <c r="BN66" i="104" s="1"/>
  <c r="R14" i="104"/>
  <c r="M67" i="52"/>
  <c r="N67" i="52" s="1"/>
  <c r="M230" i="55"/>
  <c r="N230" i="55" s="1"/>
  <c r="T109" i="104"/>
  <c r="AA109" i="104" s="1"/>
  <c r="AZ14" i="95"/>
  <c r="G11" i="49"/>
  <c r="M16" i="41"/>
  <c r="M12" i="52"/>
  <c r="N12" i="52" s="1"/>
  <c r="M30" i="56"/>
  <c r="N30" i="56" s="1"/>
  <c r="AK97" i="104"/>
  <c r="AX63" i="104"/>
  <c r="BA63" i="104" s="1"/>
  <c r="M75" i="49"/>
  <c r="N75" i="49" s="1"/>
  <c r="S108" i="60"/>
  <c r="L14" i="49"/>
  <c r="AT63" i="104"/>
  <c r="BR29" i="104"/>
  <c r="T29" i="104"/>
  <c r="AA29" i="104" s="1"/>
  <c r="CO108" i="104"/>
  <c r="M22" i="51"/>
  <c r="N22" i="51" s="1"/>
  <c r="T90" i="104"/>
  <c r="V26" i="60"/>
  <c r="AG9" i="95"/>
  <c r="M99" i="55"/>
  <c r="N99" i="55" s="1"/>
  <c r="I16" i="104"/>
  <c r="M196" i="52"/>
  <c r="N196" i="52" s="1"/>
  <c r="Q57" i="60"/>
  <c r="AX51" i="104"/>
  <c r="BA51" i="104" s="1"/>
  <c r="K39" i="104"/>
  <c r="BR134" i="104"/>
  <c r="M151" i="55"/>
  <c r="N151" i="55" s="1"/>
  <c r="M17" i="52"/>
  <c r="N17" i="52" s="1"/>
  <c r="BJ14" i="104"/>
  <c r="AS9" i="104"/>
  <c r="CP36" i="95"/>
  <c r="CT36" i="95" s="1"/>
  <c r="CP20" i="95"/>
  <c r="M225" i="55"/>
  <c r="N225" i="55" s="1"/>
  <c r="M23" i="56"/>
  <c r="N23" i="56" s="1"/>
  <c r="M174" i="55"/>
  <c r="N174" i="55" s="1"/>
  <c r="M186" i="55"/>
  <c r="N186" i="55" s="1"/>
  <c r="M209" i="52"/>
  <c r="N209" i="52" s="1"/>
  <c r="T39" i="60"/>
  <c r="AP35" i="95"/>
  <c r="K56" i="104"/>
  <c r="R100" i="60"/>
  <c r="CK15" i="95"/>
  <c r="BA37" i="104"/>
  <c r="M52" i="51"/>
  <c r="N52" i="51" s="1"/>
  <c r="U26" i="60"/>
  <c r="AX92" i="104"/>
  <c r="BA92" i="104" s="1"/>
  <c r="M63" i="49"/>
  <c r="N63" i="49" s="1"/>
  <c r="M45" i="52"/>
  <c r="N45" i="52" s="1"/>
  <c r="AP41" i="95"/>
  <c r="AT78" i="104"/>
  <c r="BP11" i="104"/>
  <c r="CP60" i="104"/>
  <c r="CF24" i="104"/>
  <c r="BZ26" i="104"/>
  <c r="CD26" i="104" s="1"/>
  <c r="CE26" i="104"/>
  <c r="CJ26" i="104" s="1"/>
  <c r="CR26" i="104" s="1"/>
  <c r="M134" i="52"/>
  <c r="N134" i="52" s="1"/>
  <c r="CO85" i="104"/>
  <c r="M154" i="56"/>
  <c r="N154" i="56" s="1"/>
  <c r="P44" i="60"/>
  <c r="L44" i="60"/>
  <c r="AD50" i="95"/>
  <c r="B12" i="53"/>
  <c r="BZ23" i="104"/>
  <c r="CD23" i="104" s="1"/>
  <c r="CE23" i="104"/>
  <c r="CJ23" i="104" s="1"/>
  <c r="AT117" i="104"/>
  <c r="BA117" i="104" s="1"/>
  <c r="BG36" i="104"/>
  <c r="CF41" i="104"/>
  <c r="BY9" i="104"/>
  <c r="CM97" i="95"/>
  <c r="L9" i="56"/>
  <c r="M119" i="52"/>
  <c r="N119" i="52" s="1"/>
  <c r="AK35" i="104"/>
  <c r="AM14" i="95"/>
  <c r="CL97" i="95"/>
  <c r="CT97" i="95" s="1"/>
  <c r="BG100" i="104"/>
  <c r="AK23" i="104"/>
  <c r="Q34" i="60"/>
  <c r="M73" i="51"/>
  <c r="N73" i="51" s="1"/>
  <c r="CD79" i="104"/>
  <c r="CD13" i="104" s="1"/>
  <c r="CC13" i="104"/>
  <c r="D32" i="41"/>
  <c r="S32" i="41" s="1"/>
  <c r="B10" i="41"/>
  <c r="D10" i="41" s="1"/>
  <c r="CG9" i="104"/>
  <c r="M8" i="104"/>
  <c r="V114" i="60"/>
  <c r="M27" i="49"/>
  <c r="N27" i="49" s="1"/>
  <c r="D67" i="41"/>
  <c r="S67" i="41" s="1"/>
  <c r="U111" i="60"/>
  <c r="CP71" i="104"/>
  <c r="M48" i="52"/>
  <c r="N48" i="52" s="1"/>
  <c r="AT68" i="104"/>
  <c r="M211" i="52"/>
  <c r="N211" i="52" s="1"/>
  <c r="J14" i="49"/>
  <c r="AW15" i="104"/>
  <c r="G40" i="104"/>
  <c r="N40" i="104" s="1"/>
  <c r="G19" i="104"/>
  <c r="B8" i="104"/>
  <c r="M96" i="55"/>
  <c r="N96" i="55" s="1"/>
  <c r="C9" i="104"/>
  <c r="P97" i="60"/>
  <c r="C20" i="60"/>
  <c r="L97" i="60"/>
  <c r="M139" i="52"/>
  <c r="N139" i="52" s="1"/>
  <c r="J8" i="49"/>
  <c r="M222" i="52"/>
  <c r="N222" i="52" s="1"/>
  <c r="T106" i="104"/>
  <c r="AA106" i="104" s="1"/>
  <c r="M112" i="49"/>
  <c r="N112" i="49" s="1"/>
  <c r="M86" i="52"/>
  <c r="N86" i="52" s="1"/>
  <c r="M189" i="51"/>
  <c r="N189" i="51" s="1"/>
  <c r="M138" i="55"/>
  <c r="N138" i="55" s="1"/>
  <c r="R22" i="95"/>
  <c r="BI8" i="104"/>
  <c r="AD56" i="95"/>
  <c r="P9" i="52"/>
  <c r="G95" i="104"/>
  <c r="N95" i="104" s="1"/>
  <c r="Q36" i="60"/>
  <c r="J13" i="49"/>
  <c r="M227" i="52"/>
  <c r="N227" i="52" s="1"/>
  <c r="M200" i="52"/>
  <c r="N200" i="52" s="1"/>
  <c r="K15" i="49"/>
  <c r="F14" i="49"/>
  <c r="BG118" i="104"/>
  <c r="BN118" i="104" s="1"/>
  <c r="BA48" i="104"/>
  <c r="AX114" i="104"/>
  <c r="AK25" i="104"/>
  <c r="CF56" i="104"/>
  <c r="M32" i="51"/>
  <c r="N32" i="51" s="1"/>
  <c r="M187" i="52"/>
  <c r="N187" i="52" s="1"/>
  <c r="M164" i="51"/>
  <c r="N164" i="51" s="1"/>
  <c r="S46" i="60"/>
  <c r="CE38" i="104"/>
  <c r="CJ38" i="104" s="1"/>
  <c r="CR38" i="104" s="1"/>
  <c r="BZ38" i="104"/>
  <c r="CD38" i="104" s="1"/>
  <c r="M182" i="52"/>
  <c r="N182" i="52" s="1"/>
  <c r="M182" i="51"/>
  <c r="N182" i="51" s="1"/>
  <c r="R56" i="95"/>
  <c r="BN112" i="95"/>
  <c r="L64" i="60"/>
  <c r="P64" i="60"/>
  <c r="P96" i="60"/>
  <c r="L96" i="60"/>
  <c r="M190" i="51"/>
  <c r="N190" i="51" s="1"/>
  <c r="K80" i="104"/>
  <c r="N80" i="104" s="1"/>
  <c r="AD14" i="104"/>
  <c r="M77" i="51"/>
  <c r="N77" i="51" s="1"/>
  <c r="E10" i="41"/>
  <c r="AS16" i="104"/>
  <c r="BH10" i="104"/>
  <c r="BK43" i="104"/>
  <c r="BK10" i="104" s="1"/>
  <c r="X97" i="104"/>
  <c r="M99" i="51"/>
  <c r="N99" i="51" s="1"/>
  <c r="AH40" i="95"/>
  <c r="CF101" i="104"/>
  <c r="M27" i="52"/>
  <c r="N27" i="52" s="1"/>
  <c r="M77" i="56"/>
  <c r="N77" i="56" s="1"/>
  <c r="T40" i="60"/>
  <c r="AE11" i="95"/>
  <c r="AZ11" i="104"/>
  <c r="BA55" i="104"/>
  <c r="X53" i="60"/>
  <c r="AT71" i="104"/>
  <c r="BA71" i="104" s="1"/>
  <c r="M198" i="51"/>
  <c r="N198" i="51" s="1"/>
  <c r="U38" i="60"/>
  <c r="BZ97" i="104"/>
  <c r="CD97" i="104" s="1"/>
  <c r="CE97" i="104"/>
  <c r="CJ97" i="104" s="1"/>
  <c r="CR97" i="104" s="1"/>
  <c r="P49" i="60"/>
  <c r="L49" i="60"/>
  <c r="C16" i="60"/>
  <c r="T98" i="104"/>
  <c r="AA98" i="104" s="1"/>
  <c r="T103" i="104"/>
  <c r="O15" i="104"/>
  <c r="L62" i="60"/>
  <c r="P62" i="60"/>
  <c r="P28" i="60"/>
  <c r="L28" i="60"/>
  <c r="BZ92" i="104"/>
  <c r="CD92" i="104" s="1"/>
  <c r="CE92" i="104"/>
  <c r="CJ92" i="104" s="1"/>
  <c r="CR92" i="104" s="1"/>
  <c r="BY12" i="104"/>
  <c r="AJ8" i="95"/>
  <c r="CO50" i="104"/>
  <c r="G15" i="49"/>
  <c r="T45" i="60"/>
  <c r="Q8" i="53"/>
  <c r="BK53" i="104"/>
  <c r="BN53" i="104" s="1"/>
  <c r="M165" i="52"/>
  <c r="N165" i="52" s="1"/>
  <c r="M79" i="56"/>
  <c r="N79" i="56" s="1"/>
  <c r="BG49" i="104"/>
  <c r="BN49" i="104" s="1"/>
  <c r="AX115" i="104"/>
  <c r="AX16" i="104" s="1"/>
  <c r="AU16" i="104"/>
  <c r="AK100" i="104"/>
  <c r="AN100" i="104" s="1"/>
  <c r="X73" i="104"/>
  <c r="CG12" i="104"/>
  <c r="M107" i="52"/>
  <c r="N107" i="52" s="1"/>
  <c r="M13" i="56"/>
  <c r="N13" i="56" s="1"/>
  <c r="M202" i="56"/>
  <c r="N202" i="56" s="1"/>
  <c r="CN8" i="104"/>
  <c r="M146" i="55"/>
  <c r="N146" i="55" s="1"/>
  <c r="M55" i="55"/>
  <c r="N55" i="55" s="1"/>
  <c r="U33" i="60"/>
  <c r="M165" i="55"/>
  <c r="N165" i="55" s="1"/>
  <c r="M214" i="55"/>
  <c r="N214" i="55" s="1"/>
  <c r="M57" i="55"/>
  <c r="N57" i="55" s="1"/>
  <c r="CP78" i="95"/>
  <c r="BR104" i="104"/>
  <c r="AX54" i="104"/>
  <c r="BA54" i="104" s="1"/>
  <c r="M20" i="49"/>
  <c r="N20" i="49" s="1"/>
  <c r="M130" i="52"/>
  <c r="N130" i="52" s="1"/>
  <c r="M208" i="52"/>
  <c r="N208" i="52" s="1"/>
  <c r="M98" i="56"/>
  <c r="N98" i="56" s="1"/>
  <c r="M55" i="52"/>
  <c r="N55" i="52" s="1"/>
  <c r="BS16" i="104"/>
  <c r="M47" i="51"/>
  <c r="N47" i="51" s="1"/>
  <c r="M170" i="55"/>
  <c r="N170" i="55" s="1"/>
  <c r="M36" i="56"/>
  <c r="N36" i="56" s="1"/>
  <c r="M89" i="52"/>
  <c r="N89" i="52" s="1"/>
  <c r="M50" i="55"/>
  <c r="N50" i="55" s="1"/>
  <c r="AT40" i="104"/>
  <c r="BA40" i="104" s="1"/>
  <c r="M150" i="52"/>
  <c r="N150" i="52" s="1"/>
  <c r="M64" i="55"/>
  <c r="N64" i="55" s="1"/>
  <c r="M192" i="56"/>
  <c r="N192" i="56" s="1"/>
  <c r="I15" i="49"/>
  <c r="M136" i="55"/>
  <c r="N136" i="55" s="1"/>
  <c r="P9" i="56"/>
  <c r="M192" i="52"/>
  <c r="N192" i="52" s="1"/>
  <c r="S25" i="60"/>
  <c r="F14" i="60"/>
  <c r="BK23" i="104"/>
  <c r="BN23" i="104" s="1"/>
  <c r="X90" i="104"/>
  <c r="BZ107" i="104"/>
  <c r="CD107" i="104" s="1"/>
  <c r="CE107" i="104"/>
  <c r="CJ107" i="104" s="1"/>
  <c r="CR107" i="104" s="1"/>
  <c r="F9" i="56"/>
  <c r="M64" i="49"/>
  <c r="N64" i="49" s="1"/>
  <c r="K15" i="95"/>
  <c r="W80" i="60"/>
  <c r="S94" i="60"/>
  <c r="R42" i="60"/>
  <c r="V71" i="60"/>
  <c r="CH8" i="95"/>
  <c r="CL19" i="95"/>
  <c r="CF51" i="104"/>
  <c r="BR84" i="104"/>
  <c r="M139" i="56"/>
  <c r="N139" i="56" s="1"/>
  <c r="D15" i="49"/>
  <c r="AH68" i="95"/>
  <c r="D16" i="60"/>
  <c r="Q49" i="60"/>
  <c r="M176" i="52"/>
  <c r="N176" i="52" s="1"/>
  <c r="Q118" i="60"/>
  <c r="M108" i="55"/>
  <c r="N108" i="55" s="1"/>
  <c r="M160" i="52"/>
  <c r="N160" i="52" s="1"/>
  <c r="BK103" i="104"/>
  <c r="BH15" i="104"/>
  <c r="S91" i="60"/>
  <c r="M210" i="51"/>
  <c r="N210" i="51" s="1"/>
  <c r="AX13" i="95"/>
  <c r="M161" i="51"/>
  <c r="N161" i="51" s="1"/>
  <c r="M78" i="52"/>
  <c r="N78" i="52" s="1"/>
  <c r="G11" i="41"/>
  <c r="I11" i="41" s="1"/>
  <c r="M148" i="56"/>
  <c r="N148" i="56" s="1"/>
  <c r="M31" i="55"/>
  <c r="N31" i="55" s="1"/>
  <c r="CF22" i="104"/>
  <c r="F13" i="104"/>
  <c r="K8" i="53"/>
  <c r="T90" i="60"/>
  <c r="W42" i="60"/>
  <c r="M67" i="51"/>
  <c r="N67" i="51" s="1"/>
  <c r="BK89" i="104"/>
  <c r="BN89" i="104" s="1"/>
  <c r="T24" i="104"/>
  <c r="AA24" i="104" s="1"/>
  <c r="K98" i="104"/>
  <c r="CS83" i="95"/>
  <c r="M93" i="52"/>
  <c r="N93" i="52" s="1"/>
  <c r="M144" i="56"/>
  <c r="N144" i="56" s="1"/>
  <c r="M163" i="52"/>
  <c r="N163" i="52" s="1"/>
  <c r="Q41" i="60"/>
  <c r="E8" i="49"/>
  <c r="V32" i="60"/>
  <c r="X57" i="60"/>
  <c r="BZ20" i="95"/>
  <c r="CE73" i="104"/>
  <c r="CJ73" i="104" s="1"/>
  <c r="CR73" i="104" s="1"/>
  <c r="BZ73" i="104"/>
  <c r="CD73" i="104" s="1"/>
  <c r="M122" i="52"/>
  <c r="N122" i="52" s="1"/>
  <c r="M11" i="51"/>
  <c r="N11" i="51" s="1"/>
  <c r="I9" i="55"/>
  <c r="AX30" i="104"/>
  <c r="BA30" i="104" s="1"/>
  <c r="M196" i="56"/>
  <c r="N196" i="56" s="1"/>
  <c r="M54" i="52"/>
  <c r="N54" i="52" s="1"/>
  <c r="M28" i="55"/>
  <c r="N28" i="55" s="1"/>
  <c r="T100" i="60"/>
  <c r="X37" i="104"/>
  <c r="AA37" i="104" s="1"/>
  <c r="M139" i="55"/>
  <c r="N139" i="55" s="1"/>
  <c r="S71" i="60"/>
  <c r="T84" i="104"/>
  <c r="AA84" i="104" s="1"/>
  <c r="R39" i="60"/>
  <c r="M23" i="52"/>
  <c r="N23" i="52" s="1"/>
  <c r="R113" i="60"/>
  <c r="M171" i="52"/>
  <c r="N171" i="52" s="1"/>
  <c r="M178" i="55"/>
  <c r="N178" i="55" s="1"/>
  <c r="F15" i="49"/>
  <c r="P112" i="60"/>
  <c r="L112" i="60"/>
  <c r="M53" i="51"/>
  <c r="N53" i="51" s="1"/>
  <c r="M141" i="52"/>
  <c r="N141" i="52" s="1"/>
  <c r="AH60" i="95"/>
  <c r="CM60" i="95"/>
  <c r="T111" i="60"/>
  <c r="BX15" i="104"/>
  <c r="CF103" i="104"/>
  <c r="M194" i="56"/>
  <c r="N194" i="56" s="1"/>
  <c r="Q65" i="60"/>
  <c r="M95" i="49"/>
  <c r="N95" i="49" s="1"/>
  <c r="C14" i="104"/>
  <c r="H11" i="104"/>
  <c r="K55" i="104"/>
  <c r="AH51" i="95"/>
  <c r="BN74" i="104"/>
  <c r="F53" i="95"/>
  <c r="AT64" i="104"/>
  <c r="BA64" i="104" s="1"/>
  <c r="Q86" i="60"/>
  <c r="BG72" i="104"/>
  <c r="BZ107" i="95"/>
  <c r="M65" i="56"/>
  <c r="N65" i="56" s="1"/>
  <c r="CQ13" i="104"/>
  <c r="CA14" i="104"/>
  <c r="E9" i="49"/>
  <c r="L9" i="55"/>
  <c r="X115" i="60"/>
  <c r="CE20" i="104"/>
  <c r="CJ20" i="104" s="1"/>
  <c r="CR20" i="104" s="1"/>
  <c r="BZ20" i="104"/>
  <c r="CD20" i="104" s="1"/>
  <c r="R44" i="60"/>
  <c r="CO30" i="104"/>
  <c r="K64" i="104"/>
  <c r="V94" i="60"/>
  <c r="U25" i="60"/>
  <c r="H14" i="60"/>
  <c r="M193" i="55"/>
  <c r="N193" i="55" s="1"/>
  <c r="W89" i="60"/>
  <c r="I12" i="49"/>
  <c r="BK108" i="104"/>
  <c r="BN108" i="104" s="1"/>
  <c r="L9" i="51"/>
  <c r="BK37" i="104"/>
  <c r="BN37" i="104" s="1"/>
  <c r="BX8" i="104"/>
  <c r="CF19" i="104"/>
  <c r="S72" i="60"/>
  <c r="B14" i="49"/>
  <c r="M155" i="55"/>
  <c r="N155" i="55" s="1"/>
  <c r="R81" i="60"/>
  <c r="M226" i="51"/>
  <c r="N226" i="51" s="1"/>
  <c r="T119" i="60"/>
  <c r="W75" i="60"/>
  <c r="L61" i="60"/>
  <c r="C17" i="60"/>
  <c r="P61" i="60"/>
  <c r="L106" i="60"/>
  <c r="P106" i="60"/>
  <c r="X89" i="104"/>
  <c r="L27" i="60"/>
  <c r="P27" i="60"/>
  <c r="V62" i="60"/>
  <c r="F10" i="41"/>
  <c r="M178" i="56"/>
  <c r="N178" i="56" s="1"/>
  <c r="R89" i="60"/>
  <c r="M71" i="56"/>
  <c r="N71" i="56" s="1"/>
  <c r="M122" i="55"/>
  <c r="N122" i="55" s="1"/>
  <c r="L8" i="49"/>
  <c r="B15" i="49"/>
  <c r="M69" i="52"/>
  <c r="N69" i="52" s="1"/>
  <c r="M153" i="56"/>
  <c r="N153" i="56" s="1"/>
  <c r="Q90" i="60"/>
  <c r="Q15" i="53"/>
  <c r="V33" i="60"/>
  <c r="M143" i="55"/>
  <c r="N143" i="55" s="1"/>
  <c r="S40" i="60"/>
  <c r="M212" i="51"/>
  <c r="N212" i="51" s="1"/>
  <c r="R83" i="60"/>
  <c r="AP106" i="95"/>
  <c r="M228" i="51"/>
  <c r="N228" i="51" s="1"/>
  <c r="M97" i="56"/>
  <c r="N97" i="56" s="1"/>
  <c r="CF32" i="104"/>
  <c r="M98" i="52"/>
  <c r="N98" i="52" s="1"/>
  <c r="M63" i="52"/>
  <c r="N63" i="52" s="1"/>
  <c r="AW13" i="104"/>
  <c r="M92" i="52"/>
  <c r="N92" i="52" s="1"/>
  <c r="V52" i="60"/>
  <c r="BN59" i="95"/>
  <c r="AV9" i="104"/>
  <c r="M83" i="51"/>
  <c r="N83" i="51" s="1"/>
  <c r="M92" i="55"/>
  <c r="N92" i="55" s="1"/>
  <c r="M202" i="55"/>
  <c r="N202" i="55" s="1"/>
  <c r="M191" i="55"/>
  <c r="N191" i="55" s="1"/>
  <c r="M40" i="52"/>
  <c r="N40" i="52" s="1"/>
  <c r="M76" i="55"/>
  <c r="N76" i="55" s="1"/>
  <c r="R50" i="60"/>
  <c r="R104" i="60"/>
  <c r="M52" i="56"/>
  <c r="N52" i="56" s="1"/>
  <c r="X35" i="104"/>
  <c r="Q12" i="53"/>
  <c r="CP38" i="95"/>
  <c r="E13" i="49"/>
  <c r="BN72" i="104"/>
  <c r="U117" i="60"/>
  <c r="M203" i="56"/>
  <c r="N203" i="56" s="1"/>
  <c r="G104" i="104"/>
  <c r="N104" i="104" s="1"/>
  <c r="M29" i="49"/>
  <c r="N29" i="49" s="1"/>
  <c r="M77" i="55"/>
  <c r="N77" i="55" s="1"/>
  <c r="U89" i="60"/>
  <c r="AH23" i="95"/>
  <c r="U41" i="60"/>
  <c r="M86" i="49"/>
  <c r="N86" i="49" s="1"/>
  <c r="H15" i="60"/>
  <c r="U37" i="60"/>
  <c r="X80" i="60"/>
  <c r="AH104" i="95"/>
  <c r="T113" i="104"/>
  <c r="AA113" i="104" s="1"/>
  <c r="H16" i="60"/>
  <c r="U49" i="60"/>
  <c r="BE14" i="104"/>
  <c r="M223" i="51"/>
  <c r="N223" i="51" s="1"/>
  <c r="M40" i="56"/>
  <c r="N40" i="56" s="1"/>
  <c r="R41" i="60"/>
  <c r="CP66" i="104"/>
  <c r="AK114" i="104"/>
  <c r="CM8" i="104"/>
  <c r="M181" i="51"/>
  <c r="N181" i="51" s="1"/>
  <c r="M148" i="51"/>
  <c r="N148" i="51" s="1"/>
  <c r="T20" i="104"/>
  <c r="AA20" i="104" s="1"/>
  <c r="T69" i="60"/>
  <c r="V92" i="60"/>
  <c r="CO23" i="104"/>
  <c r="M142" i="55"/>
  <c r="N142" i="55" s="1"/>
  <c r="L68" i="60"/>
  <c r="P68" i="60"/>
  <c r="M206" i="52"/>
  <c r="N206" i="52" s="1"/>
  <c r="M135" i="56"/>
  <c r="N135" i="56" s="1"/>
  <c r="AP66" i="95"/>
  <c r="BR94" i="104"/>
  <c r="M52" i="55"/>
  <c r="N52" i="55" s="1"/>
  <c r="AR13" i="104"/>
  <c r="M87" i="56"/>
  <c r="N87" i="56" s="1"/>
  <c r="M200" i="51"/>
  <c r="N200" i="51" s="1"/>
  <c r="U63" i="60"/>
  <c r="M97" i="52"/>
  <c r="N97" i="52" s="1"/>
  <c r="M170" i="52"/>
  <c r="N170" i="52" s="1"/>
  <c r="X108" i="60"/>
  <c r="AT26" i="104"/>
  <c r="BA26" i="104" s="1"/>
  <c r="J12" i="104"/>
  <c r="Q45" i="60"/>
  <c r="V31" i="60"/>
  <c r="M110" i="49"/>
  <c r="N110" i="49" s="1"/>
  <c r="B16" i="40"/>
  <c r="M158" i="52"/>
  <c r="N158" i="52" s="1"/>
  <c r="O9" i="53"/>
  <c r="BP12" i="104"/>
  <c r="AG22" i="104"/>
  <c r="AN22" i="104" s="1"/>
  <c r="K19" i="104"/>
  <c r="K8" i="104" s="1"/>
  <c r="H8" i="104"/>
  <c r="M51" i="55"/>
  <c r="N51" i="55" s="1"/>
  <c r="D8" i="53"/>
  <c r="M155" i="52"/>
  <c r="N155" i="52" s="1"/>
  <c r="M82" i="55"/>
  <c r="N82" i="55" s="1"/>
  <c r="M93" i="55"/>
  <c r="N93" i="55" s="1"/>
  <c r="M27" i="55"/>
  <c r="N27" i="55" s="1"/>
  <c r="BA101" i="104"/>
  <c r="Q31" i="60"/>
  <c r="AG78" i="104"/>
  <c r="AN78" i="104" s="1"/>
  <c r="M209" i="55"/>
  <c r="N209" i="55" s="1"/>
  <c r="Q103" i="60"/>
  <c r="L13" i="49"/>
  <c r="BZ108" i="95"/>
  <c r="P72" i="60"/>
  <c r="L72" i="60"/>
  <c r="T72" i="60"/>
  <c r="M192" i="51"/>
  <c r="N192" i="51" s="1"/>
  <c r="X59" i="60"/>
  <c r="S41" i="60"/>
  <c r="M99" i="56"/>
  <c r="N99" i="56" s="1"/>
  <c r="M169" i="52"/>
  <c r="N169" i="52" s="1"/>
  <c r="M54" i="56"/>
  <c r="N54" i="56" s="1"/>
  <c r="M39" i="52"/>
  <c r="N39" i="52" s="1"/>
  <c r="CE75" i="104"/>
  <c r="CJ75" i="104" s="1"/>
  <c r="CR75" i="104" s="1"/>
  <c r="BZ75" i="104"/>
  <c r="CD75" i="104" s="1"/>
  <c r="M183" i="52"/>
  <c r="N183" i="52" s="1"/>
  <c r="CF106" i="104"/>
  <c r="M16" i="51"/>
  <c r="N16" i="51" s="1"/>
  <c r="M204" i="51"/>
  <c r="N204" i="51" s="1"/>
  <c r="BZ94" i="104"/>
  <c r="CD94" i="104" s="1"/>
  <c r="CE94" i="104"/>
  <c r="CJ94" i="104" s="1"/>
  <c r="CR94" i="104" s="1"/>
  <c r="M218" i="51"/>
  <c r="N218" i="51" s="1"/>
  <c r="M9" i="104"/>
  <c r="X52" i="60"/>
  <c r="BL12" i="104"/>
  <c r="AX29" i="104"/>
  <c r="BA29" i="104" s="1"/>
  <c r="BR70" i="104"/>
  <c r="M170" i="51"/>
  <c r="N170" i="51" s="1"/>
  <c r="V63" i="60"/>
  <c r="O15" i="53"/>
  <c r="BP15" i="104"/>
  <c r="M111" i="51"/>
  <c r="N111" i="51" s="1"/>
  <c r="S75" i="60"/>
  <c r="M112" i="56"/>
  <c r="N112" i="56" s="1"/>
  <c r="O12" i="53"/>
  <c r="BG115" i="104"/>
  <c r="BG16" i="104" s="1"/>
  <c r="BB16" i="104"/>
  <c r="U107" i="60"/>
  <c r="T50" i="60"/>
  <c r="M159" i="51"/>
  <c r="N159" i="51" s="1"/>
  <c r="R28" i="60"/>
  <c r="AH71" i="95"/>
  <c r="AT118" i="104"/>
  <c r="CS37" i="95"/>
  <c r="M68" i="55"/>
  <c r="N68" i="55" s="1"/>
  <c r="M120" i="56"/>
  <c r="N120" i="56" s="1"/>
  <c r="M97" i="51"/>
  <c r="N97" i="51" s="1"/>
  <c r="AZ15" i="104"/>
  <c r="U110" i="60"/>
  <c r="M164" i="52"/>
  <c r="N164" i="52" s="1"/>
  <c r="M25" i="55"/>
  <c r="N25" i="55" s="1"/>
  <c r="F9" i="51"/>
  <c r="AT90" i="104"/>
  <c r="BA90" i="104" s="1"/>
  <c r="BZ104" i="104"/>
  <c r="CD104" i="104" s="1"/>
  <c r="CE104" i="104"/>
  <c r="CJ104" i="104" s="1"/>
  <c r="CR104" i="104" s="1"/>
  <c r="V51" i="60"/>
  <c r="CE29" i="104"/>
  <c r="CJ29" i="104" s="1"/>
  <c r="CR29" i="104" s="1"/>
  <c r="BZ29" i="104"/>
  <c r="CD29" i="104" s="1"/>
  <c r="M31" i="56"/>
  <c r="N31" i="56" s="1"/>
  <c r="P80" i="60"/>
  <c r="L80" i="60"/>
  <c r="CI12" i="104"/>
  <c r="M81" i="49"/>
  <c r="N81" i="49" s="1"/>
  <c r="R23" i="95"/>
  <c r="M197" i="56"/>
  <c r="N197" i="56" s="1"/>
  <c r="Q40" i="60"/>
  <c r="M56" i="49"/>
  <c r="N56" i="49" s="1"/>
  <c r="T115" i="60"/>
  <c r="T30" i="60"/>
  <c r="U105" i="60"/>
  <c r="M129" i="51"/>
  <c r="N129" i="51" s="1"/>
  <c r="D12" i="49"/>
  <c r="BZ70" i="95"/>
  <c r="M188" i="55"/>
  <c r="N188" i="55" s="1"/>
  <c r="M98" i="55"/>
  <c r="N98" i="55" s="1"/>
  <c r="T53" i="104"/>
  <c r="AA53" i="104" s="1"/>
  <c r="T102" i="60"/>
  <c r="U81" i="60"/>
  <c r="M70" i="56"/>
  <c r="N70" i="56" s="1"/>
  <c r="V44" i="60"/>
  <c r="R73" i="60"/>
  <c r="E18" i="60"/>
  <c r="Q107" i="60"/>
  <c r="M29" i="56"/>
  <c r="N29" i="56" s="1"/>
  <c r="M145" i="51"/>
  <c r="N145" i="51" s="1"/>
  <c r="T93" i="60"/>
  <c r="R84" i="60"/>
  <c r="Q75" i="60"/>
  <c r="W91" i="60"/>
  <c r="AL8" i="104"/>
  <c r="R116" i="60"/>
  <c r="M229" i="55"/>
  <c r="N229" i="55" s="1"/>
  <c r="M21" i="56"/>
  <c r="N21" i="56" s="1"/>
  <c r="X102" i="104"/>
  <c r="D20" i="60"/>
  <c r="Q97" i="60"/>
  <c r="U120" i="60"/>
  <c r="M173" i="56"/>
  <c r="N173" i="56" s="1"/>
  <c r="Q105" i="60"/>
  <c r="D9" i="56"/>
  <c r="M47" i="56"/>
  <c r="N47" i="56" s="1"/>
  <c r="M35" i="55"/>
  <c r="N35" i="55" s="1"/>
  <c r="M136" i="51"/>
  <c r="N136" i="51" s="1"/>
  <c r="CF85" i="104"/>
  <c r="M94" i="56"/>
  <c r="N94" i="56" s="1"/>
  <c r="R49" i="60"/>
  <c r="E16" i="60"/>
  <c r="X103" i="60"/>
  <c r="W76" i="60"/>
  <c r="Q80" i="60"/>
  <c r="AL16" i="104"/>
  <c r="T57" i="60"/>
  <c r="CO89" i="104"/>
  <c r="S64" i="60"/>
  <c r="R57" i="95"/>
  <c r="R79" i="60"/>
  <c r="M121" i="51"/>
  <c r="N121" i="51" s="1"/>
  <c r="W78" i="60"/>
  <c r="L56" i="60"/>
  <c r="P56" i="60"/>
  <c r="M26" i="51"/>
  <c r="N26" i="51" s="1"/>
  <c r="M23" i="55"/>
  <c r="N23" i="55" s="1"/>
  <c r="CF90" i="104"/>
  <c r="M44" i="51"/>
  <c r="N44" i="51" s="1"/>
  <c r="X94" i="60"/>
  <c r="AS15" i="104"/>
  <c r="M136" i="56"/>
  <c r="N136" i="56" s="1"/>
  <c r="M82" i="56"/>
  <c r="N82" i="56" s="1"/>
  <c r="M37" i="52"/>
  <c r="N37" i="52" s="1"/>
  <c r="M134" i="56"/>
  <c r="N134" i="56" s="1"/>
  <c r="M174" i="52"/>
  <c r="N174" i="52" s="1"/>
  <c r="M75" i="56"/>
  <c r="N75" i="56" s="1"/>
  <c r="R16" i="104"/>
  <c r="V36" i="60"/>
  <c r="M53" i="49"/>
  <c r="N53" i="49" s="1"/>
  <c r="M17" i="51"/>
  <c r="N17" i="51" s="1"/>
  <c r="M212" i="56"/>
  <c r="N212" i="56" s="1"/>
  <c r="T56" i="104"/>
  <c r="AA56" i="104" s="1"/>
  <c r="I16" i="60"/>
  <c r="V49" i="60"/>
  <c r="W110" i="60"/>
  <c r="G12" i="53"/>
  <c r="L51" i="60"/>
  <c r="P51" i="60"/>
  <c r="X27" i="60"/>
  <c r="AK89" i="104"/>
  <c r="Q104" i="60"/>
  <c r="M79" i="55"/>
  <c r="N79" i="55" s="1"/>
  <c r="M219" i="51"/>
  <c r="N219" i="51" s="1"/>
  <c r="K9" i="52"/>
  <c r="L100" i="60"/>
  <c r="P100" i="60"/>
  <c r="F17" i="60"/>
  <c r="S61" i="60"/>
  <c r="M68" i="49"/>
  <c r="N68" i="49" s="1"/>
  <c r="K83" i="104"/>
  <c r="T43" i="104"/>
  <c r="O10" i="104"/>
  <c r="M11" i="55"/>
  <c r="N11" i="55" s="1"/>
  <c r="M74" i="52"/>
  <c r="N74" i="52" s="1"/>
  <c r="K9" i="55"/>
  <c r="S73" i="60"/>
  <c r="F18" i="60"/>
  <c r="X55" i="60"/>
  <c r="Q30" i="60"/>
  <c r="M45" i="55"/>
  <c r="N45" i="55" s="1"/>
  <c r="M72" i="51"/>
  <c r="N72" i="51" s="1"/>
  <c r="K109" i="104"/>
  <c r="Q117" i="60"/>
  <c r="M153" i="55"/>
  <c r="N153" i="55" s="1"/>
  <c r="T33" i="60"/>
  <c r="M207" i="51"/>
  <c r="N207" i="51" s="1"/>
  <c r="M82" i="49"/>
  <c r="N82" i="49" s="1"/>
  <c r="T74" i="60"/>
  <c r="M152" i="51"/>
  <c r="N152" i="51" s="1"/>
  <c r="AK95" i="104"/>
  <c r="M124" i="55"/>
  <c r="N124" i="55" s="1"/>
  <c r="Q82" i="60"/>
  <c r="M100" i="52"/>
  <c r="N100" i="52" s="1"/>
  <c r="M228" i="52"/>
  <c r="N228" i="52" s="1"/>
  <c r="M143" i="52"/>
  <c r="N143" i="52" s="1"/>
  <c r="M18" i="55"/>
  <c r="N18" i="55" s="1"/>
  <c r="M158" i="55"/>
  <c r="N158" i="55" s="1"/>
  <c r="M93" i="51"/>
  <c r="N93" i="51" s="1"/>
  <c r="CF99" i="104"/>
  <c r="M215" i="52"/>
  <c r="N215" i="52" s="1"/>
  <c r="P91" i="60"/>
  <c r="L91" i="60"/>
  <c r="AG50" i="104"/>
  <c r="AN50" i="104" s="1"/>
  <c r="M158" i="56"/>
  <c r="N158" i="56" s="1"/>
  <c r="M215" i="56"/>
  <c r="N215" i="56" s="1"/>
  <c r="S103" i="60"/>
  <c r="M227" i="56"/>
  <c r="N227" i="56" s="1"/>
  <c r="M46" i="49"/>
  <c r="N46" i="49" s="1"/>
  <c r="AK86" i="104"/>
  <c r="M216" i="55"/>
  <c r="N216" i="55" s="1"/>
  <c r="S102" i="60"/>
  <c r="AC14" i="104"/>
  <c r="V37" i="60"/>
  <c r="I15" i="60"/>
  <c r="CP30" i="104"/>
  <c r="CP39" i="104"/>
  <c r="U98" i="60"/>
  <c r="M216" i="52"/>
  <c r="N216" i="52" s="1"/>
  <c r="U86" i="60"/>
  <c r="M183" i="51"/>
  <c r="N183" i="51" s="1"/>
  <c r="K41" i="104"/>
  <c r="N41" i="104" s="1"/>
  <c r="M15" i="55"/>
  <c r="N15" i="55" s="1"/>
  <c r="Q60" i="60"/>
  <c r="CO79" i="104"/>
  <c r="CO13" i="104" s="1"/>
  <c r="CL13" i="104"/>
  <c r="M48" i="49"/>
  <c r="N48" i="49" s="1"/>
  <c r="M126" i="52"/>
  <c r="N126" i="52" s="1"/>
  <c r="L88" i="60"/>
  <c r="P88" i="60"/>
  <c r="T37" i="60"/>
  <c r="G15" i="60"/>
  <c r="AK64" i="104"/>
  <c r="BZ21" i="104"/>
  <c r="CD21" i="104" s="1"/>
  <c r="CE21" i="104"/>
  <c r="CJ21" i="104" s="1"/>
  <c r="CR21" i="104" s="1"/>
  <c r="B13" i="53"/>
  <c r="M32" i="56"/>
  <c r="N32" i="56" s="1"/>
  <c r="BR100" i="104"/>
  <c r="R96" i="60"/>
  <c r="BA80" i="104"/>
  <c r="Q83" i="60"/>
  <c r="AX75" i="104"/>
  <c r="BA75" i="104" s="1"/>
  <c r="CO78" i="104"/>
  <c r="R72" i="60"/>
  <c r="BA97" i="104"/>
  <c r="BR54" i="104"/>
  <c r="M142" i="52"/>
  <c r="N142" i="52" s="1"/>
  <c r="M171" i="55"/>
  <c r="N171" i="55" s="1"/>
  <c r="M204" i="56"/>
  <c r="N204" i="56" s="1"/>
  <c r="N10" i="55"/>
  <c r="B9" i="55"/>
  <c r="AR9" i="104"/>
  <c r="M66" i="52"/>
  <c r="N66" i="52" s="1"/>
  <c r="M56" i="51"/>
  <c r="N56" i="51" s="1"/>
  <c r="I9" i="49"/>
  <c r="Q76" i="60"/>
  <c r="S56" i="60"/>
  <c r="V87" i="60"/>
  <c r="W33" i="60"/>
  <c r="BZ68" i="95"/>
  <c r="U28" i="60"/>
  <c r="CP67" i="104"/>
  <c r="CP12" i="104" s="1"/>
  <c r="CB12" i="104"/>
  <c r="M39" i="56"/>
  <c r="N39" i="56" s="1"/>
  <c r="M218" i="52"/>
  <c r="N218" i="52" s="1"/>
  <c r="X75" i="60"/>
  <c r="M147" i="55"/>
  <c r="N147" i="55" s="1"/>
  <c r="AX70" i="104"/>
  <c r="BA70" i="104" s="1"/>
  <c r="U91" i="60"/>
  <c r="M119" i="55"/>
  <c r="N119" i="55" s="1"/>
  <c r="M142" i="56"/>
  <c r="N142" i="56" s="1"/>
  <c r="S106" i="60"/>
  <c r="D18" i="60"/>
  <c r="Q73" i="60"/>
  <c r="T52" i="60"/>
  <c r="M146" i="56"/>
  <c r="N146" i="56" s="1"/>
  <c r="D12" i="104"/>
  <c r="G9" i="56"/>
  <c r="M86" i="56"/>
  <c r="N86" i="56" s="1"/>
  <c r="CL12" i="104"/>
  <c r="CO67" i="104"/>
  <c r="V113" i="60"/>
  <c r="H9" i="51"/>
  <c r="M91" i="51"/>
  <c r="N91" i="51" s="1"/>
  <c r="X58" i="60"/>
  <c r="M111" i="56"/>
  <c r="N111" i="56" s="1"/>
  <c r="M208" i="56"/>
  <c r="N208" i="56" s="1"/>
  <c r="M184" i="56"/>
  <c r="N184" i="56" s="1"/>
  <c r="M117" i="52"/>
  <c r="N117" i="52" s="1"/>
  <c r="M217" i="55"/>
  <c r="N217" i="55" s="1"/>
  <c r="J9" i="56"/>
  <c r="BF11" i="104"/>
  <c r="V110" i="60"/>
  <c r="M95" i="56"/>
  <c r="N95" i="56" s="1"/>
  <c r="BP14" i="104"/>
  <c r="M132" i="56"/>
  <c r="N132" i="56" s="1"/>
  <c r="S65" i="60"/>
  <c r="M147" i="52"/>
  <c r="N147" i="52" s="1"/>
  <c r="M66" i="55"/>
  <c r="N66" i="55" s="1"/>
  <c r="M75" i="52"/>
  <c r="N75" i="52" s="1"/>
  <c r="R66" i="60"/>
  <c r="V95" i="60"/>
  <c r="M134" i="55"/>
  <c r="N134" i="55" s="1"/>
  <c r="CI13" i="104"/>
  <c r="M50" i="56"/>
  <c r="N50" i="56" s="1"/>
  <c r="M49" i="49"/>
  <c r="N49" i="49" s="1"/>
  <c r="X88" i="60"/>
  <c r="M184" i="51"/>
  <c r="N184" i="51" s="1"/>
  <c r="Q85" i="60"/>
  <c r="D19" i="60"/>
  <c r="V46" i="60"/>
  <c r="R64" i="60"/>
  <c r="X43" i="60"/>
  <c r="Q95" i="60"/>
  <c r="T112" i="60"/>
  <c r="M197" i="55"/>
  <c r="N197" i="55" s="1"/>
  <c r="M185" i="55"/>
  <c r="N185" i="55" s="1"/>
  <c r="X89" i="60"/>
  <c r="M104" i="55"/>
  <c r="N104" i="55" s="1"/>
  <c r="W74" i="60"/>
  <c r="CG13" i="104"/>
  <c r="M27" i="56"/>
  <c r="N27" i="56" s="1"/>
  <c r="M95" i="55"/>
  <c r="N95" i="55" s="1"/>
  <c r="V120" i="60"/>
  <c r="O8" i="53"/>
  <c r="M179" i="51"/>
  <c r="N179" i="51" s="1"/>
  <c r="M151" i="52"/>
  <c r="N151" i="52" s="1"/>
  <c r="W51" i="60"/>
  <c r="X71" i="60"/>
  <c r="M51" i="56"/>
  <c r="N51" i="56" s="1"/>
  <c r="M211" i="56"/>
  <c r="N211" i="56" s="1"/>
  <c r="X83" i="60"/>
  <c r="CJ141" i="104"/>
  <c r="L107" i="60"/>
  <c r="P107" i="60"/>
  <c r="L58" i="60"/>
  <c r="P58" i="60"/>
  <c r="G18" i="60"/>
  <c r="T73" i="60"/>
  <c r="H12" i="53"/>
  <c r="Q27" i="60"/>
  <c r="BA57" i="104"/>
  <c r="M41" i="56"/>
  <c r="N41" i="56" s="1"/>
  <c r="L57" i="60"/>
  <c r="P57" i="60"/>
  <c r="V105" i="60"/>
  <c r="M95" i="51"/>
  <c r="N95" i="51" s="1"/>
  <c r="Q79" i="60"/>
  <c r="X90" i="60"/>
  <c r="M211" i="55"/>
  <c r="N211" i="55" s="1"/>
  <c r="G9" i="49"/>
  <c r="T51" i="60"/>
  <c r="BA91" i="104"/>
  <c r="AZ14" i="104"/>
  <c r="CG10" i="104"/>
  <c r="M108" i="56"/>
  <c r="N108" i="56" s="1"/>
  <c r="BG106" i="104"/>
  <c r="BN106" i="104" s="1"/>
  <c r="U59" i="60"/>
  <c r="M113" i="56"/>
  <c r="N113" i="56" s="1"/>
  <c r="S50" i="60"/>
  <c r="X109" i="60"/>
  <c r="K21" i="60"/>
  <c r="J9" i="55"/>
  <c r="M125" i="52"/>
  <c r="N125" i="52" s="1"/>
  <c r="L11" i="49"/>
  <c r="R82" i="60"/>
  <c r="R31" i="60"/>
  <c r="BZ35" i="95"/>
  <c r="R38" i="60"/>
  <c r="X70" i="60"/>
  <c r="M125" i="55"/>
  <c r="N125" i="55" s="1"/>
  <c r="M115" i="51"/>
  <c r="N115" i="51" s="1"/>
  <c r="M223" i="55"/>
  <c r="N223" i="55" s="1"/>
  <c r="V90" i="60"/>
  <c r="X93" i="60"/>
  <c r="M109" i="56"/>
  <c r="N109" i="56" s="1"/>
  <c r="M210" i="52"/>
  <c r="N210" i="52" s="1"/>
  <c r="M181" i="55"/>
  <c r="N181" i="55" s="1"/>
  <c r="BK32" i="104"/>
  <c r="BN32" i="104" s="1"/>
  <c r="M199" i="51"/>
  <c r="N199" i="51" s="1"/>
  <c r="T84" i="60"/>
  <c r="AX98" i="104"/>
  <c r="BA98" i="104" s="1"/>
  <c r="BA14" i="104" s="1"/>
  <c r="M27" i="51"/>
  <c r="N27" i="51" s="1"/>
  <c r="M33" i="49"/>
  <c r="N33" i="49" s="1"/>
  <c r="G108" i="104"/>
  <c r="N108" i="104" s="1"/>
  <c r="S84" i="60"/>
  <c r="X30" i="104"/>
  <c r="P37" i="60"/>
  <c r="L37" i="60"/>
  <c r="C15" i="60"/>
  <c r="T79" i="60"/>
  <c r="G11" i="53"/>
  <c r="E9" i="52"/>
  <c r="BR93" i="104"/>
  <c r="U77" i="60"/>
  <c r="M116" i="56"/>
  <c r="N116" i="56" s="1"/>
  <c r="S115" i="60"/>
  <c r="T61" i="60"/>
  <c r="G17" i="60"/>
  <c r="V64" i="60"/>
  <c r="CO101" i="104"/>
  <c r="M111" i="49"/>
  <c r="N111" i="49" s="1"/>
  <c r="M219" i="56"/>
  <c r="N219" i="56" s="1"/>
  <c r="U79" i="60"/>
  <c r="M157" i="56"/>
  <c r="N157" i="56" s="1"/>
  <c r="R32" i="60"/>
  <c r="H21" i="60"/>
  <c r="U109" i="60"/>
  <c r="M36" i="55"/>
  <c r="N36" i="55" s="1"/>
  <c r="M125" i="51"/>
  <c r="N125" i="51" s="1"/>
  <c r="Q11" i="53"/>
  <c r="M47" i="49"/>
  <c r="N47" i="49" s="1"/>
  <c r="M163" i="55"/>
  <c r="N163" i="55" s="1"/>
  <c r="R48" i="60"/>
  <c r="R75" i="60"/>
  <c r="S62" i="60"/>
  <c r="K94" i="104"/>
  <c r="Z11" i="104"/>
  <c r="V61" i="60"/>
  <c r="I17" i="60"/>
  <c r="M32" i="52"/>
  <c r="N32" i="52" s="1"/>
  <c r="R108" i="60"/>
  <c r="P63" i="60"/>
  <c r="L63" i="60"/>
  <c r="AG62" i="104"/>
  <c r="AN62" i="104" s="1"/>
  <c r="P69" i="60"/>
  <c r="L69" i="60"/>
  <c r="AK116" i="104"/>
  <c r="AN116" i="104" s="1"/>
  <c r="N10" i="56"/>
  <c r="B9" i="56"/>
  <c r="M133" i="51"/>
  <c r="N133" i="51" s="1"/>
  <c r="AK42" i="104"/>
  <c r="V88" i="60"/>
  <c r="M44" i="56"/>
  <c r="N44" i="56" s="1"/>
  <c r="M42" i="55"/>
  <c r="N42" i="55" s="1"/>
  <c r="X69" i="60"/>
  <c r="K78" i="104"/>
  <c r="T62" i="60"/>
  <c r="V89" i="60"/>
  <c r="G19" i="60"/>
  <c r="T85" i="60"/>
  <c r="L67" i="60"/>
  <c r="P67" i="60"/>
  <c r="W66" i="60"/>
  <c r="X64" i="60"/>
  <c r="M130" i="56"/>
  <c r="N130" i="56" s="1"/>
  <c r="M189" i="56"/>
  <c r="N189" i="56" s="1"/>
  <c r="T63" i="60"/>
  <c r="S82" i="60"/>
  <c r="M186" i="51"/>
  <c r="N186" i="51" s="1"/>
  <c r="M17" i="56"/>
  <c r="N17" i="56" s="1"/>
  <c r="X84" i="60"/>
  <c r="S55" i="60"/>
  <c r="M135" i="51"/>
  <c r="N135" i="51" s="1"/>
  <c r="M225" i="51"/>
  <c r="N225" i="51" s="1"/>
  <c r="M222" i="56"/>
  <c r="N222" i="56" s="1"/>
  <c r="CF28" i="104"/>
  <c r="R33" i="60"/>
  <c r="I9" i="51"/>
  <c r="U102" i="60"/>
  <c r="M217" i="52"/>
  <c r="N217" i="52" s="1"/>
  <c r="AP143" i="95"/>
  <c r="B9" i="49"/>
  <c r="M104" i="56"/>
  <c r="N104" i="56" s="1"/>
  <c r="C12" i="49"/>
  <c r="M67" i="49"/>
  <c r="T141" i="104"/>
  <c r="BM16" i="104"/>
  <c r="BN115" i="104"/>
  <c r="P34" i="60"/>
  <c r="L34" i="60"/>
  <c r="M30" i="51"/>
  <c r="N30" i="51" s="1"/>
  <c r="R87" i="60"/>
  <c r="R46" i="60"/>
  <c r="M227" i="55"/>
  <c r="N227" i="55" s="1"/>
  <c r="W37" i="60"/>
  <c r="J15" i="60"/>
  <c r="W88" i="60"/>
  <c r="M30" i="55"/>
  <c r="N30" i="55" s="1"/>
  <c r="M113" i="52"/>
  <c r="N113" i="52" s="1"/>
  <c r="AM13" i="95"/>
  <c r="T105" i="60"/>
  <c r="G9" i="52"/>
  <c r="U73" i="60"/>
  <c r="H18" i="60"/>
  <c r="X51" i="60"/>
  <c r="Q25" i="60"/>
  <c r="D14" i="60"/>
  <c r="P9" i="53"/>
  <c r="AT141" i="104"/>
  <c r="U43" i="60"/>
  <c r="M205" i="56"/>
  <c r="N205" i="56" s="1"/>
  <c r="Q100" i="60"/>
  <c r="M119" i="51"/>
  <c r="N119" i="51" s="1"/>
  <c r="M136" i="52"/>
  <c r="N136" i="52" s="1"/>
  <c r="M73" i="55"/>
  <c r="N73" i="55" s="1"/>
  <c r="L115" i="60"/>
  <c r="P115" i="60"/>
  <c r="M69" i="51"/>
  <c r="N69" i="51" s="1"/>
  <c r="V56" i="60"/>
  <c r="M65" i="49"/>
  <c r="N65" i="49" s="1"/>
  <c r="R107" i="60"/>
  <c r="V34" i="60"/>
  <c r="M125" i="56"/>
  <c r="N125" i="56" s="1"/>
  <c r="M38" i="55"/>
  <c r="N38" i="55" s="1"/>
  <c r="Q87" i="60"/>
  <c r="U85" i="60"/>
  <c r="H19" i="60"/>
  <c r="M38" i="56"/>
  <c r="N38" i="56" s="1"/>
  <c r="D17" i="60"/>
  <c r="Q61" i="60"/>
  <c r="BR66" i="104"/>
  <c r="F9" i="52"/>
  <c r="G8" i="53"/>
  <c r="AB14" i="104"/>
  <c r="AG91" i="104"/>
  <c r="V50" i="60"/>
  <c r="M24" i="51"/>
  <c r="N24" i="51" s="1"/>
  <c r="P31" i="60"/>
  <c r="L31" i="60"/>
  <c r="T55" i="60"/>
  <c r="M189" i="55"/>
  <c r="N189" i="55" s="1"/>
  <c r="M228" i="56"/>
  <c r="N228" i="56" s="1"/>
  <c r="M79" i="51"/>
  <c r="N79" i="51" s="1"/>
  <c r="CO69" i="104"/>
  <c r="U57" i="60"/>
  <c r="K16" i="60"/>
  <c r="X49" i="60"/>
  <c r="Q113" i="60"/>
  <c r="S74" i="60"/>
  <c r="U88" i="60"/>
  <c r="M63" i="55"/>
  <c r="N63" i="55" s="1"/>
  <c r="F19" i="60"/>
  <c r="S85" i="60"/>
  <c r="M129" i="55"/>
  <c r="N129" i="55" s="1"/>
  <c r="M143" i="51"/>
  <c r="N143" i="51" s="1"/>
  <c r="M24" i="55"/>
  <c r="N24" i="55" s="1"/>
  <c r="M176" i="51"/>
  <c r="N176" i="51" s="1"/>
  <c r="S45" i="60"/>
  <c r="P65" i="60"/>
  <c r="L65" i="60"/>
  <c r="M190" i="52"/>
  <c r="N190" i="52" s="1"/>
  <c r="U115" i="60"/>
  <c r="M70" i="55"/>
  <c r="N70" i="55" s="1"/>
  <c r="Q51" i="60"/>
  <c r="S116" i="60"/>
  <c r="L86" i="60"/>
  <c r="P86" i="60"/>
  <c r="M204" i="52"/>
  <c r="N204" i="52" s="1"/>
  <c r="S95" i="60"/>
  <c r="T35" i="60"/>
  <c r="V43" i="60"/>
  <c r="P12" i="53"/>
  <c r="M67" i="56"/>
  <c r="N67" i="56" s="1"/>
  <c r="W94" i="60"/>
  <c r="U84" i="60"/>
  <c r="M148" i="55"/>
  <c r="N148" i="55" s="1"/>
  <c r="M85" i="55"/>
  <c r="N85" i="55" s="1"/>
  <c r="M198" i="55"/>
  <c r="N198" i="55" s="1"/>
  <c r="V30" i="60"/>
  <c r="H9" i="53"/>
  <c r="R70" i="60"/>
  <c r="W36" i="60"/>
  <c r="S76" i="60"/>
  <c r="V96" i="60"/>
  <c r="M106" i="55"/>
  <c r="N106" i="55" s="1"/>
  <c r="M21" i="55"/>
  <c r="N21" i="55" s="1"/>
  <c r="M175" i="51"/>
  <c r="N175" i="51" s="1"/>
  <c r="U69" i="60"/>
  <c r="T75" i="60"/>
  <c r="M145" i="55"/>
  <c r="N145" i="55" s="1"/>
  <c r="W113" i="60"/>
  <c r="T106" i="60"/>
  <c r="S101" i="60"/>
  <c r="M46" i="56"/>
  <c r="N46" i="56" s="1"/>
  <c r="R71" i="60"/>
  <c r="CH9" i="104"/>
  <c r="V116" i="60"/>
  <c r="M43" i="55"/>
  <c r="N43" i="55" s="1"/>
  <c r="M209" i="56"/>
  <c r="N209" i="56" s="1"/>
  <c r="T116" i="60"/>
  <c r="K10" i="49"/>
  <c r="M126" i="56"/>
  <c r="N126" i="56" s="1"/>
  <c r="P101" i="60"/>
  <c r="L101" i="60"/>
  <c r="X111" i="60"/>
  <c r="P90" i="60"/>
  <c r="L90" i="60"/>
  <c r="X29" i="60"/>
  <c r="BA105" i="104"/>
  <c r="M76" i="52"/>
  <c r="N76" i="52" s="1"/>
  <c r="Q99" i="60"/>
  <c r="AX141" i="104"/>
  <c r="BA141" i="104" s="1"/>
  <c r="W50" i="60"/>
  <c r="M140" i="52"/>
  <c r="N140" i="52" s="1"/>
  <c r="U108" i="60"/>
  <c r="X114" i="60"/>
  <c r="S100" i="60"/>
  <c r="W45" i="60"/>
  <c r="BZ112" i="104"/>
  <c r="U87" i="60"/>
  <c r="X32" i="60"/>
  <c r="L87" i="60"/>
  <c r="P87" i="60"/>
  <c r="M203" i="55"/>
  <c r="N203" i="55" s="1"/>
  <c r="M183" i="55"/>
  <c r="N183" i="55" s="1"/>
  <c r="BG12" i="95"/>
  <c r="M192" i="55"/>
  <c r="N192" i="55" s="1"/>
  <c r="J14" i="60"/>
  <c r="W25" i="60"/>
  <c r="Q29" i="60"/>
  <c r="M48" i="56"/>
  <c r="N48" i="56" s="1"/>
  <c r="V41" i="60"/>
  <c r="M196" i="55"/>
  <c r="N196" i="55" s="1"/>
  <c r="M160" i="55"/>
  <c r="N160" i="55" s="1"/>
  <c r="U45" i="60"/>
  <c r="R97" i="60"/>
  <c r="E20" i="60"/>
  <c r="M167" i="56"/>
  <c r="N167" i="56" s="1"/>
  <c r="T76" i="60"/>
  <c r="L103" i="60"/>
  <c r="P103" i="60"/>
  <c r="S51" i="60"/>
  <c r="U66" i="60"/>
  <c r="M145" i="52"/>
  <c r="N145" i="52" s="1"/>
  <c r="Q32" i="60"/>
  <c r="W108" i="60"/>
  <c r="M43" i="51"/>
  <c r="N43" i="51" s="1"/>
  <c r="X92" i="60"/>
  <c r="U96" i="60"/>
  <c r="S78" i="60"/>
  <c r="V73" i="60"/>
  <c r="I18" i="60"/>
  <c r="U34" i="60"/>
  <c r="V27" i="60"/>
  <c r="AK141" i="104"/>
  <c r="M157" i="55"/>
  <c r="N157" i="55" s="1"/>
  <c r="L98" i="60"/>
  <c r="P98" i="60"/>
  <c r="S59" i="60"/>
  <c r="T68" i="60"/>
  <c r="P110" i="60"/>
  <c r="L110" i="60"/>
  <c r="P73" i="60"/>
  <c r="C18" i="60"/>
  <c r="L73" i="60"/>
  <c r="W63" i="60"/>
  <c r="U51" i="60"/>
  <c r="L9" i="52"/>
  <c r="M129" i="56"/>
  <c r="N129" i="56" s="1"/>
  <c r="Q116" i="60"/>
  <c r="R80" i="60"/>
  <c r="M73" i="52"/>
  <c r="N73" i="52" s="1"/>
  <c r="M100" i="55"/>
  <c r="N100" i="55" s="1"/>
  <c r="M173" i="52"/>
  <c r="N173" i="52" s="1"/>
  <c r="M191" i="56"/>
  <c r="N191" i="56" s="1"/>
  <c r="AU15" i="104"/>
  <c r="AX103" i="104"/>
  <c r="AX15" i="104" s="1"/>
  <c r="M213" i="55"/>
  <c r="N213" i="55" s="1"/>
  <c r="X65" i="60"/>
  <c r="X81" i="60"/>
  <c r="V48" i="60"/>
  <c r="K89" i="104"/>
  <c r="X37" i="60"/>
  <c r="K15" i="60"/>
  <c r="M190" i="56"/>
  <c r="N190" i="56" s="1"/>
  <c r="M98" i="51"/>
  <c r="N98" i="51" s="1"/>
  <c r="T77" i="60"/>
  <c r="T109" i="60"/>
  <c r="G21" i="60"/>
  <c r="W44" i="60"/>
  <c r="L102" i="60"/>
  <c r="P102" i="60"/>
  <c r="M29" i="51"/>
  <c r="N29" i="51" s="1"/>
  <c r="U103" i="60"/>
  <c r="L36" i="60"/>
  <c r="P36" i="60"/>
  <c r="AT114" i="104"/>
  <c r="T107" i="60"/>
  <c r="M160" i="56"/>
  <c r="N160" i="56" s="1"/>
  <c r="M176" i="55"/>
  <c r="N176" i="55" s="1"/>
  <c r="M128" i="55"/>
  <c r="N128" i="55" s="1"/>
  <c r="BG141" i="104"/>
  <c r="M124" i="56"/>
  <c r="N124" i="56" s="1"/>
  <c r="T64" i="60"/>
  <c r="T120" i="60"/>
  <c r="W32" i="60"/>
  <c r="M220" i="56"/>
  <c r="N220" i="56" s="1"/>
  <c r="R118" i="60"/>
  <c r="T103" i="60"/>
  <c r="Q66" i="60"/>
  <c r="R29" i="60"/>
  <c r="T117" i="60"/>
  <c r="P95" i="60"/>
  <c r="L95" i="60"/>
  <c r="M59" i="49"/>
  <c r="N59" i="49" s="1"/>
  <c r="M225" i="56"/>
  <c r="N225" i="56" s="1"/>
  <c r="X46" i="60"/>
  <c r="M201" i="56"/>
  <c r="N201" i="56" s="1"/>
  <c r="Q110" i="60"/>
  <c r="S110" i="60"/>
  <c r="BK105" i="104"/>
  <c r="BN105" i="104" s="1"/>
  <c r="M198" i="56"/>
  <c r="N198" i="56" s="1"/>
  <c r="M228" i="55"/>
  <c r="N228" i="55" s="1"/>
  <c r="X118" i="60"/>
  <c r="W72" i="60"/>
  <c r="M103" i="56"/>
  <c r="N103" i="56" s="1"/>
  <c r="R92" i="60"/>
  <c r="M56" i="55"/>
  <c r="N56" i="55" s="1"/>
  <c r="M150" i="56"/>
  <c r="N150" i="56" s="1"/>
  <c r="T114" i="60"/>
  <c r="V118" i="60"/>
  <c r="M74" i="55"/>
  <c r="N74" i="55" s="1"/>
  <c r="R60" i="60"/>
  <c r="M97" i="55"/>
  <c r="N97" i="55" s="1"/>
  <c r="M181" i="56"/>
  <c r="N181" i="56" s="1"/>
  <c r="U50" i="60"/>
  <c r="M219" i="55"/>
  <c r="N219" i="55" s="1"/>
  <c r="U75" i="60"/>
  <c r="M35" i="56"/>
  <c r="N35" i="56" s="1"/>
  <c r="M221" i="56"/>
  <c r="N221" i="56" s="1"/>
  <c r="M102" i="56"/>
  <c r="N102" i="56" s="1"/>
  <c r="M54" i="55"/>
  <c r="N54" i="55" s="1"/>
  <c r="R115" i="60"/>
  <c r="S48" i="60"/>
  <c r="M49" i="56"/>
  <c r="N49" i="56" s="1"/>
  <c r="E14" i="60"/>
  <c r="R25" i="60"/>
  <c r="X42" i="60"/>
  <c r="CP108" i="104"/>
  <c r="M207" i="55"/>
  <c r="N207" i="55" s="1"/>
  <c r="M102" i="51"/>
  <c r="N102" i="51" s="1"/>
  <c r="M37" i="56"/>
  <c r="N37" i="56" s="1"/>
  <c r="M200" i="55"/>
  <c r="N200" i="55" s="1"/>
  <c r="R55" i="60"/>
  <c r="V66" i="60"/>
  <c r="M16" i="56"/>
  <c r="N16" i="56" s="1"/>
  <c r="V69" i="60"/>
  <c r="X105" i="60"/>
  <c r="M20" i="55"/>
  <c r="N20" i="55" s="1"/>
  <c r="M37" i="51"/>
  <c r="N37" i="51" s="1"/>
  <c r="W30" i="60"/>
  <c r="U100" i="60"/>
  <c r="V57" i="60"/>
  <c r="W40" i="60"/>
  <c r="M69" i="56"/>
  <c r="N69" i="56" s="1"/>
  <c r="W90" i="60"/>
  <c r="M167" i="52"/>
  <c r="N167" i="52" s="1"/>
  <c r="M26" i="55"/>
  <c r="N26" i="55" s="1"/>
  <c r="M111" i="55"/>
  <c r="N111" i="55" s="1"/>
  <c r="M169" i="56"/>
  <c r="N169" i="56" s="1"/>
  <c r="M173" i="55"/>
  <c r="N173" i="55" s="1"/>
  <c r="U32" i="60"/>
  <c r="M76" i="51"/>
  <c r="N76" i="51" s="1"/>
  <c r="M223" i="56"/>
  <c r="N223" i="56" s="1"/>
  <c r="S39" i="60"/>
  <c r="T43" i="60"/>
  <c r="M177" i="55"/>
  <c r="N177" i="55" s="1"/>
  <c r="AS13" i="104"/>
  <c r="V35" i="60"/>
  <c r="T96" i="60"/>
  <c r="T47" i="60"/>
  <c r="M105" i="55"/>
  <c r="N105" i="55" s="1"/>
  <c r="W56" i="60"/>
  <c r="W95" i="60"/>
  <c r="M13" i="55"/>
  <c r="N13" i="55" s="1"/>
  <c r="S83" i="60"/>
  <c r="M86" i="55"/>
  <c r="N86" i="55" s="1"/>
  <c r="M188" i="56"/>
  <c r="N188" i="56" s="1"/>
  <c r="M175" i="56"/>
  <c r="N175" i="56" s="1"/>
  <c r="U30" i="60"/>
  <c r="S38" i="60"/>
  <c r="R59" i="60"/>
  <c r="M149" i="56"/>
  <c r="N149" i="56" s="1"/>
  <c r="M224" i="55"/>
  <c r="N224" i="55" s="1"/>
  <c r="X107" i="60"/>
  <c r="K19" i="60"/>
  <c r="X85" i="60"/>
  <c r="U55" i="60"/>
  <c r="X50" i="60"/>
  <c r="S113" i="60"/>
  <c r="T31" i="60"/>
  <c r="W71" i="60"/>
  <c r="W118" i="60"/>
  <c r="T88" i="60"/>
  <c r="X110" i="60"/>
  <c r="X104" i="60"/>
  <c r="M140" i="56"/>
  <c r="N140" i="56" s="1"/>
  <c r="W114" i="60"/>
  <c r="M42" i="56"/>
  <c r="N42" i="56" s="1"/>
  <c r="T38" i="60"/>
  <c r="X34" i="60"/>
  <c r="S118" i="60"/>
  <c r="T26" i="60"/>
  <c r="Q47" i="60"/>
  <c r="R90" i="60"/>
  <c r="U101" i="60"/>
  <c r="Q77" i="60"/>
  <c r="K9" i="56"/>
  <c r="S93" i="60"/>
  <c r="V108" i="60"/>
  <c r="X97" i="60"/>
  <c r="K20" i="60"/>
  <c r="T89" i="60"/>
  <c r="S43" i="60"/>
  <c r="X39" i="60"/>
  <c r="M182" i="55"/>
  <c r="N182" i="55" s="1"/>
  <c r="Q119" i="60"/>
  <c r="R120" i="60"/>
  <c r="M152" i="56"/>
  <c r="N152" i="56" s="1"/>
  <c r="M33" i="56"/>
  <c r="N33" i="56" s="1"/>
  <c r="R53" i="60"/>
  <c r="M197" i="52"/>
  <c r="N197" i="52" s="1"/>
  <c r="T81" i="60"/>
  <c r="M185" i="56"/>
  <c r="N185" i="56" s="1"/>
  <c r="M194" i="55"/>
  <c r="N194" i="55" s="1"/>
  <c r="Q48" i="60"/>
  <c r="Q37" i="60"/>
  <c r="D15" i="60"/>
  <c r="R86" i="60"/>
  <c r="V83" i="60"/>
  <c r="F16" i="60"/>
  <c r="S49" i="60"/>
  <c r="X106" i="60"/>
  <c r="L104" i="60"/>
  <c r="P104" i="60"/>
  <c r="U31" i="60"/>
  <c r="M112" i="52"/>
  <c r="N112" i="52" s="1"/>
  <c r="Q38" i="60"/>
  <c r="S119" i="60"/>
  <c r="T28" i="60"/>
  <c r="W57" i="60"/>
  <c r="W79" i="60"/>
  <c r="L113" i="60"/>
  <c r="P113" i="60"/>
  <c r="J17" i="60"/>
  <c r="W61" i="60"/>
  <c r="M89" i="49"/>
  <c r="N89" i="49" s="1"/>
  <c r="U68" i="60"/>
  <c r="R93" i="60"/>
  <c r="W53" i="60"/>
  <c r="U27" i="60"/>
  <c r="W81" i="60"/>
  <c r="S105" i="60"/>
  <c r="R26" i="60"/>
  <c r="Q72" i="60"/>
  <c r="R34" i="60"/>
  <c r="U40" i="60"/>
  <c r="S114" i="60"/>
  <c r="Q93" i="60"/>
  <c r="S90" i="60"/>
  <c r="M162" i="56"/>
  <c r="N162" i="56" s="1"/>
  <c r="Q28" i="60"/>
  <c r="P50" i="60"/>
  <c r="L50" i="60"/>
  <c r="S69" i="60"/>
  <c r="R35" i="60"/>
  <c r="BF13" i="104"/>
  <c r="M80" i="55"/>
  <c r="N80" i="55" s="1"/>
  <c r="R91" i="60"/>
  <c r="M123" i="56"/>
  <c r="N123" i="56" s="1"/>
  <c r="T46" i="60"/>
  <c r="M115" i="52"/>
  <c r="N115" i="52" s="1"/>
  <c r="X120" i="60"/>
  <c r="M208" i="55"/>
  <c r="N208" i="55" s="1"/>
  <c r="X102" i="60"/>
  <c r="M22" i="56"/>
  <c r="N22" i="56" s="1"/>
  <c r="M151" i="56"/>
  <c r="N151" i="56" s="1"/>
  <c r="M175" i="55"/>
  <c r="N175" i="55" s="1"/>
  <c r="U36" i="60"/>
  <c r="BA59" i="104"/>
  <c r="V117" i="60"/>
  <c r="M59" i="52"/>
  <c r="N59" i="52" s="1"/>
  <c r="U93" i="60"/>
  <c r="Q67" i="60"/>
  <c r="M94" i="55"/>
  <c r="N94" i="55" s="1"/>
  <c r="M130" i="55"/>
  <c r="N130" i="55" s="1"/>
  <c r="W69" i="60"/>
  <c r="P84" i="60"/>
  <c r="L84" i="60"/>
  <c r="M19" i="55"/>
  <c r="N19" i="55" s="1"/>
  <c r="Q70" i="60"/>
  <c r="T98" i="60"/>
  <c r="S47" i="60"/>
  <c r="M213" i="52"/>
  <c r="N213" i="52" s="1"/>
  <c r="M91" i="55"/>
  <c r="N91" i="55" s="1"/>
  <c r="AV15" i="104"/>
  <c r="M15" i="56"/>
  <c r="N15" i="56" s="1"/>
  <c r="M214" i="56"/>
  <c r="N214" i="56" s="1"/>
  <c r="Q43" i="60"/>
  <c r="M112" i="51"/>
  <c r="N112" i="51" s="1"/>
  <c r="U106" i="60"/>
  <c r="M199" i="55"/>
  <c r="N199" i="55" s="1"/>
  <c r="L54" i="60"/>
  <c r="P54" i="60"/>
  <c r="T67" i="60"/>
  <c r="X99" i="60"/>
  <c r="CH14" i="104"/>
  <c r="M14" i="51"/>
  <c r="N14" i="51" s="1"/>
  <c r="V99" i="60"/>
  <c r="M107" i="55"/>
  <c r="N107" i="55" s="1"/>
  <c r="V58" i="60"/>
  <c r="Q26" i="60"/>
  <c r="Q96" i="60"/>
  <c r="R111" i="60"/>
  <c r="T32" i="60"/>
  <c r="M171" i="56"/>
  <c r="N171" i="56" s="1"/>
  <c r="Q53" i="60"/>
  <c r="V111" i="60"/>
  <c r="X54" i="60"/>
  <c r="X28" i="60"/>
  <c r="T53" i="60"/>
  <c r="M70" i="51"/>
  <c r="N70" i="51" s="1"/>
  <c r="S70" i="60"/>
  <c r="V45" i="60"/>
  <c r="W83" i="60"/>
  <c r="S28" i="60"/>
  <c r="Q56" i="60"/>
  <c r="V38" i="60"/>
  <c r="M179" i="56"/>
  <c r="N179" i="56" s="1"/>
  <c r="W117" i="60"/>
  <c r="Q94" i="60"/>
  <c r="U95" i="60"/>
  <c r="M123" i="55"/>
  <c r="N123" i="55" s="1"/>
  <c r="M172" i="52"/>
  <c r="N172" i="52" s="1"/>
  <c r="P78" i="60"/>
  <c r="L78" i="60"/>
  <c r="T59" i="60"/>
  <c r="Q91" i="60"/>
  <c r="S33" i="60"/>
  <c r="R88" i="60"/>
  <c r="F10" i="49"/>
  <c r="M28" i="56"/>
  <c r="N28" i="56" s="1"/>
  <c r="M71" i="55"/>
  <c r="N71" i="55" s="1"/>
  <c r="W54" i="60"/>
  <c r="M186" i="56"/>
  <c r="N186" i="56" s="1"/>
  <c r="M117" i="56"/>
  <c r="N117" i="56" s="1"/>
  <c r="L93" i="60"/>
  <c r="P93" i="60"/>
  <c r="Q108" i="60"/>
  <c r="X44" i="60"/>
  <c r="M85" i="56"/>
  <c r="N85" i="56" s="1"/>
  <c r="R58" i="60"/>
  <c r="M114" i="55"/>
  <c r="N114" i="55" s="1"/>
  <c r="S29" i="60"/>
  <c r="T60" i="60"/>
  <c r="V112" i="60"/>
  <c r="S66" i="60"/>
  <c r="M145" i="56"/>
  <c r="N145" i="56" s="1"/>
  <c r="L82" i="60"/>
  <c r="P82" i="60"/>
  <c r="X96" i="60"/>
  <c r="M186" i="52"/>
  <c r="N186" i="52" s="1"/>
  <c r="X77" i="60"/>
  <c r="M32" i="55"/>
  <c r="N32" i="55" s="1"/>
  <c r="S42" i="60"/>
  <c r="M216" i="56"/>
  <c r="N216" i="56" s="1"/>
  <c r="V67" i="60"/>
  <c r="M47" i="55"/>
  <c r="N47" i="55" s="1"/>
  <c r="M143" i="56"/>
  <c r="N143" i="56" s="1"/>
  <c r="AD143" i="95"/>
  <c r="V102" i="60"/>
  <c r="U94" i="60"/>
  <c r="W60" i="60"/>
  <c r="J19" i="60"/>
  <c r="W85" i="60"/>
  <c r="R77" i="60"/>
  <c r="M88" i="56"/>
  <c r="N88" i="56" s="1"/>
  <c r="W116" i="60"/>
  <c r="S104" i="60"/>
  <c r="T101" i="60"/>
  <c r="M25" i="51"/>
  <c r="N25" i="51" s="1"/>
  <c r="R95" i="60"/>
  <c r="Q71" i="60"/>
  <c r="V39" i="60"/>
  <c r="S81" i="60"/>
  <c r="V42" i="60"/>
  <c r="S111" i="60"/>
  <c r="W46" i="60"/>
  <c r="M96" i="52"/>
  <c r="N96" i="52" s="1"/>
  <c r="M83" i="56"/>
  <c r="N83" i="56" s="1"/>
  <c r="K18" i="60"/>
  <c r="X73" i="60"/>
  <c r="T83" i="60"/>
  <c r="R143" i="95"/>
  <c r="V55" i="60"/>
  <c r="V40" i="60"/>
  <c r="Q120" i="60"/>
  <c r="V70" i="60"/>
  <c r="P32" i="60"/>
  <c r="L32" i="60"/>
  <c r="M188" i="52"/>
  <c r="N188" i="52" s="1"/>
  <c r="T78" i="60"/>
  <c r="E15" i="60"/>
  <c r="R37" i="60"/>
  <c r="L116" i="60"/>
  <c r="P116" i="60"/>
  <c r="M206" i="56"/>
  <c r="N206" i="56" s="1"/>
  <c r="M132" i="52"/>
  <c r="N132" i="52" s="1"/>
  <c r="U104" i="60"/>
  <c r="S117" i="60"/>
  <c r="V75" i="60"/>
  <c r="L71" i="60"/>
  <c r="P71" i="60"/>
  <c r="S34" i="60"/>
  <c r="R85" i="60"/>
  <c r="E19" i="60"/>
  <c r="P92" i="60"/>
  <c r="L92" i="60"/>
  <c r="M75" i="55"/>
  <c r="N75" i="55" s="1"/>
  <c r="E12" i="49"/>
  <c r="M92" i="56"/>
  <c r="N92" i="56" s="1"/>
  <c r="T65" i="60"/>
  <c r="M76" i="56"/>
  <c r="N76" i="56" s="1"/>
  <c r="H9" i="56"/>
  <c r="X116" i="60"/>
  <c r="M174" i="56"/>
  <c r="N174" i="56" s="1"/>
  <c r="Q102" i="60"/>
  <c r="J21" i="60"/>
  <c r="W109" i="60"/>
  <c r="M96" i="56"/>
  <c r="N96" i="56" s="1"/>
  <c r="P35" i="60"/>
  <c r="L35" i="60"/>
  <c r="W43" i="60"/>
  <c r="M107" i="51"/>
  <c r="N107" i="51" s="1"/>
  <c r="W112" i="60"/>
  <c r="W99" i="60"/>
  <c r="M29" i="55"/>
  <c r="N29" i="55" s="1"/>
  <c r="CO51" i="104"/>
  <c r="M122" i="56"/>
  <c r="N122" i="56" s="1"/>
  <c r="M112" i="55"/>
  <c r="N112" i="55" s="1"/>
  <c r="T58" i="60"/>
  <c r="M147" i="56"/>
  <c r="N147" i="56" s="1"/>
  <c r="T66" i="60"/>
  <c r="X48" i="60"/>
  <c r="L30" i="60"/>
  <c r="P30" i="60"/>
  <c r="L45" i="60"/>
  <c r="P45" i="60"/>
  <c r="M207" i="56"/>
  <c r="N207" i="56" s="1"/>
  <c r="M58" i="55"/>
  <c r="N58" i="55" s="1"/>
  <c r="E21" i="60"/>
  <c r="R109" i="60"/>
  <c r="S44" i="60"/>
  <c r="R57" i="60"/>
  <c r="M45" i="56"/>
  <c r="N45" i="56" s="1"/>
  <c r="X26" i="60"/>
  <c r="M199" i="56"/>
  <c r="N199" i="56" s="1"/>
  <c r="D144" i="41"/>
  <c r="S144" i="41" s="1"/>
  <c r="V85" i="60"/>
  <c r="V19" i="60" s="1"/>
  <c r="I19" i="60"/>
  <c r="BZ143" i="95"/>
  <c r="AH143" i="95"/>
  <c r="L33" i="60"/>
  <c r="P33" i="60"/>
  <c r="Y33" i="60" s="1"/>
  <c r="M114" i="56"/>
  <c r="N114" i="56" s="1"/>
  <c r="M30" i="52"/>
  <c r="N30" i="52" s="1"/>
  <c r="P9" i="55"/>
  <c r="V47" i="60"/>
  <c r="M116" i="55"/>
  <c r="N116" i="55" s="1"/>
  <c r="M224" i="56"/>
  <c r="N224" i="56" s="1"/>
  <c r="X87" i="60"/>
  <c r="T92" i="60"/>
  <c r="W39" i="60"/>
  <c r="R114" i="60"/>
  <c r="V59" i="60"/>
  <c r="T70" i="60"/>
  <c r="M159" i="56"/>
  <c r="N159" i="56" s="1"/>
  <c r="X67" i="60"/>
  <c r="W35" i="60"/>
  <c r="BK141" i="104"/>
  <c r="BN141" i="104" s="1"/>
  <c r="R101" i="60"/>
  <c r="R30" i="60"/>
  <c r="W100" i="60"/>
  <c r="V104" i="60"/>
  <c r="W55" i="60"/>
  <c r="Q14" i="53"/>
  <c r="U70" i="60"/>
  <c r="R78" i="60"/>
  <c r="S27" i="60"/>
  <c r="Q89" i="60"/>
  <c r="M78" i="55"/>
  <c r="N78" i="55" s="1"/>
  <c r="V80" i="60"/>
  <c r="M155" i="56"/>
  <c r="N155" i="56" s="1"/>
  <c r="M149" i="55"/>
  <c r="N149" i="55" s="1"/>
  <c r="V76" i="60"/>
  <c r="R40" i="60"/>
  <c r="X40" i="60"/>
  <c r="V29" i="60"/>
  <c r="S120" i="60"/>
  <c r="V106" i="60"/>
  <c r="K141" i="104"/>
  <c r="E9" i="56"/>
  <c r="U80" i="60"/>
  <c r="R103" i="60"/>
  <c r="V115" i="60"/>
  <c r="T54" i="60"/>
  <c r="L89" i="60"/>
  <c r="P89" i="60"/>
  <c r="M54" i="51"/>
  <c r="N54" i="51" s="1"/>
  <c r="M55" i="56"/>
  <c r="N55" i="56" s="1"/>
  <c r="M137" i="55"/>
  <c r="N137" i="55" s="1"/>
  <c r="R62" i="60"/>
  <c r="M83" i="52"/>
  <c r="N83" i="52" s="1"/>
  <c r="S99" i="60"/>
  <c r="X79" i="60"/>
  <c r="M100" i="56"/>
  <c r="N100" i="56" s="1"/>
  <c r="V77" i="60"/>
  <c r="M78" i="56"/>
  <c r="N78" i="56" s="1"/>
  <c r="P120" i="60"/>
  <c r="L120" i="60"/>
  <c r="U46" i="60"/>
  <c r="U74" i="60"/>
  <c r="U118" i="60"/>
  <c r="U39" i="60"/>
  <c r="M210" i="55"/>
  <c r="N210" i="55" s="1"/>
  <c r="M69" i="55"/>
  <c r="N69" i="55" s="1"/>
  <c r="X141" i="104"/>
  <c r="U52" i="60"/>
  <c r="D9" i="55"/>
  <c r="M61" i="55"/>
  <c r="N61" i="55" s="1"/>
  <c r="M137" i="56"/>
  <c r="N137" i="56" s="1"/>
  <c r="R119" i="60"/>
  <c r="M63" i="56"/>
  <c r="N63" i="56" s="1"/>
  <c r="L70" i="60"/>
  <c r="P70" i="60"/>
  <c r="Y70" i="60" s="1"/>
  <c r="U35" i="60"/>
  <c r="W101" i="60"/>
  <c r="W67" i="60"/>
  <c r="Q63" i="60"/>
  <c r="X47" i="60"/>
  <c r="L114" i="60"/>
  <c r="P114" i="60"/>
  <c r="X63" i="60"/>
  <c r="Q44" i="60"/>
  <c r="S98" i="60"/>
  <c r="T80" i="60"/>
  <c r="W120" i="60"/>
  <c r="W41" i="60"/>
  <c r="X62" i="60"/>
  <c r="M58" i="56"/>
  <c r="N58" i="56" s="1"/>
  <c r="W86" i="60"/>
  <c r="M36" i="49"/>
  <c r="N36" i="49" s="1"/>
  <c r="W107" i="60"/>
  <c r="W38" i="60"/>
  <c r="V98" i="60"/>
  <c r="M164" i="56"/>
  <c r="N164" i="56" s="1"/>
  <c r="V91" i="60"/>
  <c r="X66" i="60"/>
  <c r="M182" i="56"/>
  <c r="N182" i="56" s="1"/>
  <c r="M195" i="56"/>
  <c r="N195" i="56" s="1"/>
  <c r="W98" i="60"/>
  <c r="L94" i="60"/>
  <c r="P94" i="60"/>
  <c r="X86" i="60"/>
  <c r="R112" i="60"/>
  <c r="M105" i="56"/>
  <c r="N105" i="56" s="1"/>
  <c r="Q92" i="60"/>
  <c r="I21" i="60"/>
  <c r="V109" i="60"/>
  <c r="M22" i="55"/>
  <c r="N22" i="55" s="1"/>
  <c r="Q39" i="60"/>
  <c r="U113" i="60"/>
  <c r="R61" i="60"/>
  <c r="E17" i="60"/>
  <c r="G13" i="49"/>
  <c r="R51" i="60"/>
  <c r="Y51" i="60" s="1"/>
  <c r="M59" i="56"/>
  <c r="N59" i="56" s="1"/>
  <c r="AG23" i="104"/>
  <c r="AN23" i="104" s="1"/>
  <c r="T56" i="60"/>
  <c r="X100" i="60"/>
  <c r="B12" i="49"/>
  <c r="W26" i="60"/>
  <c r="W58" i="60"/>
  <c r="Q58" i="60"/>
  <c r="U83" i="60"/>
  <c r="CO141" i="104"/>
  <c r="M226" i="56"/>
  <c r="N226" i="56" s="1"/>
  <c r="W27" i="60"/>
  <c r="G20" i="60"/>
  <c r="T97" i="60"/>
  <c r="S67" i="60"/>
  <c r="W62" i="60"/>
  <c r="T82" i="60"/>
  <c r="M164" i="55"/>
  <c r="N164" i="55" s="1"/>
  <c r="M168" i="55"/>
  <c r="N168" i="55" s="1"/>
  <c r="S77" i="60"/>
  <c r="S88" i="60"/>
  <c r="W77" i="60"/>
  <c r="S60" i="60"/>
  <c r="M80" i="56"/>
  <c r="N80" i="56" s="1"/>
  <c r="R99" i="60"/>
  <c r="V107" i="60"/>
  <c r="X78" i="60"/>
  <c r="X68" i="60"/>
  <c r="U60" i="60"/>
  <c r="U76" i="60"/>
  <c r="S52" i="60"/>
  <c r="U65" i="60"/>
  <c r="W103" i="60"/>
  <c r="R36" i="60"/>
  <c r="X25" i="60"/>
  <c r="K14" i="60"/>
  <c r="P117" i="60"/>
  <c r="L117" i="60"/>
  <c r="V53" i="60"/>
  <c r="L38" i="60"/>
  <c r="P38" i="60"/>
  <c r="R106" i="60"/>
  <c r="R102" i="60"/>
  <c r="G16" i="60"/>
  <c r="T49" i="60"/>
  <c r="T41" i="60"/>
  <c r="CS143" i="95"/>
  <c r="BN143" i="95"/>
  <c r="W48" i="60"/>
  <c r="U42" i="60"/>
  <c r="L40" i="60"/>
  <c r="P40" i="60"/>
  <c r="T118" i="60"/>
  <c r="BB143" i="95"/>
  <c r="X74" i="60"/>
  <c r="S37" i="60"/>
  <c r="S15" i="60" s="1"/>
  <c r="F15" i="60"/>
  <c r="W65" i="60"/>
  <c r="S89" i="60"/>
  <c r="V93" i="60"/>
  <c r="W68" i="60"/>
  <c r="U62" i="60"/>
  <c r="S107" i="60"/>
  <c r="M229" i="56"/>
  <c r="N229" i="56" s="1"/>
  <c r="AG141" i="104"/>
  <c r="AN141" i="104" s="1"/>
  <c r="S32" i="60"/>
  <c r="L85" i="60"/>
  <c r="C19" i="60"/>
  <c r="P85" i="60"/>
  <c r="M81" i="56"/>
  <c r="N81" i="56" s="1"/>
  <c r="U48" i="60"/>
  <c r="U114" i="60"/>
  <c r="BZ141" i="104"/>
  <c r="U99" i="60"/>
  <c r="X30" i="60"/>
  <c r="M119" i="56"/>
  <c r="N119" i="56" s="1"/>
  <c r="CD140" i="104"/>
  <c r="CR140" i="104" s="1"/>
  <c r="W64" i="60"/>
  <c r="Q111" i="60"/>
  <c r="X61" i="60"/>
  <c r="X17" i="60" s="1"/>
  <c r="K17" i="60"/>
  <c r="T36" i="60"/>
  <c r="X33" i="60"/>
  <c r="S109" i="60"/>
  <c r="F21" i="60"/>
  <c r="P25" i="60"/>
  <c r="L25" i="60"/>
  <c r="L14" i="61" s="1"/>
  <c r="C14" i="60"/>
  <c r="S58" i="60"/>
  <c r="M160" i="51"/>
  <c r="N160" i="51" s="1"/>
  <c r="L105" i="60"/>
  <c r="P105" i="60"/>
  <c r="Y105" i="60" s="1"/>
  <c r="W106" i="60"/>
  <c r="T42" i="60"/>
  <c r="R68" i="60"/>
  <c r="L75" i="60"/>
  <c r="P75" i="60"/>
  <c r="T91" i="60"/>
  <c r="L42" i="60"/>
  <c r="P42" i="60"/>
  <c r="F143" i="95"/>
  <c r="M131" i="55"/>
  <c r="N131" i="55" s="1"/>
  <c r="U92" i="60"/>
  <c r="W31" i="60"/>
  <c r="M132" i="55"/>
  <c r="N132" i="55" s="1"/>
  <c r="G14" i="60"/>
  <c r="T25" i="60"/>
  <c r="M91" i="56"/>
  <c r="N91" i="56" s="1"/>
  <c r="M187" i="55"/>
  <c r="N187" i="55" s="1"/>
  <c r="T87" i="60"/>
  <c r="Q50" i="60"/>
  <c r="U67" i="60"/>
  <c r="G141" i="104"/>
  <c r="N141" i="104" s="1"/>
  <c r="I9" i="56"/>
  <c r="S92" i="60"/>
  <c r="R110" i="60"/>
  <c r="CM143" i="95"/>
  <c r="Q35" i="60"/>
  <c r="T110" i="60"/>
  <c r="Q101" i="60"/>
  <c r="Q74" i="60"/>
  <c r="U119" i="60"/>
  <c r="M210" i="56"/>
  <c r="N210" i="56" s="1"/>
  <c r="M156" i="56"/>
  <c r="N156" i="56" s="1"/>
  <c r="S54" i="60"/>
  <c r="Q115" i="60"/>
  <c r="W102" i="60"/>
  <c r="R74" i="60"/>
  <c r="V82" i="60"/>
  <c r="U47" i="60"/>
  <c r="R45" i="60"/>
  <c r="U54" i="60"/>
  <c r="M179" i="55"/>
  <c r="N179" i="55" s="1"/>
  <c r="Q54" i="60"/>
  <c r="X31" i="60"/>
  <c r="V54" i="60"/>
  <c r="M135" i="55"/>
  <c r="N135" i="55" s="1"/>
  <c r="M138" i="52"/>
  <c r="N138" i="52" s="1"/>
  <c r="X38" i="60"/>
  <c r="P108" i="60"/>
  <c r="L108" i="60"/>
  <c r="M106" i="56"/>
  <c r="N106" i="56" s="1"/>
  <c r="P83" i="60"/>
  <c r="L83" i="60"/>
  <c r="W96" i="60"/>
  <c r="Q42" i="60"/>
  <c r="U53" i="60"/>
  <c r="V68" i="60"/>
  <c r="U72" i="60"/>
  <c r="S57" i="60"/>
  <c r="T104" i="60"/>
  <c r="V84" i="60"/>
  <c r="T86" i="60"/>
  <c r="M133" i="56"/>
  <c r="N133" i="56" s="1"/>
  <c r="V103" i="60"/>
  <c r="W47" i="60"/>
  <c r="X41" i="60"/>
  <c r="M60" i="55"/>
  <c r="N60" i="55" s="1"/>
  <c r="M200" i="56"/>
  <c r="N200" i="56" s="1"/>
  <c r="M141" i="56"/>
  <c r="N141" i="56" s="1"/>
  <c r="W52" i="60"/>
  <c r="M163" i="56"/>
  <c r="N163" i="56" s="1"/>
  <c r="V101" i="60"/>
  <c r="S68" i="60"/>
  <c r="P76" i="60"/>
  <c r="L76" i="60"/>
  <c r="M128" i="56"/>
  <c r="N128" i="56" s="1"/>
  <c r="M116" i="52"/>
  <c r="N116" i="52" s="1"/>
  <c r="V74" i="60"/>
  <c r="W28" i="60"/>
  <c r="M213" i="56"/>
  <c r="N213" i="56" s="1"/>
  <c r="M104" i="52"/>
  <c r="N104" i="52" s="1"/>
  <c r="M162" i="55"/>
  <c r="N162" i="55" s="1"/>
  <c r="M118" i="56"/>
  <c r="N118" i="56" s="1"/>
  <c r="R52" i="60"/>
  <c r="J18" i="60"/>
  <c r="W73" i="60"/>
  <c r="X36" i="60"/>
  <c r="M217" i="56"/>
  <c r="N217" i="56" s="1"/>
  <c r="L43" i="60"/>
  <c r="P43" i="60"/>
  <c r="Y43" i="60" s="1"/>
  <c r="V100" i="60"/>
  <c r="S53" i="60"/>
  <c r="S112" i="60"/>
  <c r="V119" i="60"/>
  <c r="M138" i="56"/>
  <c r="N138" i="56" s="1"/>
  <c r="M33" i="55"/>
  <c r="N33" i="55" s="1"/>
  <c r="Q109" i="60"/>
  <c r="D21" i="60"/>
  <c r="L99" i="60"/>
  <c r="P99" i="60"/>
  <c r="M168" i="52"/>
  <c r="N168" i="52" s="1"/>
  <c r="M93" i="56"/>
  <c r="N93" i="56" s="1"/>
  <c r="T34" i="60"/>
  <c r="P52" i="60"/>
  <c r="L52" i="60"/>
  <c r="M161" i="56"/>
  <c r="N161" i="56" s="1"/>
  <c r="S79" i="60"/>
  <c r="W70" i="60"/>
  <c r="M89" i="56"/>
  <c r="N89" i="56" s="1"/>
  <c r="M97" i="49"/>
  <c r="N97" i="49" s="1"/>
  <c r="W87" i="60"/>
  <c r="R65" i="60"/>
  <c r="X113" i="60"/>
  <c r="BR141" i="104"/>
  <c r="F20" i="60"/>
  <c r="S97" i="60"/>
  <c r="T94" i="60"/>
  <c r="X35" i="60"/>
  <c r="M170" i="56"/>
  <c r="N170" i="56" s="1"/>
  <c r="V25" i="60"/>
  <c r="I14" i="60"/>
  <c r="Q112" i="60"/>
  <c r="M90" i="56"/>
  <c r="N90" i="56" s="1"/>
  <c r="U97" i="60"/>
  <c r="H20" i="60"/>
  <c r="V78" i="60"/>
  <c r="P48" i="60"/>
  <c r="Y48" i="60" s="1"/>
  <c r="L48" i="60"/>
  <c r="Q64" i="60"/>
  <c r="X76" i="60"/>
  <c r="R43" i="60"/>
  <c r="M64" i="56"/>
  <c r="N64" i="56" s="1"/>
  <c r="M33" i="52"/>
  <c r="N33" i="52" s="1"/>
  <c r="R69" i="60"/>
  <c r="R47" i="60"/>
  <c r="P118" i="60"/>
  <c r="L118" i="60"/>
  <c r="Q46" i="60"/>
  <c r="S26" i="60"/>
  <c r="P79" i="60"/>
  <c r="Y79" i="60" s="1"/>
  <c r="L79" i="60"/>
  <c r="Q68" i="60"/>
  <c r="T99" i="60"/>
  <c r="U78" i="60"/>
  <c r="W93" i="60"/>
  <c r="W84" i="60"/>
  <c r="T71" i="60"/>
  <c r="P111" i="60"/>
  <c r="L111" i="60"/>
  <c r="T27" i="60"/>
  <c r="U90" i="60"/>
  <c r="M177" i="56"/>
  <c r="N177" i="56" s="1"/>
  <c r="M121" i="56"/>
  <c r="N121" i="56" s="1"/>
  <c r="T113" i="60"/>
  <c r="T95" i="60"/>
  <c r="P66" i="60"/>
  <c r="Y66" i="60" s="1"/>
  <c r="L66" i="60"/>
  <c r="M22" i="52"/>
  <c r="N22" i="52" s="1"/>
  <c r="M226" i="55"/>
  <c r="N226" i="55" s="1"/>
  <c r="M110" i="56"/>
  <c r="N110" i="56" s="1"/>
  <c r="W104" i="60"/>
  <c r="CP143" i="95"/>
  <c r="M205" i="55"/>
  <c r="N205" i="55" s="1"/>
  <c r="V72" i="60"/>
  <c r="U112" i="60"/>
  <c r="L55" i="60"/>
  <c r="P55" i="60"/>
  <c r="Y55" i="60" s="1"/>
  <c r="U29" i="60"/>
  <c r="S86" i="60"/>
  <c r="R98" i="60"/>
  <c r="P39" i="60"/>
  <c r="Y39" i="60" s="1"/>
  <c r="L39" i="60"/>
  <c r="M12" i="56"/>
  <c r="N12" i="56" s="1"/>
  <c r="V81" i="60"/>
  <c r="CL143" i="95"/>
  <c r="CT143" i="95" s="1"/>
  <c r="T29" i="60"/>
  <c r="Q88" i="60"/>
  <c r="T108" i="60"/>
  <c r="G9" i="55"/>
  <c r="W29" i="60"/>
  <c r="M121" i="55"/>
  <c r="N121" i="55" s="1"/>
  <c r="L119" i="60"/>
  <c r="P119" i="60"/>
  <c r="W92" i="60"/>
  <c r="N96" i="53" l="1"/>
  <c r="R96" i="53" s="1"/>
  <c r="N29" i="53"/>
  <c r="R29" i="53" s="1"/>
  <c r="N71" i="53"/>
  <c r="R71" i="53" s="1"/>
  <c r="N35" i="53"/>
  <c r="R35" i="53" s="1"/>
  <c r="N69" i="53"/>
  <c r="R69" i="53" s="1"/>
  <c r="F12" i="53"/>
  <c r="N67" i="53"/>
  <c r="N84" i="53"/>
  <c r="R84" i="53" s="1"/>
  <c r="N42" i="53"/>
  <c r="R42" i="53" s="1"/>
  <c r="CA16" i="104"/>
  <c r="N62" i="53"/>
  <c r="R62" i="53" s="1"/>
  <c r="N30" i="53"/>
  <c r="R30" i="53" s="1"/>
  <c r="N102" i="53"/>
  <c r="R102" i="53" s="1"/>
  <c r="N104" i="53"/>
  <c r="R104" i="53" s="1"/>
  <c r="N57" i="53"/>
  <c r="R57" i="53" s="1"/>
  <c r="N48" i="53"/>
  <c r="R48" i="53" s="1"/>
  <c r="N68" i="53"/>
  <c r="R68" i="53" s="1"/>
  <c r="N50" i="53"/>
  <c r="R50" i="53" s="1"/>
  <c r="CD114" i="104"/>
  <c r="CD129" i="104"/>
  <c r="AD72" i="95"/>
  <c r="BN67" i="95"/>
  <c r="AD63" i="95"/>
  <c r="BU14" i="104"/>
  <c r="N139" i="53"/>
  <c r="R139" i="53" s="1"/>
  <c r="F71" i="95"/>
  <c r="BN100" i="95"/>
  <c r="R69" i="95"/>
  <c r="AY11" i="95"/>
  <c r="BB55" i="95"/>
  <c r="F105" i="95"/>
  <c r="BB84" i="95"/>
  <c r="AD125" i="95"/>
  <c r="AD16" i="95" s="1"/>
  <c r="AA16" i="95"/>
  <c r="O13" i="95"/>
  <c r="R79" i="95"/>
  <c r="BB37" i="95"/>
  <c r="AD114" i="95"/>
  <c r="BB40" i="95"/>
  <c r="R77" i="95"/>
  <c r="BB108" i="95"/>
  <c r="R107" i="95"/>
  <c r="BB61" i="95"/>
  <c r="BB98" i="95"/>
  <c r="BB26" i="95"/>
  <c r="R90" i="95"/>
  <c r="BB89" i="95"/>
  <c r="BB97" i="95"/>
  <c r="BB60" i="95"/>
  <c r="N20" i="53"/>
  <c r="R20" i="53" s="1"/>
  <c r="N56" i="53"/>
  <c r="R56" i="53" s="1"/>
  <c r="N80" i="53"/>
  <c r="R80" i="53" s="1"/>
  <c r="N98" i="53"/>
  <c r="R98" i="53" s="1"/>
  <c r="N94" i="53"/>
  <c r="R94" i="53" s="1"/>
  <c r="N89" i="53"/>
  <c r="R89" i="53" s="1"/>
  <c r="N26" i="53"/>
  <c r="R26" i="53" s="1"/>
  <c r="CB16" i="104"/>
  <c r="CD115" i="104"/>
  <c r="N25" i="53"/>
  <c r="R25" i="53" s="1"/>
  <c r="N99" i="53"/>
  <c r="R99" i="53" s="1"/>
  <c r="N39" i="53"/>
  <c r="R39" i="53" s="1"/>
  <c r="N93" i="53"/>
  <c r="R93" i="53" s="1"/>
  <c r="CD110" i="104"/>
  <c r="N40" i="53"/>
  <c r="R40" i="53" s="1"/>
  <c r="N61" i="53"/>
  <c r="R61" i="53" s="1"/>
  <c r="F10" i="53"/>
  <c r="N43" i="53"/>
  <c r="CD135" i="104"/>
  <c r="N90" i="53"/>
  <c r="R90" i="53" s="1"/>
  <c r="N128" i="53"/>
  <c r="R128" i="53" s="1"/>
  <c r="R72" i="95"/>
  <c r="C12" i="95"/>
  <c r="F67" i="95"/>
  <c r="N141" i="53"/>
  <c r="R141" i="53" s="1"/>
  <c r="N129" i="53"/>
  <c r="R129" i="53" s="1"/>
  <c r="BN63" i="95"/>
  <c r="BB58" i="95"/>
  <c r="AD71" i="95"/>
  <c r="AD100" i="95"/>
  <c r="BN66" i="95"/>
  <c r="AD80" i="95"/>
  <c r="BB48" i="95"/>
  <c r="F69" i="95"/>
  <c r="BU15" i="104"/>
  <c r="C11" i="95"/>
  <c r="F55" i="95"/>
  <c r="BB105" i="95"/>
  <c r="F74" i="95"/>
  <c r="R125" i="95"/>
  <c r="R16" i="95" s="1"/>
  <c r="O16" i="95"/>
  <c r="AY13" i="95"/>
  <c r="BB79" i="95"/>
  <c r="BA10" i="95"/>
  <c r="BB43" i="95"/>
  <c r="R106" i="95"/>
  <c r="R114" i="95"/>
  <c r="BB39" i="95"/>
  <c r="BU9" i="104"/>
  <c r="BB46" i="95"/>
  <c r="AD108" i="95"/>
  <c r="F107" i="95"/>
  <c r="R61" i="95"/>
  <c r="R98" i="95"/>
  <c r="BB54" i="95"/>
  <c r="BU10" i="104"/>
  <c r="F90" i="95"/>
  <c r="F68" i="95"/>
  <c r="BN97" i="95"/>
  <c r="N60" i="53"/>
  <c r="R60" i="53" s="1"/>
  <c r="N86" i="53"/>
  <c r="R86" i="53" s="1"/>
  <c r="N83" i="53"/>
  <c r="R83" i="53" s="1"/>
  <c r="F8" i="53"/>
  <c r="N19" i="53"/>
  <c r="N74" i="53"/>
  <c r="R74" i="53" s="1"/>
  <c r="N63" i="53"/>
  <c r="R63" i="53" s="1"/>
  <c r="N112" i="53"/>
  <c r="R112" i="53" s="1"/>
  <c r="N38" i="53"/>
  <c r="R38" i="53" s="1"/>
  <c r="N87" i="53"/>
  <c r="R87" i="53" s="1"/>
  <c r="N44" i="53"/>
  <c r="R44" i="53" s="1"/>
  <c r="CD113" i="104"/>
  <c r="CD15" i="104" s="1"/>
  <c r="N95" i="53"/>
  <c r="R95" i="53" s="1"/>
  <c r="N77" i="53"/>
  <c r="R77" i="53" s="1"/>
  <c r="N54" i="53"/>
  <c r="R54" i="53" s="1"/>
  <c r="N114" i="53"/>
  <c r="R114" i="53" s="1"/>
  <c r="N101" i="53"/>
  <c r="R101" i="53" s="1"/>
  <c r="CA15" i="104"/>
  <c r="CD126" i="104"/>
  <c r="CD130" i="104"/>
  <c r="CD134" i="104"/>
  <c r="CD123" i="104"/>
  <c r="CD119" i="104"/>
  <c r="CD128" i="104"/>
  <c r="CD132" i="104"/>
  <c r="F17" i="53"/>
  <c r="N127" i="53"/>
  <c r="CD136" i="104"/>
  <c r="N136" i="53"/>
  <c r="R136" i="53" s="1"/>
  <c r="N46" i="53"/>
  <c r="R46" i="53" s="1"/>
  <c r="BN72" i="95"/>
  <c r="O12" i="95"/>
  <c r="R67" i="95"/>
  <c r="N122" i="53"/>
  <c r="R122" i="53" s="1"/>
  <c r="N135" i="53"/>
  <c r="R135" i="53" s="1"/>
  <c r="BB30" i="95"/>
  <c r="BA13" i="95"/>
  <c r="R81" i="95"/>
  <c r="N120" i="53"/>
  <c r="R120" i="53" s="1"/>
  <c r="BB63" i="95"/>
  <c r="BU12" i="104"/>
  <c r="AR15" i="95"/>
  <c r="R71" i="95"/>
  <c r="F100" i="95"/>
  <c r="BB66" i="95"/>
  <c r="BN80" i="95"/>
  <c r="BB69" i="95"/>
  <c r="AA11" i="95"/>
  <c r="AD55" i="95"/>
  <c r="BB38" i="95"/>
  <c r="R105" i="95"/>
  <c r="AD74" i="95"/>
  <c r="AD101" i="95"/>
  <c r="F125" i="95"/>
  <c r="F16" i="95" s="1"/>
  <c r="C16" i="95"/>
  <c r="C13" i="95"/>
  <c r="F79" i="95"/>
  <c r="BN91" i="95"/>
  <c r="AD106" i="95"/>
  <c r="BB114" i="95"/>
  <c r="BB41" i="95"/>
  <c r="BN108" i="95"/>
  <c r="BB107" i="95"/>
  <c r="BN61" i="95"/>
  <c r="F70" i="95"/>
  <c r="BN90" i="95"/>
  <c r="BB68" i="95"/>
  <c r="AD97" i="95"/>
  <c r="N82" i="53"/>
  <c r="R82" i="53" s="1"/>
  <c r="N33" i="53"/>
  <c r="R33" i="53" s="1"/>
  <c r="N100" i="53"/>
  <c r="R100" i="53" s="1"/>
  <c r="N70" i="53"/>
  <c r="R70" i="53" s="1"/>
  <c r="N53" i="53"/>
  <c r="R53" i="53" s="1"/>
  <c r="F16" i="53"/>
  <c r="N115" i="53"/>
  <c r="N21" i="53"/>
  <c r="R21" i="53" s="1"/>
  <c r="N22" i="53"/>
  <c r="R22" i="53" s="1"/>
  <c r="N105" i="53"/>
  <c r="R105" i="53" s="1"/>
  <c r="N117" i="53"/>
  <c r="R117" i="53" s="1"/>
  <c r="CD111" i="104"/>
  <c r="CD116" i="104"/>
  <c r="CB15" i="104"/>
  <c r="CD109" i="104"/>
  <c r="CD121" i="104"/>
  <c r="F149" i="53"/>
  <c r="N133" i="53"/>
  <c r="BU8" i="104"/>
  <c r="CA17" i="104"/>
  <c r="N138" i="53"/>
  <c r="R138" i="53" s="1"/>
  <c r="F99" i="95"/>
  <c r="AA12" i="95"/>
  <c r="AD67" i="95"/>
  <c r="AD81" i="95"/>
  <c r="F63" i="95"/>
  <c r="BB57" i="95"/>
  <c r="R100" i="95"/>
  <c r="CD138" i="104"/>
  <c r="AD66" i="95"/>
  <c r="F80" i="95"/>
  <c r="F102" i="95"/>
  <c r="BN69" i="95"/>
  <c r="O11" i="95"/>
  <c r="R55" i="95"/>
  <c r="BB53" i="95"/>
  <c r="R74" i="95"/>
  <c r="R101" i="95"/>
  <c r="AD104" i="95"/>
  <c r="BB125" i="95"/>
  <c r="BB16" i="95" s="1"/>
  <c r="AY16" i="95"/>
  <c r="AA14" i="95"/>
  <c r="AD91" i="95"/>
  <c r="F106" i="95"/>
  <c r="BN114" i="95"/>
  <c r="R73" i="95"/>
  <c r="AD86" i="95"/>
  <c r="O15" i="95"/>
  <c r="R103" i="95"/>
  <c r="F108" i="95"/>
  <c r="BN107" i="95"/>
  <c r="AD70" i="95"/>
  <c r="AD90" i="95"/>
  <c r="R65" i="95"/>
  <c r="AD68" i="95"/>
  <c r="R97" i="95"/>
  <c r="BB20" i="95"/>
  <c r="N34" i="53"/>
  <c r="R34" i="53" s="1"/>
  <c r="CD141" i="104"/>
  <c r="N52" i="53"/>
  <c r="R52" i="53" s="1"/>
  <c r="N110" i="53"/>
  <c r="R110" i="53" s="1"/>
  <c r="F9" i="53"/>
  <c r="N31" i="53"/>
  <c r="N64" i="53"/>
  <c r="R64" i="53" s="1"/>
  <c r="F11" i="53"/>
  <c r="N55" i="53"/>
  <c r="N107" i="53"/>
  <c r="R107" i="53" s="1"/>
  <c r="N49" i="53"/>
  <c r="R49" i="53" s="1"/>
  <c r="N76" i="53"/>
  <c r="R76" i="53" s="1"/>
  <c r="CD124" i="104"/>
  <c r="N130" i="53"/>
  <c r="R130" i="53" s="1"/>
  <c r="N123" i="53"/>
  <c r="R123" i="53" s="1"/>
  <c r="CD125" i="104"/>
  <c r="N140" i="53"/>
  <c r="R140" i="53" s="1"/>
  <c r="CB17" i="104"/>
  <c r="CD127" i="104"/>
  <c r="BB78" i="95"/>
  <c r="BB99" i="95"/>
  <c r="AY12" i="95"/>
  <c r="BB67" i="95"/>
  <c r="BB12" i="95" s="1"/>
  <c r="N118" i="53"/>
  <c r="R118" i="53" s="1"/>
  <c r="N125" i="53"/>
  <c r="R125" i="53" s="1"/>
  <c r="BN81" i="95"/>
  <c r="R63" i="95"/>
  <c r="R66" i="95"/>
  <c r="BB80" i="95"/>
  <c r="AD102" i="95"/>
  <c r="BA11" i="95"/>
  <c r="BB25" i="95"/>
  <c r="AD84" i="95"/>
  <c r="BN74" i="95"/>
  <c r="BB101" i="95"/>
  <c r="BN104" i="95"/>
  <c r="BN125" i="95"/>
  <c r="BN16" i="95" s="1"/>
  <c r="BB45" i="95"/>
  <c r="O14" i="95"/>
  <c r="R91" i="95"/>
  <c r="BN106" i="95"/>
  <c r="F114" i="95"/>
  <c r="BN73" i="95"/>
  <c r="F86" i="95"/>
  <c r="BB77" i="95"/>
  <c r="C15" i="95"/>
  <c r="F103" i="95"/>
  <c r="F15" i="95" s="1"/>
  <c r="BB76" i="95"/>
  <c r="R108" i="95"/>
  <c r="BN70" i="95"/>
  <c r="F89" i="95"/>
  <c r="AD65" i="95"/>
  <c r="R68" i="95"/>
  <c r="N58" i="53"/>
  <c r="R58" i="53" s="1"/>
  <c r="F14" i="53"/>
  <c r="N91" i="53"/>
  <c r="N59" i="53"/>
  <c r="R59" i="53" s="1"/>
  <c r="N97" i="53"/>
  <c r="R97" i="53" s="1"/>
  <c r="CD112" i="104"/>
  <c r="N23" i="53"/>
  <c r="R23" i="53" s="1"/>
  <c r="N27" i="53"/>
  <c r="R27" i="53" s="1"/>
  <c r="N88" i="53"/>
  <c r="R88" i="53" s="1"/>
  <c r="CD118" i="104"/>
  <c r="N45" i="53"/>
  <c r="R45" i="53" s="1"/>
  <c r="N137" i="53"/>
  <c r="R137" i="53" s="1"/>
  <c r="N124" i="53"/>
  <c r="R124" i="53" s="1"/>
  <c r="CD120" i="104"/>
  <c r="CD133" i="104"/>
  <c r="N134" i="53"/>
  <c r="R134" i="53" s="1"/>
  <c r="N121" i="53"/>
  <c r="R121" i="53" s="1"/>
  <c r="BB34" i="95"/>
  <c r="AD99" i="95"/>
  <c r="BB51" i="95"/>
  <c r="BB29" i="95"/>
  <c r="BB81" i="95"/>
  <c r="CD137" i="104"/>
  <c r="BB36" i="95"/>
  <c r="F66" i="95"/>
  <c r="R80" i="95"/>
  <c r="BN102" i="95"/>
  <c r="F84" i="95"/>
  <c r="BB74" i="95"/>
  <c r="F101" i="95"/>
  <c r="F104" i="95"/>
  <c r="BB52" i="95"/>
  <c r="AP125" i="95"/>
  <c r="AP16" i="95" s="1"/>
  <c r="AM16" i="95"/>
  <c r="BB49" i="95"/>
  <c r="C14" i="95"/>
  <c r="F91" i="95"/>
  <c r="BB106" i="95"/>
  <c r="F73" i="95"/>
  <c r="BB86" i="95"/>
  <c r="BU11" i="104"/>
  <c r="BN77" i="95"/>
  <c r="AY15" i="95"/>
  <c r="BB103" i="95"/>
  <c r="BN98" i="95"/>
  <c r="R70" i="95"/>
  <c r="BB44" i="95"/>
  <c r="BN89" i="95"/>
  <c r="BN65" i="95"/>
  <c r="BN68" i="95"/>
  <c r="F15" i="53"/>
  <c r="N103" i="53"/>
  <c r="N81" i="53"/>
  <c r="R81" i="53" s="1"/>
  <c r="N47" i="53"/>
  <c r="R47" i="53" s="1"/>
  <c r="F13" i="53"/>
  <c r="N79" i="53"/>
  <c r="N75" i="53"/>
  <c r="R75" i="53" s="1"/>
  <c r="N111" i="53"/>
  <c r="R111" i="53" s="1"/>
  <c r="N106" i="53"/>
  <c r="R106" i="53" s="1"/>
  <c r="N37" i="53"/>
  <c r="R37" i="53" s="1"/>
  <c r="CD117" i="104"/>
  <c r="BB35" i="95"/>
  <c r="R99" i="95"/>
  <c r="BB72" i="95"/>
  <c r="F81" i="95"/>
  <c r="BB23" i="95"/>
  <c r="BB24" i="95"/>
  <c r="BN71" i="95"/>
  <c r="BB102" i="95"/>
  <c r="BB56" i="95"/>
  <c r="BN105" i="95"/>
  <c r="BB32" i="95"/>
  <c r="R84" i="95"/>
  <c r="BN101" i="95"/>
  <c r="R104" i="95"/>
  <c r="BN79" i="95"/>
  <c r="AY14" i="95"/>
  <c r="BB91" i="95"/>
  <c r="BB73" i="95"/>
  <c r="BB75" i="95"/>
  <c r="BN86" i="95"/>
  <c r="F77" i="95"/>
  <c r="BN103" i="95"/>
  <c r="BN15" i="95" s="1"/>
  <c r="F61" i="95"/>
  <c r="AD98" i="95"/>
  <c r="BB70" i="95"/>
  <c r="BB50" i="95"/>
  <c r="R89" i="95"/>
  <c r="BB65" i="95"/>
  <c r="BB28" i="95"/>
  <c r="N92" i="53"/>
  <c r="R92" i="53" s="1"/>
  <c r="N109" i="53"/>
  <c r="R109" i="53" s="1"/>
  <c r="N28" i="53"/>
  <c r="R28" i="53" s="1"/>
  <c r="N108" i="53"/>
  <c r="R108" i="53" s="1"/>
  <c r="N65" i="53"/>
  <c r="R65" i="53" s="1"/>
  <c r="N32" i="53"/>
  <c r="R32" i="53" s="1"/>
  <c r="N51" i="53"/>
  <c r="R51" i="53" s="1"/>
  <c r="N66" i="53"/>
  <c r="R66" i="53" s="1"/>
  <c r="N73" i="53"/>
  <c r="R73" i="53" s="1"/>
  <c r="N78" i="53"/>
  <c r="R78" i="53" s="1"/>
  <c r="N113" i="53"/>
  <c r="R113" i="53" s="1"/>
  <c r="N24" i="53"/>
  <c r="R24" i="53" s="1"/>
  <c r="N85" i="53"/>
  <c r="R85" i="53" s="1"/>
  <c r="N41" i="53"/>
  <c r="R41" i="53" s="1"/>
  <c r="N36" i="53"/>
  <c r="R36" i="53" s="1"/>
  <c r="N72" i="53"/>
  <c r="R72" i="53" s="1"/>
  <c r="N131" i="53"/>
  <c r="R131" i="53" s="1"/>
  <c r="N132" i="53"/>
  <c r="R132" i="53" s="1"/>
  <c r="CD131" i="104"/>
  <c r="N119" i="53"/>
  <c r="R119" i="53" s="1"/>
  <c r="N126" i="53"/>
  <c r="R126" i="53" s="1"/>
  <c r="BN99" i="95"/>
  <c r="F72" i="95"/>
  <c r="BA8" i="95"/>
  <c r="BB19" i="95"/>
  <c r="N116" i="53"/>
  <c r="R116" i="53" s="1"/>
  <c r="CD122" i="104"/>
  <c r="BB47" i="95"/>
  <c r="BB71" i="95"/>
  <c r="BB100" i="95"/>
  <c r="R102" i="95"/>
  <c r="AD69" i="95"/>
  <c r="BN55" i="95"/>
  <c r="AD105" i="95"/>
  <c r="BN84" i="95"/>
  <c r="BB104" i="95"/>
  <c r="BB42" i="95"/>
  <c r="AA13" i="95"/>
  <c r="AD79" i="95"/>
  <c r="BB33" i="95"/>
  <c r="BB27" i="95"/>
  <c r="AM15" i="95"/>
  <c r="AP114" i="95"/>
  <c r="AP15" i="95" s="1"/>
  <c r="AD73" i="95"/>
  <c r="R86" i="95"/>
  <c r="AD77" i="95"/>
  <c r="AA15" i="95"/>
  <c r="AD103" i="95"/>
  <c r="AD15" i="95" s="1"/>
  <c r="BA12" i="95"/>
  <c r="AD107" i="95"/>
  <c r="AD61" i="95"/>
  <c r="F98" i="95"/>
  <c r="AR16" i="95"/>
  <c r="BU13" i="104"/>
  <c r="BB90" i="95"/>
  <c r="AD89" i="95"/>
  <c r="F65" i="95"/>
  <c r="F97" i="95"/>
  <c r="BB22" i="95"/>
  <c r="B13" i="102"/>
  <c r="H13" i="102" s="1"/>
  <c r="Y118" i="60"/>
  <c r="V14" i="60"/>
  <c r="Y52" i="60"/>
  <c r="Y108" i="60"/>
  <c r="P14" i="60"/>
  <c r="Y25" i="60"/>
  <c r="Y92" i="60"/>
  <c r="Y104" i="60"/>
  <c r="Q15" i="60"/>
  <c r="X20" i="60"/>
  <c r="X19" i="60"/>
  <c r="P18" i="60"/>
  <c r="Y73" i="60"/>
  <c r="Y87" i="60"/>
  <c r="S19" i="60"/>
  <c r="Y31" i="60"/>
  <c r="Q17" i="60"/>
  <c r="Q14" i="60"/>
  <c r="Y63" i="60"/>
  <c r="Y107" i="60"/>
  <c r="CO12" i="104"/>
  <c r="N9" i="55"/>
  <c r="Y100" i="60"/>
  <c r="Y56" i="60"/>
  <c r="Q20" i="60"/>
  <c r="R18" i="60"/>
  <c r="Y106" i="60"/>
  <c r="L16" i="61"/>
  <c r="BA11" i="104"/>
  <c r="L21" i="61"/>
  <c r="G13" i="104"/>
  <c r="N79" i="104"/>
  <c r="CJ99" i="104"/>
  <c r="CR99" i="104" s="1"/>
  <c r="CJ31" i="104"/>
  <c r="CE9" i="104"/>
  <c r="W16" i="60"/>
  <c r="CJ19" i="104"/>
  <c r="CE8" i="104"/>
  <c r="CP15" i="104"/>
  <c r="CS9" i="95"/>
  <c r="BN62" i="104"/>
  <c r="AN75" i="104"/>
  <c r="BA72" i="104"/>
  <c r="CJ42" i="104"/>
  <c r="CR42" i="104" s="1"/>
  <c r="BA28" i="104"/>
  <c r="BA8" i="104" s="1"/>
  <c r="N28" i="104"/>
  <c r="CO9" i="104"/>
  <c r="BZ15" i="95"/>
  <c r="CR58" i="104"/>
  <c r="AP12" i="95"/>
  <c r="BN10" i="95"/>
  <c r="CR88" i="104"/>
  <c r="AX14" i="104"/>
  <c r="AT13" i="104"/>
  <c r="CD12" i="104"/>
  <c r="AA76" i="104"/>
  <c r="CJ66" i="104"/>
  <c r="CR66" i="104" s="1"/>
  <c r="CR59" i="104"/>
  <c r="CJ46" i="104"/>
  <c r="CR46" i="104" s="1"/>
  <c r="CO8" i="104"/>
  <c r="BZ8" i="95"/>
  <c r="X12" i="104"/>
  <c r="N24" i="104"/>
  <c r="N53" i="104"/>
  <c r="CP16" i="95"/>
  <c r="BA135" i="104"/>
  <c r="CR35" i="104"/>
  <c r="CR70" i="104"/>
  <c r="AK14" i="104"/>
  <c r="N39" i="104"/>
  <c r="K14" i="104"/>
  <c r="CT48" i="95"/>
  <c r="CJ17" i="104"/>
  <c r="CL13" i="95"/>
  <c r="CT79" i="95"/>
  <c r="X16" i="104"/>
  <c r="AN31" i="104"/>
  <c r="AG9" i="104"/>
  <c r="CJ69" i="104"/>
  <c r="CR69" i="104" s="1"/>
  <c r="AA135" i="104"/>
  <c r="CT33" i="95"/>
  <c r="AN28" i="104"/>
  <c r="CT23" i="95"/>
  <c r="N133" i="104"/>
  <c r="CR133" i="104" s="1"/>
  <c r="X8" i="104"/>
  <c r="CT101" i="95"/>
  <c r="CJ63" i="104"/>
  <c r="CR63" i="104" s="1"/>
  <c r="AA101" i="104"/>
  <c r="R17" i="95"/>
  <c r="AN39" i="104"/>
  <c r="CT68" i="95"/>
  <c r="X23" i="60"/>
  <c r="BG17" i="104"/>
  <c r="CT112" i="95"/>
  <c r="CJ47" i="104"/>
  <c r="CR47" i="104" s="1"/>
  <c r="CP14" i="95"/>
  <c r="AN126" i="104"/>
  <c r="B37" i="102"/>
  <c r="H37" i="102" s="1"/>
  <c r="Y142" i="60"/>
  <c r="CS13" i="95"/>
  <c r="AA42" i="104"/>
  <c r="BN128" i="104"/>
  <c r="Y126" i="60"/>
  <c r="B21" i="102"/>
  <c r="H21" i="102" s="1"/>
  <c r="B149" i="40"/>
  <c r="K17" i="104"/>
  <c r="CT67" i="95"/>
  <c r="CL12" i="95"/>
  <c r="T11" i="104"/>
  <c r="AA55" i="104"/>
  <c r="BZ17" i="104"/>
  <c r="E18" i="59"/>
  <c r="D7" i="59"/>
  <c r="E7" i="59" s="1"/>
  <c r="CS11" i="95"/>
  <c r="BK17" i="104"/>
  <c r="BG15" i="104"/>
  <c r="CT95" i="95"/>
  <c r="L148" i="49"/>
  <c r="K148" i="49"/>
  <c r="N56" i="104"/>
  <c r="BZ17" i="95"/>
  <c r="CS12" i="95"/>
  <c r="AN114" i="104"/>
  <c r="Y135" i="60"/>
  <c r="B30" i="102"/>
  <c r="H30" i="102" s="1"/>
  <c r="CJ41" i="104"/>
  <c r="CR41" i="104" s="1"/>
  <c r="AA25" i="104"/>
  <c r="CM14" i="95"/>
  <c r="AN70" i="104"/>
  <c r="AN124" i="104"/>
  <c r="V12" i="95"/>
  <c r="N10" i="50"/>
  <c r="N9" i="50" s="1"/>
  <c r="M9" i="50"/>
  <c r="B14" i="102"/>
  <c r="H14" i="102" s="1"/>
  <c r="Y119" i="60"/>
  <c r="Y120" i="60"/>
  <c r="B15" i="102"/>
  <c r="H15" i="102" s="1"/>
  <c r="Y45" i="60"/>
  <c r="X18" i="60"/>
  <c r="Y82" i="60"/>
  <c r="Y90" i="60"/>
  <c r="Y86" i="60"/>
  <c r="Y34" i="60"/>
  <c r="U21" i="60"/>
  <c r="K11" i="104"/>
  <c r="BK15" i="104"/>
  <c r="Y28" i="60"/>
  <c r="Y49" i="60"/>
  <c r="P16" i="60"/>
  <c r="N19" i="104"/>
  <c r="G8" i="104"/>
  <c r="V20" i="60"/>
  <c r="L21" i="60"/>
  <c r="CR102" i="104"/>
  <c r="AK12" i="104"/>
  <c r="N89" i="104"/>
  <c r="N109" i="104"/>
  <c r="CR109" i="104" s="1"/>
  <c r="AN88" i="104"/>
  <c r="AN72" i="104"/>
  <c r="N91" i="104"/>
  <c r="G14" i="104"/>
  <c r="CP14" i="104"/>
  <c r="AA111" i="104"/>
  <c r="N55" i="49"/>
  <c r="N11" i="49" s="1"/>
  <c r="M11" i="49"/>
  <c r="CR62" i="104"/>
  <c r="CM12" i="95"/>
  <c r="Y122" i="60"/>
  <c r="B17" i="102"/>
  <c r="H17" i="102" s="1"/>
  <c r="AN87" i="104"/>
  <c r="CP15" i="95"/>
  <c r="CR50" i="104"/>
  <c r="CM8" i="95"/>
  <c r="N52" i="104"/>
  <c r="AN127" i="104"/>
  <c r="AG17" i="104"/>
  <c r="BR9" i="104"/>
  <c r="AA89" i="104"/>
  <c r="M9" i="56"/>
  <c r="CP9" i="104"/>
  <c r="CT116" i="95"/>
  <c r="Y124" i="60"/>
  <c r="B19" i="102"/>
  <c r="H19" i="102" s="1"/>
  <c r="AN119" i="104"/>
  <c r="CT30" i="95"/>
  <c r="CT132" i="95"/>
  <c r="AN86" i="104"/>
  <c r="CJ74" i="104"/>
  <c r="CR74" i="104" s="1"/>
  <c r="CT27" i="95"/>
  <c r="AP9" i="95"/>
  <c r="BZ15" i="104"/>
  <c r="L23" i="61"/>
  <c r="AA132" i="104"/>
  <c r="CT96" i="95"/>
  <c r="CT88" i="95"/>
  <c r="CT21" i="95"/>
  <c r="CS14" i="95"/>
  <c r="AN64" i="104"/>
  <c r="G147" i="59"/>
  <c r="AP14" i="95"/>
  <c r="BR10" i="104"/>
  <c r="AN82" i="104"/>
  <c r="AN32" i="104"/>
  <c r="AH16" i="95"/>
  <c r="F149" i="41"/>
  <c r="L148" i="53"/>
  <c r="W23" i="60"/>
  <c r="N42" i="104"/>
  <c r="AK16" i="104"/>
  <c r="CJ48" i="104"/>
  <c r="CR48" i="104" s="1"/>
  <c r="AN48" i="104"/>
  <c r="CJ77" i="104"/>
  <c r="CR77" i="104" s="1"/>
  <c r="T9" i="104"/>
  <c r="AA31" i="104"/>
  <c r="AA136" i="104"/>
  <c r="CT118" i="95"/>
  <c r="BZ9" i="95"/>
  <c r="C147" i="59"/>
  <c r="CJ82" i="104"/>
  <c r="CR82" i="104" s="1"/>
  <c r="P149" i="41"/>
  <c r="P148" i="49"/>
  <c r="V13" i="95"/>
  <c r="W18" i="60"/>
  <c r="Y42" i="60"/>
  <c r="S21" i="60"/>
  <c r="T20" i="60"/>
  <c r="Y114" i="60"/>
  <c r="Y35" i="60"/>
  <c r="R19" i="60"/>
  <c r="Y32" i="60"/>
  <c r="W19" i="60"/>
  <c r="Y78" i="60"/>
  <c r="Y102" i="60"/>
  <c r="Y110" i="60"/>
  <c r="W14" i="60"/>
  <c r="Y65" i="60"/>
  <c r="BN16" i="104"/>
  <c r="N9" i="56"/>
  <c r="Y91" i="60"/>
  <c r="T10" i="104"/>
  <c r="AA43" i="104"/>
  <c r="BA103" i="104"/>
  <c r="Y72" i="60"/>
  <c r="Y68" i="60"/>
  <c r="U16" i="60"/>
  <c r="Y61" i="60"/>
  <c r="P17" i="60"/>
  <c r="Y62" i="60"/>
  <c r="L20" i="61"/>
  <c r="Y44" i="60"/>
  <c r="AA48" i="104"/>
  <c r="Y53" i="60"/>
  <c r="AA115" i="104"/>
  <c r="T16" i="104"/>
  <c r="U17" i="60"/>
  <c r="Y26" i="60"/>
  <c r="BN87" i="104"/>
  <c r="BN13" i="104" s="1"/>
  <c r="BZ14" i="104"/>
  <c r="CP10" i="104"/>
  <c r="Y46" i="60"/>
  <c r="AX13" i="104"/>
  <c r="BK9" i="104"/>
  <c r="Y77" i="60"/>
  <c r="N112" i="104"/>
  <c r="CR71" i="104"/>
  <c r="CP10" i="95"/>
  <c r="AN67" i="104"/>
  <c r="AG12" i="104"/>
  <c r="AA87" i="104"/>
  <c r="AX10" i="104"/>
  <c r="D11" i="59"/>
  <c r="E11" i="59" s="1"/>
  <c r="E66" i="59"/>
  <c r="AA44" i="104"/>
  <c r="CJ28" i="104"/>
  <c r="CR28" i="104" s="1"/>
  <c r="N25" i="104"/>
  <c r="AT17" i="104"/>
  <c r="AN118" i="104"/>
  <c r="AT11" i="104"/>
  <c r="AN35" i="104"/>
  <c r="K15" i="104"/>
  <c r="CJ57" i="104"/>
  <c r="CR57" i="104" s="1"/>
  <c r="AN68" i="104"/>
  <c r="CJ44" i="104"/>
  <c r="CR44" i="104" s="1"/>
  <c r="BZ13" i="104"/>
  <c r="N43" i="49"/>
  <c r="N10" i="49" s="1"/>
  <c r="M10" i="49"/>
  <c r="N114" i="104"/>
  <c r="F148" i="49"/>
  <c r="CT50" i="95"/>
  <c r="N26" i="104"/>
  <c r="AA66" i="104"/>
  <c r="CT83" i="95"/>
  <c r="E78" i="59"/>
  <c r="D12" i="59"/>
  <c r="E12" i="59" s="1"/>
  <c r="CL15" i="95"/>
  <c r="CT103" i="95"/>
  <c r="AN137" i="104"/>
  <c r="N22" i="104"/>
  <c r="CP17" i="95"/>
  <c r="R23" i="60"/>
  <c r="AA57" i="104"/>
  <c r="N81" i="104"/>
  <c r="AH12" i="95"/>
  <c r="CJ103" i="104"/>
  <c r="CE15" i="104"/>
  <c r="AK9" i="104"/>
  <c r="Y143" i="60"/>
  <c r="B38" i="102"/>
  <c r="H38" i="102" s="1"/>
  <c r="B28" i="102"/>
  <c r="H28" i="102" s="1"/>
  <c r="P23" i="60"/>
  <c r="Y133" i="60"/>
  <c r="BN103" i="104"/>
  <c r="BN15" i="104" s="1"/>
  <c r="E148" i="49"/>
  <c r="AN128" i="104"/>
  <c r="Y139" i="60"/>
  <c r="B34" i="102"/>
  <c r="H34" i="102" s="1"/>
  <c r="Q23" i="60"/>
  <c r="BN67" i="104"/>
  <c r="BN12" i="104" s="1"/>
  <c r="CM17" i="95"/>
  <c r="E30" i="59"/>
  <c r="D8" i="59"/>
  <c r="E8" i="59" s="1"/>
  <c r="BG14" i="104"/>
  <c r="BN31" i="104"/>
  <c r="B36" i="102"/>
  <c r="H36" i="102" s="1"/>
  <c r="Y141" i="60"/>
  <c r="CJ90" i="104"/>
  <c r="CR90" i="104" s="1"/>
  <c r="CM11" i="95"/>
  <c r="AN92" i="104"/>
  <c r="CT126" i="95"/>
  <c r="CT31" i="95"/>
  <c r="CL9" i="95"/>
  <c r="CT139" i="95"/>
  <c r="AD17" i="95"/>
  <c r="AN29" i="104"/>
  <c r="N97" i="104"/>
  <c r="CF12" i="104"/>
  <c r="Y147" i="60"/>
  <c r="B42" i="102"/>
  <c r="H42" i="102" s="1"/>
  <c r="CT109" i="95"/>
  <c r="AN125" i="104"/>
  <c r="CR125" i="104" s="1"/>
  <c r="B41" i="102"/>
  <c r="H41" i="102" s="1"/>
  <c r="Y146" i="60"/>
  <c r="AA102" i="104"/>
  <c r="D14" i="41"/>
  <c r="AA60" i="104"/>
  <c r="CT135" i="95"/>
  <c r="I9" i="41"/>
  <c r="H149" i="41"/>
  <c r="CT84" i="95"/>
  <c r="B35" i="102"/>
  <c r="H35" i="102" s="1"/>
  <c r="Y140" i="60"/>
  <c r="CT59" i="95"/>
  <c r="CT141" i="95"/>
  <c r="V14" i="95"/>
  <c r="V10" i="95"/>
  <c r="T14" i="60"/>
  <c r="P19" i="60"/>
  <c r="Y85" i="60"/>
  <c r="T16" i="60"/>
  <c r="B12" i="102"/>
  <c r="H12" i="102" s="1"/>
  <c r="Y117" i="60"/>
  <c r="R17" i="60"/>
  <c r="Y30" i="60"/>
  <c r="Y116" i="60"/>
  <c r="B11" i="102"/>
  <c r="H11" i="102" s="1"/>
  <c r="Y54" i="60"/>
  <c r="Y84" i="60"/>
  <c r="S16" i="60"/>
  <c r="R14" i="60"/>
  <c r="X15" i="60"/>
  <c r="R20" i="60"/>
  <c r="AG14" i="104"/>
  <c r="AN91" i="104"/>
  <c r="U18" i="60"/>
  <c r="W15" i="60"/>
  <c r="X21" i="60"/>
  <c r="Q19" i="60"/>
  <c r="L17" i="60"/>
  <c r="BA114" i="104"/>
  <c r="L20" i="60"/>
  <c r="W20" i="60"/>
  <c r="N94" i="104"/>
  <c r="N10" i="52"/>
  <c r="N9" i="52" s="1"/>
  <c r="M9" i="52"/>
  <c r="BN36" i="104"/>
  <c r="Y47" i="60"/>
  <c r="N19" i="49"/>
  <c r="N8" i="49" s="1"/>
  <c r="M8" i="49"/>
  <c r="N69" i="104"/>
  <c r="BZ11" i="104"/>
  <c r="CJ91" i="104"/>
  <c r="CE14" i="104"/>
  <c r="BG11" i="104"/>
  <c r="AN30" i="104"/>
  <c r="AA74" i="104"/>
  <c r="BA68" i="104"/>
  <c r="BA12" i="104" s="1"/>
  <c r="CR25" i="104"/>
  <c r="AT14" i="104"/>
  <c r="CT38" i="95"/>
  <c r="CJ87" i="104"/>
  <c r="CR87" i="104" s="1"/>
  <c r="CR78" i="104"/>
  <c r="BZ10" i="104"/>
  <c r="X9" i="104"/>
  <c r="AP10" i="95"/>
  <c r="AP13" i="95"/>
  <c r="BA31" i="104"/>
  <c r="AT9" i="104"/>
  <c r="N78" i="104"/>
  <c r="BN48" i="104"/>
  <c r="Y59" i="60"/>
  <c r="AA41" i="104"/>
  <c r="AA59" i="104"/>
  <c r="AA118" i="104"/>
  <c r="BN9" i="95"/>
  <c r="CD55" i="104"/>
  <c r="CD11" i="104" s="1"/>
  <c r="AH15" i="95"/>
  <c r="BN117" i="104"/>
  <c r="D14" i="59"/>
  <c r="E14" i="59" s="1"/>
  <c r="E102" i="59"/>
  <c r="CT115" i="95"/>
  <c r="CL16" i="95"/>
  <c r="BA35" i="104"/>
  <c r="CJ79" i="104"/>
  <c r="CE13" i="104"/>
  <c r="CJ16" i="104"/>
  <c r="CT42" i="95"/>
  <c r="BZ12" i="95"/>
  <c r="N101" i="104"/>
  <c r="S22" i="60"/>
  <c r="N105" i="104"/>
  <c r="G9" i="104"/>
  <c r="N31" i="104"/>
  <c r="AA40" i="104"/>
  <c r="K12" i="104"/>
  <c r="CT60" i="95"/>
  <c r="AA67" i="104"/>
  <c r="T12" i="104"/>
  <c r="N127" i="49"/>
  <c r="M17" i="49"/>
  <c r="CT86" i="95"/>
  <c r="N111" i="104"/>
  <c r="CR111" i="104" s="1"/>
  <c r="AA73" i="104"/>
  <c r="AN59" i="104"/>
  <c r="AA128" i="104"/>
  <c r="CT53" i="95"/>
  <c r="T22" i="60"/>
  <c r="CS10" i="95"/>
  <c r="E126" i="59"/>
  <c r="D16" i="59"/>
  <c r="AN123" i="104"/>
  <c r="CR123" i="104" s="1"/>
  <c r="E114" i="59"/>
  <c r="D15" i="59"/>
  <c r="E15" i="59" s="1"/>
  <c r="I14" i="41"/>
  <c r="N51" i="104"/>
  <c r="B16" i="102"/>
  <c r="H16" i="102" s="1"/>
  <c r="Y121" i="60"/>
  <c r="P22" i="60"/>
  <c r="AN74" i="104"/>
  <c r="CJ76" i="104"/>
  <c r="CR76" i="104" s="1"/>
  <c r="X14" i="104"/>
  <c r="CT121" i="95"/>
  <c r="Y129" i="60"/>
  <c r="B24" i="102"/>
  <c r="H24" i="102" s="1"/>
  <c r="AN130" i="104"/>
  <c r="I17" i="41"/>
  <c r="S17" i="41" s="1"/>
  <c r="AA130" i="104"/>
  <c r="AK11" i="104"/>
  <c r="N130" i="104"/>
  <c r="CR130" i="104" s="1"/>
  <c r="N67" i="104"/>
  <c r="G12" i="104"/>
  <c r="F9" i="95"/>
  <c r="CT76" i="95"/>
  <c r="BA127" i="104"/>
  <c r="BA17" i="104" s="1"/>
  <c r="K10" i="104"/>
  <c r="AN120" i="104"/>
  <c r="CT138" i="95"/>
  <c r="AH13" i="95"/>
  <c r="CJ53" i="104"/>
  <c r="CR53" i="104" s="1"/>
  <c r="D18" i="41"/>
  <c r="B149" i="41"/>
  <c r="AA92" i="104"/>
  <c r="Y111" i="60"/>
  <c r="U20" i="60"/>
  <c r="S20" i="60"/>
  <c r="Y99" i="60"/>
  <c r="L19" i="60"/>
  <c r="Y40" i="60"/>
  <c r="Y89" i="60"/>
  <c r="W21" i="60"/>
  <c r="Y71" i="60"/>
  <c r="Y50" i="60"/>
  <c r="V18" i="60"/>
  <c r="Y101" i="60"/>
  <c r="U19" i="60"/>
  <c r="AA141" i="104"/>
  <c r="CR141" i="104" s="1"/>
  <c r="Y67" i="60"/>
  <c r="T17" i="60"/>
  <c r="L15" i="60"/>
  <c r="T18" i="60"/>
  <c r="S18" i="60"/>
  <c r="V16" i="60"/>
  <c r="L17" i="61"/>
  <c r="CF8" i="104"/>
  <c r="S14" i="60"/>
  <c r="Y96" i="60"/>
  <c r="Y97" i="60"/>
  <c r="P20" i="60"/>
  <c r="CR23" i="104"/>
  <c r="CO11" i="104"/>
  <c r="AX12" i="104"/>
  <c r="CF11" i="104"/>
  <c r="BA115" i="104"/>
  <c r="AN95" i="104"/>
  <c r="CO10" i="104"/>
  <c r="AN113" i="104"/>
  <c r="CR113" i="104" s="1"/>
  <c r="AN42" i="104"/>
  <c r="G15" i="104"/>
  <c r="N103" i="104"/>
  <c r="N93" i="104"/>
  <c r="CD43" i="104"/>
  <c r="CD10" i="104" s="1"/>
  <c r="I15" i="41"/>
  <c r="S15" i="41" s="1"/>
  <c r="M9" i="55"/>
  <c r="B39" i="102"/>
  <c r="H39" i="102" s="1"/>
  <c r="Y144" i="60"/>
  <c r="CR100" i="104"/>
  <c r="CT73" i="95"/>
  <c r="N137" i="104"/>
  <c r="CT89" i="95"/>
  <c r="F147" i="59"/>
  <c r="N66" i="104"/>
  <c r="CT104" i="95"/>
  <c r="CR89" i="104"/>
  <c r="AK17" i="104"/>
  <c r="BR12" i="104"/>
  <c r="B148" i="53"/>
  <c r="AA138" i="104"/>
  <c r="Y136" i="60"/>
  <c r="B31" i="102"/>
  <c r="H31" i="102" s="1"/>
  <c r="N77" i="104"/>
  <c r="AK13" i="104"/>
  <c r="Y127" i="60"/>
  <c r="B22" i="102"/>
  <c r="H22" i="102" s="1"/>
  <c r="CT125" i="95"/>
  <c r="BA125" i="104"/>
  <c r="J149" i="41"/>
  <c r="L18" i="41"/>
  <c r="L149" i="41" s="1"/>
  <c r="AN55" i="104"/>
  <c r="AG11" i="104"/>
  <c r="Y123" i="60"/>
  <c r="R9" i="95"/>
  <c r="AN26" i="104"/>
  <c r="AN84" i="104"/>
  <c r="BN44" i="104"/>
  <c r="BG9" i="104"/>
  <c r="BG12" i="104"/>
  <c r="AD9" i="95"/>
  <c r="L22" i="60"/>
  <c r="R22" i="60"/>
  <c r="AA112" i="104"/>
  <c r="CT24" i="95"/>
  <c r="BA43" i="104"/>
  <c r="CT54" i="95"/>
  <c r="BN127" i="104"/>
  <c r="BN17" i="104" s="1"/>
  <c r="CJ27" i="104"/>
  <c r="CR27" i="104" s="1"/>
  <c r="E132" i="59"/>
  <c r="E148" i="59" s="1"/>
  <c r="D148" i="59"/>
  <c r="AA137" i="104"/>
  <c r="AH9" i="95"/>
  <c r="AK15" i="104"/>
  <c r="E149" i="40"/>
  <c r="AT10" i="104"/>
  <c r="AD8" i="95"/>
  <c r="N115" i="49"/>
  <c r="N16" i="49" s="1"/>
  <c r="M16" i="49"/>
  <c r="CJ93" i="104"/>
  <c r="CR93" i="104" s="1"/>
  <c r="G148" i="49"/>
  <c r="CT74" i="95"/>
  <c r="N131" i="104"/>
  <c r="CR131" i="104" s="1"/>
  <c r="CJ101" i="104"/>
  <c r="CR101" i="104" s="1"/>
  <c r="E90" i="59"/>
  <c r="D13" i="59"/>
  <c r="E13" i="59" s="1"/>
  <c r="CT130" i="95"/>
  <c r="AN94" i="104"/>
  <c r="CM13" i="95"/>
  <c r="Y81" i="60"/>
  <c r="CT20" i="95"/>
  <c r="CT137" i="95"/>
  <c r="CT136" i="95"/>
  <c r="T148" i="53"/>
  <c r="V16" i="95"/>
  <c r="V8" i="95"/>
  <c r="V17" i="95"/>
  <c r="V15" i="95"/>
  <c r="M9" i="54"/>
  <c r="Y83" i="60"/>
  <c r="Y74" i="60"/>
  <c r="Y75" i="60"/>
  <c r="L19" i="61"/>
  <c r="X14" i="60"/>
  <c r="Y94" i="60"/>
  <c r="R21" i="60"/>
  <c r="R15" i="60"/>
  <c r="Y93" i="60"/>
  <c r="W17" i="60"/>
  <c r="Y95" i="60"/>
  <c r="Y98" i="60"/>
  <c r="Y115" i="60"/>
  <c r="B10" i="102"/>
  <c r="H10" i="102" s="1"/>
  <c r="N67" i="49"/>
  <c r="N12" i="49" s="1"/>
  <c r="M12" i="49"/>
  <c r="Y69" i="60"/>
  <c r="V17" i="60"/>
  <c r="L15" i="61"/>
  <c r="T15" i="60"/>
  <c r="Y27" i="60"/>
  <c r="U14" i="60"/>
  <c r="CL8" i="95"/>
  <c r="CT19" i="95"/>
  <c r="T15" i="104"/>
  <c r="AA103" i="104"/>
  <c r="AA15" i="104" s="1"/>
  <c r="I10" i="41"/>
  <c r="S10" i="41" s="1"/>
  <c r="Y64" i="60"/>
  <c r="N48" i="104"/>
  <c r="N85" i="104"/>
  <c r="AT16" i="104"/>
  <c r="S11" i="41"/>
  <c r="CR30" i="104"/>
  <c r="BA34" i="104"/>
  <c r="K9" i="104"/>
  <c r="BN43" i="104"/>
  <c r="BN10" i="104" s="1"/>
  <c r="CE11" i="104"/>
  <c r="CJ55" i="104"/>
  <c r="N65" i="104"/>
  <c r="BA77" i="104"/>
  <c r="N64" i="104"/>
  <c r="CT107" i="95"/>
  <c r="CJ96" i="104"/>
  <c r="CR96" i="104" s="1"/>
  <c r="AD10" i="95"/>
  <c r="CE10" i="104"/>
  <c r="CJ43" i="104"/>
  <c r="G11" i="104"/>
  <c r="N55" i="104"/>
  <c r="CT55" i="95"/>
  <c r="CL11" i="95"/>
  <c r="CJ33" i="104"/>
  <c r="CR33" i="104" s="1"/>
  <c r="K16" i="104"/>
  <c r="AN71" i="104"/>
  <c r="AX11" i="104"/>
  <c r="AN49" i="104"/>
  <c r="CM9" i="95"/>
  <c r="CJ98" i="104"/>
  <c r="CR98" i="104" s="1"/>
  <c r="N115" i="104"/>
  <c r="G16" i="104"/>
  <c r="BK11" i="104"/>
  <c r="CT37" i="95"/>
  <c r="CP13" i="95"/>
  <c r="N83" i="104"/>
  <c r="AA116" i="104"/>
  <c r="BA112" i="104"/>
  <c r="AA54" i="104"/>
  <c r="CF14" i="104"/>
  <c r="K148" i="53"/>
  <c r="M9" i="49"/>
  <c r="N31" i="49"/>
  <c r="N9" i="49" s="1"/>
  <c r="BN8" i="95"/>
  <c r="BR13" i="104"/>
  <c r="BB9" i="95"/>
  <c r="Y131" i="60"/>
  <c r="B26" i="102"/>
  <c r="H26" i="102" s="1"/>
  <c r="BA118" i="104"/>
  <c r="CR37" i="104"/>
  <c r="BN55" i="104"/>
  <c r="CT64" i="95"/>
  <c r="CR129" i="104"/>
  <c r="CT98" i="95"/>
  <c r="CT120" i="95"/>
  <c r="CT93" i="95"/>
  <c r="BG13" i="104"/>
  <c r="CJ61" i="104"/>
  <c r="CR61" i="104" s="1"/>
  <c r="Y145" i="60"/>
  <c r="B40" i="102"/>
  <c r="H40" i="102" s="1"/>
  <c r="CJ39" i="104"/>
  <c r="CR39" i="104" s="1"/>
  <c r="AA72" i="104"/>
  <c r="CP9" i="95"/>
  <c r="AT15" i="104"/>
  <c r="CJ51" i="104"/>
  <c r="CR51" i="104" s="1"/>
  <c r="AA71" i="104"/>
  <c r="CS16" i="95"/>
  <c r="CP12" i="95"/>
  <c r="W22" i="60"/>
  <c r="U23" i="60"/>
  <c r="CJ67" i="104"/>
  <c r="CE12" i="104"/>
  <c r="L22" i="61"/>
  <c r="CT78" i="95"/>
  <c r="CJ24" i="104"/>
  <c r="CR24" i="104" s="1"/>
  <c r="AK10" i="104"/>
  <c r="N122" i="104"/>
  <c r="E54" i="59"/>
  <c r="D10" i="59"/>
  <c r="E10" i="59" s="1"/>
  <c r="AH8" i="95"/>
  <c r="B20" i="102"/>
  <c r="H20" i="102" s="1"/>
  <c r="Y125" i="60"/>
  <c r="CJ40" i="104"/>
  <c r="CR40" i="104" s="1"/>
  <c r="CT52" i="95"/>
  <c r="CT77" i="95"/>
  <c r="AA64" i="104"/>
  <c r="AA100" i="104"/>
  <c r="AA134" i="104"/>
  <c r="CR134" i="104" s="1"/>
  <c r="AA127" i="104"/>
  <c r="T17" i="104"/>
  <c r="C148" i="53"/>
  <c r="I12" i="41"/>
  <c r="S12" i="41" s="1"/>
  <c r="CJ54" i="104"/>
  <c r="CR54" i="104" s="1"/>
  <c r="CM10" i="95"/>
  <c r="CT63" i="95"/>
  <c r="CT140" i="95"/>
  <c r="AN89" i="104"/>
  <c r="C149" i="41"/>
  <c r="BA46" i="104"/>
  <c r="D9" i="41"/>
  <c r="S9" i="41" s="1"/>
  <c r="AG8" i="104"/>
  <c r="AN19" i="104"/>
  <c r="AN8" i="104" s="1"/>
  <c r="AN135" i="104"/>
  <c r="BZ16" i="95"/>
  <c r="B27" i="102"/>
  <c r="H27" i="102" s="1"/>
  <c r="Y132" i="60"/>
  <c r="N99" i="104"/>
  <c r="CP11" i="95"/>
  <c r="V11" i="95"/>
  <c r="Y76" i="60"/>
  <c r="L14" i="60"/>
  <c r="Y36" i="60"/>
  <c r="T21" i="60"/>
  <c r="L18" i="61"/>
  <c r="Y103" i="60"/>
  <c r="T19" i="60"/>
  <c r="Y37" i="60"/>
  <c r="P15" i="60"/>
  <c r="Y15" i="60" s="1"/>
  <c r="Y57" i="60"/>
  <c r="Y58" i="60"/>
  <c r="Y88" i="60"/>
  <c r="V15" i="60"/>
  <c r="S17" i="60"/>
  <c r="R16" i="60"/>
  <c r="Y80" i="60"/>
  <c r="Q16" i="60"/>
  <c r="AA90" i="104"/>
  <c r="M14" i="49"/>
  <c r="N91" i="49"/>
  <c r="N14" i="49" s="1"/>
  <c r="CJ85" i="104"/>
  <c r="CR85" i="104" s="1"/>
  <c r="CO14" i="104"/>
  <c r="CT91" i="95"/>
  <c r="CT14" i="95" s="1"/>
  <c r="CL14" i="95"/>
  <c r="Y41" i="60"/>
  <c r="Y60" i="60"/>
  <c r="CJ81" i="104"/>
  <c r="CR81" i="104" s="1"/>
  <c r="T14" i="104"/>
  <c r="AA91" i="104"/>
  <c r="AN93" i="104"/>
  <c r="N110" i="104"/>
  <c r="CR110" i="104" s="1"/>
  <c r="AN103" i="104"/>
  <c r="AG15" i="104"/>
  <c r="AP11" i="95"/>
  <c r="BN100" i="104"/>
  <c r="BN14" i="104" s="1"/>
  <c r="N103" i="49"/>
  <c r="N15" i="49" s="1"/>
  <c r="M15" i="49"/>
  <c r="CJ105" i="104"/>
  <c r="CR105" i="104" s="1"/>
  <c r="CJ106" i="104"/>
  <c r="CR106" i="104" s="1"/>
  <c r="AA33" i="104"/>
  <c r="BZ16" i="104"/>
  <c r="BK8" i="104"/>
  <c r="AH11" i="95"/>
  <c r="N79" i="49"/>
  <c r="N13" i="49" s="1"/>
  <c r="M13" i="49"/>
  <c r="BR11" i="104"/>
  <c r="CR34" i="104"/>
  <c r="X11" i="104"/>
  <c r="CJ84" i="104"/>
  <c r="CR84" i="104" s="1"/>
  <c r="CP13" i="104"/>
  <c r="V22" i="60"/>
  <c r="CT100" i="95"/>
  <c r="S134" i="41"/>
  <c r="S150" i="41" s="1"/>
  <c r="D150" i="41"/>
  <c r="AP8" i="95"/>
  <c r="N127" i="104"/>
  <c r="G17" i="104"/>
  <c r="BZ11" i="95"/>
  <c r="CP8" i="95"/>
  <c r="CT122" i="95"/>
  <c r="CJ22" i="104"/>
  <c r="CR22" i="104" s="1"/>
  <c r="M149" i="49"/>
  <c r="N133" i="49"/>
  <c r="N149" i="49" s="1"/>
  <c r="CT127" i="95"/>
  <c r="CL17" i="95"/>
  <c r="N72" i="104"/>
  <c r="BR15" i="104"/>
  <c r="X22" i="60"/>
  <c r="BK14" i="104"/>
  <c r="CM16" i="95"/>
  <c r="AG16" i="104"/>
  <c r="AN115" i="104"/>
  <c r="AN16" i="104" s="1"/>
  <c r="B32" i="102"/>
  <c r="H32" i="102" s="1"/>
  <c r="Y137" i="60"/>
  <c r="CP11" i="104"/>
  <c r="N128" i="104"/>
  <c r="BZ12" i="104"/>
  <c r="AN85" i="104"/>
  <c r="CL10" i="95"/>
  <c r="CT43" i="95"/>
  <c r="CT10" i="95" s="1"/>
  <c r="T23" i="60"/>
  <c r="X17" i="104"/>
  <c r="CT65" i="95"/>
  <c r="CT110" i="95"/>
  <c r="AN36" i="104"/>
  <c r="Q22" i="60"/>
  <c r="CP8" i="104"/>
  <c r="CJ36" i="104"/>
  <c r="CR36" i="104" s="1"/>
  <c r="AA35" i="104"/>
  <c r="AA121" i="104"/>
  <c r="CR121" i="104" s="1"/>
  <c r="CF10" i="104"/>
  <c r="CT22" i="95"/>
  <c r="AA70" i="104"/>
  <c r="N116" i="104"/>
  <c r="CR116" i="104" s="1"/>
  <c r="AN132" i="104"/>
  <c r="CR132" i="104" s="1"/>
  <c r="CT129" i="95"/>
  <c r="D16" i="41"/>
  <c r="B33" i="102"/>
  <c r="H33" i="102" s="1"/>
  <c r="Y138" i="60"/>
  <c r="D13" i="41"/>
  <c r="S13" i="41" s="1"/>
  <c r="CT49" i="95"/>
  <c r="CS8" i="95"/>
  <c r="N138" i="104"/>
  <c r="CR138" i="104" s="1"/>
  <c r="CJ56" i="104"/>
  <c r="CR56" i="104" s="1"/>
  <c r="CT87" i="95"/>
  <c r="F17" i="95"/>
  <c r="N47" i="104"/>
  <c r="BR17" i="104"/>
  <c r="CM15" i="95"/>
  <c r="BZ13" i="95"/>
  <c r="Q21" i="60"/>
  <c r="Y38" i="60"/>
  <c r="V21" i="60"/>
  <c r="Y113" i="60"/>
  <c r="L18" i="60"/>
  <c r="X16" i="60"/>
  <c r="Q18" i="60"/>
  <c r="U15" i="60"/>
  <c r="CF15" i="104"/>
  <c r="Y112" i="60"/>
  <c r="L16" i="60"/>
  <c r="Y29" i="60"/>
  <c r="BR14" i="104"/>
  <c r="CF9" i="104"/>
  <c r="Y109" i="60"/>
  <c r="P21" i="60"/>
  <c r="Y21" i="60" s="1"/>
  <c r="CD31" i="104"/>
  <c r="CD9" i="104" s="1"/>
  <c r="BZ9" i="104"/>
  <c r="CR60" i="104"/>
  <c r="CR108" i="104"/>
  <c r="CD19" i="104"/>
  <c r="CD8" i="104" s="1"/>
  <c r="BZ8" i="104"/>
  <c r="X13" i="104"/>
  <c r="F8" i="95"/>
  <c r="CR65" i="104"/>
  <c r="G10" i="104"/>
  <c r="N43" i="104"/>
  <c r="N10" i="104" s="1"/>
  <c r="BN58" i="104"/>
  <c r="AN25" i="104"/>
  <c r="AX8" i="104"/>
  <c r="BZ10" i="95"/>
  <c r="AA117" i="104"/>
  <c r="N49" i="104"/>
  <c r="BK13" i="104"/>
  <c r="CT25" i="95"/>
  <c r="AA86" i="104"/>
  <c r="BN19" i="104"/>
  <c r="BN8" i="104" s="1"/>
  <c r="N36" i="104"/>
  <c r="CJ32" i="104"/>
  <c r="CR32" i="104" s="1"/>
  <c r="AN76" i="104"/>
  <c r="AK8" i="104"/>
  <c r="F10" i="95"/>
  <c r="AA79" i="104"/>
  <c r="AA13" i="104" s="1"/>
  <c r="T13" i="104"/>
  <c r="K13" i="104"/>
  <c r="AG10" i="104"/>
  <c r="AN43" i="104"/>
  <c r="AN10" i="104" s="1"/>
  <c r="AA69" i="104"/>
  <c r="R8" i="95"/>
  <c r="N10" i="51"/>
  <c r="N9" i="51" s="1"/>
  <c r="M9" i="51"/>
  <c r="AH10" i="95"/>
  <c r="X15" i="104"/>
  <c r="N88" i="104"/>
  <c r="N32" i="104"/>
  <c r="AT8" i="104"/>
  <c r="AN97" i="104"/>
  <c r="CS15" i="95"/>
  <c r="CT32" i="95"/>
  <c r="BR8" i="104"/>
  <c r="CT92" i="95"/>
  <c r="CT51" i="95"/>
  <c r="AA30" i="104"/>
  <c r="V23" i="60"/>
  <c r="AA19" i="104"/>
  <c r="T8" i="104"/>
  <c r="CT46" i="95"/>
  <c r="AG13" i="104"/>
  <c r="AN79" i="104"/>
  <c r="AA82" i="104"/>
  <c r="N38" i="104"/>
  <c r="CO15" i="104"/>
  <c r="AA126" i="104"/>
  <c r="CR126" i="104" s="1"/>
  <c r="N119" i="104"/>
  <c r="CR119" i="104" s="1"/>
  <c r="CT44" i="95"/>
  <c r="AA88" i="104"/>
  <c r="BR16" i="104"/>
  <c r="CT40" i="95"/>
  <c r="N149" i="41"/>
  <c r="N98" i="104"/>
  <c r="Y128" i="60"/>
  <c r="B23" i="102"/>
  <c r="H23" i="102" s="1"/>
  <c r="L16" i="41"/>
  <c r="AH17" i="95"/>
  <c r="CJ83" i="104"/>
  <c r="CR83" i="104" s="1"/>
  <c r="CJ49" i="104"/>
  <c r="CR49" i="104" s="1"/>
  <c r="AA32" i="104"/>
  <c r="CT45" i="95"/>
  <c r="B29" i="102"/>
  <c r="H29" i="102" s="1"/>
  <c r="Y134" i="60"/>
  <c r="AA122" i="104"/>
  <c r="AN40" i="104"/>
  <c r="AA97" i="104"/>
  <c r="AH14" i="95"/>
  <c r="AX9" i="104"/>
  <c r="CJ86" i="104"/>
  <c r="CR86" i="104" s="1"/>
  <c r="CS17" i="95"/>
  <c r="CF13" i="104"/>
  <c r="AN105" i="104"/>
  <c r="E42" i="59"/>
  <c r="D9" i="59"/>
  <c r="E9" i="59" s="1"/>
  <c r="AN60" i="104"/>
  <c r="BB17" i="95"/>
  <c r="N62" i="104"/>
  <c r="AT12" i="104"/>
  <c r="CT41" i="95"/>
  <c r="AA120" i="104"/>
  <c r="CR120" i="104" s="1"/>
  <c r="AA124" i="104"/>
  <c r="CR124" i="104" s="1"/>
  <c r="AA81" i="104"/>
  <c r="X10" i="104"/>
  <c r="I18" i="41"/>
  <c r="I149" i="41" s="1"/>
  <c r="E149" i="41"/>
  <c r="B25" i="102"/>
  <c r="H25" i="102" s="1"/>
  <c r="Y130" i="60"/>
  <c r="BG10" i="104"/>
  <c r="N117" i="104"/>
  <c r="V9" i="95"/>
  <c r="BA9" i="95"/>
  <c r="AA12" i="104" l="1"/>
  <c r="CT16" i="95"/>
  <c r="AA16" i="104"/>
  <c r="N13" i="104"/>
  <c r="AD12" i="95"/>
  <c r="CR115" i="104"/>
  <c r="N16" i="104"/>
  <c r="AA8" i="104"/>
  <c r="AN15" i="104"/>
  <c r="CT11" i="95"/>
  <c r="AN11" i="104"/>
  <c r="Y20" i="60"/>
  <c r="BN9" i="104"/>
  <c r="N8" i="104"/>
  <c r="AA11" i="104"/>
  <c r="AD13" i="95"/>
  <c r="N9" i="53"/>
  <c r="R31" i="53"/>
  <c r="R9" i="53" s="1"/>
  <c r="N16" i="53"/>
  <c r="R115" i="53"/>
  <c r="R16" i="53" s="1"/>
  <c r="N17" i="53"/>
  <c r="R127" i="53"/>
  <c r="R17" i="53" s="1"/>
  <c r="R148" i="53" s="1"/>
  <c r="N12" i="53"/>
  <c r="R67" i="53"/>
  <c r="R12" i="53" s="1"/>
  <c r="N11" i="104"/>
  <c r="CT8" i="95"/>
  <c r="CT9" i="95"/>
  <c r="AN12" i="104"/>
  <c r="Y16" i="60"/>
  <c r="AN9" i="104"/>
  <c r="N13" i="53"/>
  <c r="R79" i="53"/>
  <c r="R13" i="53" s="1"/>
  <c r="BN14" i="95"/>
  <c r="F148" i="53"/>
  <c r="BB10" i="95"/>
  <c r="F11" i="95"/>
  <c r="BB11" i="95"/>
  <c r="BN12" i="95"/>
  <c r="CT17" i="95"/>
  <c r="BA10" i="104"/>
  <c r="Y22" i="60"/>
  <c r="D147" i="59"/>
  <c r="E16" i="59"/>
  <c r="E147" i="59" s="1"/>
  <c r="BA15" i="104"/>
  <c r="CJ8" i="104"/>
  <c r="CR19" i="104"/>
  <c r="CR8" i="104" s="1"/>
  <c r="Y14" i="60"/>
  <c r="F13" i="95"/>
  <c r="AD11" i="95"/>
  <c r="R12" i="95"/>
  <c r="CR128" i="104"/>
  <c r="AA14" i="104"/>
  <c r="BN11" i="104"/>
  <c r="CR43" i="104"/>
  <c r="CR10" i="104" s="1"/>
  <c r="CJ10" i="104"/>
  <c r="CR55" i="104"/>
  <c r="CR11" i="104" s="1"/>
  <c r="CJ11" i="104"/>
  <c r="BA16" i="104"/>
  <c r="N9" i="104"/>
  <c r="S14" i="41"/>
  <c r="AA10" i="104"/>
  <c r="CT12" i="95"/>
  <c r="CT13" i="95"/>
  <c r="Y18" i="60"/>
  <c r="BB14" i="95"/>
  <c r="CD17" i="104"/>
  <c r="BB13" i="95"/>
  <c r="R13" i="95"/>
  <c r="CR67" i="104"/>
  <c r="CR12" i="104" s="1"/>
  <c r="CJ12" i="104"/>
  <c r="AN13" i="104"/>
  <c r="CR137" i="104"/>
  <c r="D149" i="41"/>
  <c r="S18" i="41"/>
  <c r="S149" i="41" s="1"/>
  <c r="M148" i="49"/>
  <c r="CR79" i="104"/>
  <c r="CR13" i="104" s="1"/>
  <c r="CJ13" i="104"/>
  <c r="CR91" i="104"/>
  <c r="CR14" i="104" s="1"/>
  <c r="CJ14" i="104"/>
  <c r="CR103" i="104"/>
  <c r="CJ15" i="104"/>
  <c r="CT15" i="95"/>
  <c r="CR112" i="104"/>
  <c r="N14" i="104"/>
  <c r="F14" i="95"/>
  <c r="AD14" i="95"/>
  <c r="R11" i="95"/>
  <c r="N10" i="53"/>
  <c r="R43" i="53"/>
  <c r="R10" i="53" s="1"/>
  <c r="CR122" i="104"/>
  <c r="CR117" i="104"/>
  <c r="AA17" i="104"/>
  <c r="N15" i="104"/>
  <c r="N17" i="49"/>
  <c r="N148" i="49" s="1"/>
  <c r="BA9" i="104"/>
  <c r="CR114" i="104"/>
  <c r="Y17" i="60"/>
  <c r="CR136" i="104"/>
  <c r="AN17" i="104"/>
  <c r="CR31" i="104"/>
  <c r="CR9" i="104" s="1"/>
  <c r="CJ9" i="104"/>
  <c r="BN13" i="95"/>
  <c r="N15" i="53"/>
  <c r="R103" i="53"/>
  <c r="R15" i="53" s="1"/>
  <c r="BB15" i="95"/>
  <c r="N11" i="53"/>
  <c r="R55" i="53"/>
  <c r="R11" i="53" s="1"/>
  <c r="N149" i="53"/>
  <c r="R133" i="53"/>
  <c r="CD16" i="104"/>
  <c r="N17" i="104"/>
  <c r="CR127" i="104"/>
  <c r="S16" i="41"/>
  <c r="N12" i="104"/>
  <c r="CR118" i="104"/>
  <c r="AN14" i="104"/>
  <c r="Y19" i="60"/>
  <c r="Y23" i="60"/>
  <c r="AA9" i="104"/>
  <c r="CR135" i="104"/>
  <c r="BN11" i="95"/>
  <c r="BB8" i="95"/>
  <c r="N14" i="53"/>
  <c r="R91" i="53"/>
  <c r="R14" i="53" s="1"/>
  <c r="R14" i="95"/>
  <c r="R15" i="95"/>
  <c r="N8" i="53"/>
  <c r="R19" i="53"/>
  <c r="R8" i="53" s="1"/>
  <c r="F12" i="95"/>
  <c r="CR17" i="104" l="1"/>
  <c r="CR15" i="104"/>
  <c r="CR16" i="104"/>
  <c r="R149" i="53"/>
  <c r="N148" i="53"/>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<sst xmlns="http://schemas.openxmlformats.org/spreadsheetml/2006/main" count="4757" uniqueCount="747">
  <si>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</si>
  <si>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</si>
  <si>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</si>
  <si>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</si>
  <si>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</si>
  <si>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</si>
  <si>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</si>
  <si>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</si>
  <si>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</si>
  <si>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</si>
  <si>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</si>
  <si>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</si>
  <si>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</si>
  <si>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</si>
  <si>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</si>
  <si>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</si>
  <si>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</si>
  <si>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</si>
  <si>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</si>
  <si>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</si>
  <si>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</si>
  <si>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</si>
  <si>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</si>
  <si>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</si>
  <si>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</si>
  <si>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</si>
  <si>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</si>
  <si>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</si>
  <si>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</si>
  <si>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</si>
  <si>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</si>
  <si>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</si>
  <si>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</si>
  <si>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</si>
  <si>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</si>
  <si>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</si>
  <si>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</si>
  <si>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</si>
  <si>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</si>
  <si>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</si>
  <si>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</si>
  <si>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</si>
  <si>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</si>
  <si>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</si>
  <si>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</si>
  <si>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</si>
  <si>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</si>
  <si>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</si>
  <si>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</si>
  <si>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</si>
  <si>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</si>
  <si>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</si>
  <si>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</si>
  <si>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</si>
  <si>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</si>
  <si>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</si>
  <si>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</si>
  <si>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</si>
  <si>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</si>
  <si>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</si>
  <si>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</si>
  <si>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</si>
  <si>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</si>
  <si>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</si>
  <si>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</si>
  <si>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</si>
  <si>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</si>
  <si>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</si>
  <si>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</si>
  <si>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</si>
  <si>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</si>
  <si>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</si>
  <si>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</si>
  <si>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</si>
  <si>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</si>
  <si>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</si>
  <si>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</si>
  <si>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</si>
  <si>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</si>
  <si>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</si>
  <si>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</si>
  <si>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</si>
  <si>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</si>
  <si>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</si>
  <si>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</si>
  <si>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</si>
  <si>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</si>
  <si>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</si>
  <si>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</si>
  <si>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</si>
  <si>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</si>
  <si>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</si>
  <si>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</si>
  <si>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</si>
  <si>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</si>
  <si>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</si>
  <si>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</si>
  <si>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</si>
  <si>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</si>
  <si>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</si>
  <si>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</si>
  <si>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</si>
  <si>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</si>
  <si>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</si>
  <si>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</si>
  <si>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</si>
  <si>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</si>
  <si>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</si>
  <si>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</si>
  <si>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</si>
  <si>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</si>
  <si>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</si>
  <si>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</si>
  <si>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</si>
  <si>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</si>
  <si>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</si>
  <si>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</si>
  <si>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</si>
  <si>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</si>
  <si>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</si>
  <si>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</si>
  <si>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</si>
  <si>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</si>
  <si>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</si>
  <si>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</si>
  <si>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</si>
  <si>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</si>
  <si>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</si>
  <si>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</si>
  <si>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</si>
  <si>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</si>
  <si>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</si>
  <si>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</si>
  <si>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</si>
  <si>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</si>
  <si>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</si>
  <si>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</si>
  <si>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</si>
  <si>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</si>
  <si>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</si>
  <si>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</si>
  <si>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</si>
  <si>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</si>
  <si>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</si>
  <si>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</si>
  <si>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</si>
  <si>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</si>
  <si>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</si>
  <si>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</si>
  <si>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</si>
  <si>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</si>
  <si>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</si>
  <si>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</si>
  <si>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</si>
  <si>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</si>
  <si>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</si>
  <si>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</si>
  <si>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</si>
  <si>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</si>
  <si>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</si>
  <si>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</si>
  <si>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</si>
  <si>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</si>
  <si>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</si>
  <si>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</si>
  <si>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</si>
  <si>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</si>
  <si>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</si>
  <si>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</si>
  <si>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</si>
  <si>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</si>
  <si>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</si>
  <si>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</si>
  <si>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</si>
  <si>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</si>
  <si>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</si>
  <si>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</si>
  <si>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</si>
  <si>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</si>
  <si>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</si>
  <si>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</si>
  <si>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</si>
  <si>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</si>
  <si>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</si>
  <si>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</si>
  <si>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</si>
  <si>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</si>
  <si>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</si>
  <si>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</si>
  <si>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</si>
  <si>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</si>
  <si>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</si>
  <si>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</si>
  <si>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</si>
  <si>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</si>
  <si>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</si>
  <si>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</si>
  <si>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</si>
  <si>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</si>
  <si>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</si>
  <si>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</si>
  <si>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</si>
  <si>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</si>
  <si>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</si>
  <si>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</si>
  <si>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</si>
  <si>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</si>
  <si>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</si>
  <si>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</si>
  <si>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</si>
  <si>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</si>
  <si>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</si>
  <si>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</si>
  <si>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</si>
  <si>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</si>
  <si>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</si>
  <si>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</si>
  <si>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</si>
  <si>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</si>
  <si>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</si>
  <si>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</si>
  <si>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</si>
  <si>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</si>
  <si>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</si>
  <si>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</si>
  <si>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</si>
  <si>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</si>
  <si>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</si>
  <si>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</si>
  <si>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</si>
  <si>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</si>
  <si>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</si>
  <si>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</si>
  <si>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</si>
  <si>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</si>
  <si>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</si>
  <si>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</si>
  <si>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</si>
  <si>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</si>
  <si>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</si>
  <si>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</si>
  <si>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</si>
  <si>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</si>
  <si>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</si>
  <si>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</si>
  <si>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</si>
  <si>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</si>
  <si>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</si>
  <si>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</si>
  <si>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</si>
  <si>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</si>
  <si>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</si>
  <si>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</si>
  <si>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</si>
  <si>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</si>
  <si>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</si>
  <si>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</si>
  <si>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</si>
  <si>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</si>
  <si>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</si>
  <si>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</si>
  <si>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</si>
  <si>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</si>
  <si>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</si>
  <si>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</si>
  <si>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</si>
  <si>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</si>
  <si>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</si>
  <si>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</si>
  <si>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</si>
  <si>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</si>
  <si>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</si>
  <si>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</si>
  <si>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</si>
  <si>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</si>
  <si>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</si>
  <si>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</si>
  <si>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</si>
  <si>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</si>
  <si>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</si>
  <si>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</si>
  <si>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</si>
  <si>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</si>
  <si>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</si>
  <si>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</si>
  <si>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</si>
  <si>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</si>
  <si>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</si>
  <si>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</si>
  <si>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</si>
  <si>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</si>
  <si>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</si>
  <si>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</si>
  <si>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</si>
  <si>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</si>
  <si>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</si>
  <si>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</si>
  <si>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</si>
  <si>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</si>
  <si>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</si>
  <si>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</si>
  <si>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</si>
  <si>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</si>
  <si>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</si>
  <si>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</si>
  <si>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</si>
  <si>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</si>
  <si>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</si>
  <si>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</si>
  <si>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</si>
  <si>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</si>
  <si>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</si>
  <si>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</si>
  <si>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</si>
  <si>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</si>
  <si>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</si>
  <si>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</si>
  <si>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</si>
  <si>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</si>
  <si>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</si>
  <si>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</si>
  <si>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</si>
  <si>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</si>
  <si>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</si>
  <si>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</si>
  <si>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</si>
  <si>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</si>
  <si>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</si>
  <si>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</si>
  <si>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</si>
  <si>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</si>
  <si>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</si>
  <si>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</si>
  <si>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</si>
  <si>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</si>
  <si>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</si>
  <si>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</si>
  <si>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</si>
  <si>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</si>
  <si>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</si>
  <si>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</si>
  <si>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</si>
  <si>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</si>
  <si>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</si>
  <si>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</si>
  <si>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</si>
  <si>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</si>
  <si>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</si>
  <si>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</si>
  <si>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</si>
  <si>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</si>
  <si>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</si>
  <si>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</si>
  <si>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</si>
  <si>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</si>
  <si>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</si>
  <si>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</si>
  <si>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</si>
  <si>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</si>
  <si>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</si>
  <si>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</si>
  <si>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</si>
  <si>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</si>
  <si>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</si>
  <si>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</si>
  <si>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</si>
  <si>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</si>
  <si>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</si>
  <si>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</si>
  <si>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</si>
  <si>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</si>
  <si>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</si>
  <si>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</si>
  <si>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</si>
  <si>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</si>
  <si>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</si>
  <si>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</si>
  <si>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</si>
  <si>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</si>
  <si>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</si>
  <si>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</si>
  <si>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</si>
  <si>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</si>
  <si>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</si>
  <si>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</si>
  <si>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</si>
  <si>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</si>
  <si>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</si>
  <si>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</si>
  <si>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</si>
  <si>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</si>
  <si>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</si>
  <si>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</si>
  <si>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</si>
  <si>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</si>
  <si>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</si>
  <si>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</si>
  <si>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</si>
  <si>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</si>
  <si>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</si>
  <si>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</si>
  <si>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</si>
  <si>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</si>
  <si>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</si>
  <si>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</si>
  <si>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</si>
  <si>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</si>
  <si>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</si>
  <si>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</si>
  <si>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</si>
  <si>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</si>
  <si>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</si>
  <si>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</si>
  <si>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</si>
  <si>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</si>
  <si>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</si>
  <si>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</si>
  <si>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</si>
  <si>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</si>
  <si>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</si>
  <si>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</si>
  <si>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</si>
  <si>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</si>
  <si>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</si>
  <si>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</si>
  <si>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</si>
  <si>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</si>
  <si>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</si>
  <si>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</si>
  <si>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</si>
  <si>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</si>
  <si>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</si>
  <si>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</si>
  <si>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</si>
  <si>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</si>
  <si>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</si>
  <si>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</si>
  <si>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</si>
  <si>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</si>
  <si>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</si>
  <si>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</si>
  <si>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</si>
  <si>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</si>
  <si>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</si>
  <si>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</si>
  <si>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</si>
  <si>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</si>
  <si>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</si>
  <si>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</si>
  <si>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</si>
  <si>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</si>
  <si>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</si>
  <si>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</si>
  <si>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</si>
  <si>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</si>
  <si>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</si>
  <si>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</si>
  <si>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</si>
  <si>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</si>
  <si>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</si>
  <si>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</si>
  <si>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</si>
  <si>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</si>
  <si>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</si>
  <si>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</si>
  <si>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</si>
  <si>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</si>
  <si>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</si>
  <si>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</si>
  <si>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</si>
  <si>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</si>
  <si>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</si>
  <si>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</si>
  <si>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</si>
  <si>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</si>
  <si>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</si>
  <si>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</si>
  <si>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</si>
  <si>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</si>
  <si>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</si>
  <si>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</si>
  <si>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</si>
  <si>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</si>
  <si>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</si>
  <si>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</si>
  <si>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</si>
  <si>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</si>
  <si>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</si>
  <si>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</si>
  <si>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</si>
  <si>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</si>
  <si>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</si>
  <si>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</si>
  <si>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</si>
  <si>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</si>
  <si>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</si>
  <si>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</si>
  <si>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</si>
  <si>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</si>
  <si>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</si>
  <si>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</si>
  <si>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</si>
  <si>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</si>
  <si>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</si>
  <si>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</si>
  <si>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</si>
  <si>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</si>
  <si>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</si>
  <si>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</si>
  <si>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</si>
  <si>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</si>
  <si>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</si>
  <si>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</si>
  <si>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</si>
  <si>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</si>
  <si>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</si>
  <si>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</si>
  <si>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</si>
  <si>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</si>
  <si>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</si>
  <si>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</si>
  <si>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</si>
  <si>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</si>
  <si>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</si>
  <si>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</si>
  <si>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</si>
  <si>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</si>
  <si>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</si>
  <si>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</si>
  <si>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</si>
  <si>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</si>
  <si>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</si>
  <si>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</si>
  <si>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</si>
  <si>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</si>
  <si>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</si>
  <si>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</si>
  <si>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</si>
  <si>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</si>
  <si>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</si>
  <si>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</si>
  <si>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</si>
  <si>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</si>
  <si>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</si>
  <si>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</si>
  <si>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</si>
  <si>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</si>
  <si>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</si>
  <si>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</si>
  <si>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</si>
  <si>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</si>
  <si>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</si>
  <si>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</si>
  <si>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</si>
  <si>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</si>
  <si>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</si>
  <si>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</si>
  <si>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</si>
  <si>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</si>
  <si>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</si>
  <si>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</si>
  <si>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</si>
  <si>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</si>
  <si>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</si>
  <si>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</si>
  <si>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</si>
  <si>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</si>
  <si>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</si>
  <si>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</si>
  <si>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</si>
  <si>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</si>
  <si>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</si>
  <si>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</si>
  <si>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</si>
  <si>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</si>
  <si>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</si>
  <si>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</si>
  <si>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</si>
  <si>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</si>
  <si>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</si>
  <si>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</si>
  <si>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</si>
  <si>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</si>
  <si>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</si>
  <si>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</si>
  <si>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</si>
  <si>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</si>
  <si>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</si>
  <si>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</si>
  <si>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</si>
  <si>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</si>
  <si>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</si>
  <si>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</si>
  <si>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</si>
  <si>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</si>
  <si>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</si>
  <si>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</si>
  <si>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</si>
  <si>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</si>
  <si>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</si>
  <si>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</si>
  <si>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</si>
  <si>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</si>
  <si>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</si>
  <si>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</si>
  <si>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</si>
  <si>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</si>
  <si>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</si>
  <si>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</si>
  <si>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</si>
  <si>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</si>
  <si>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</si>
  <si>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</si>
  <si>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</si>
  <si>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</si>
  <si>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</si>
  <si>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</si>
  <si>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</si>
  <si>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</si>
  <si>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</si>
  <si>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</si>
  <si>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</si>
  <si>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</si>
  <si>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</si>
  <si>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</si>
  <si>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</si>
  <si>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</si>
  <si>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</si>
  <si>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</si>
  <si>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</si>
  <si>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</si>
  <si>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</si>
  <si>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</si>
  <si>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</si>
  <si>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</si>
  <si>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</si>
  <si>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</si>
  <si>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</si>
  <si>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</si>
  <si>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</si>
  <si>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</si>
  <si>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</si>
  <si>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</si>
  <si>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</si>
  <si>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</si>
  <si>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</si>
  <si>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</si>
  <si>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</si>
  <si>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</si>
  <si>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</si>
  <si>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</si>
  <si>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</si>
  <si>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</si>
  <si>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</si>
  <si>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</si>
  <si>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</si>
  <si>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</si>
  <si>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</si>
  <si>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</si>
  <si>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</si>
  <si>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</si>
  <si>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</si>
  <si>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</si>
  <si>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</si>
  <si>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</si>
  <si>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</si>
  <si>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</si>
  <si>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</si>
  <si>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</si>
  <si>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</si>
  <si>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</si>
  <si>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</si>
  <si>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</si>
  <si>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</si>
  <si>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</si>
  <si>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</si>
  <si>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</si>
  <si>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</si>
  <si>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</si>
  <si>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</si>
  <si>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</si>
  <si>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</si>
  <si>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</si>
  <si>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</si>
  <si>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</si>
  <si>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</si>
  <si>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</si>
  <si>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</si>
  <si>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</si>
  <si>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</si>
  <si>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</si>
  <si>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</si>
  <si>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</si>
  <si>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</si>
  <si>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</si>
  <si>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</si>
  <si>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</si>
  <si>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</si>
  <si>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</si>
  <si>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</si>
  <si>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</si>
  <si>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</si>
  <si>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</si>
  <si>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</si>
  <si>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</si>
  <si>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</si>
  <si>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</si>
  <si>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</si>
  <si>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</si>
  <si>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</si>
  <si>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</si>
  <si>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</si>
  <si>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</si>
  <si>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</si>
  <si>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</si>
  <si>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</si>
  <si>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</si>
  <si>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</si>
  <si>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</si>
  <si>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</si>
  <si>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</si>
  <si>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</si>
  <si>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</si>
  <si>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</si>
  <si>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</si>
  <si>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</si>
  <si>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</si>
  <si>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</si>
  <si>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</si>
  <si>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</si>
  <si>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</si>
  <si>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</si>
  <si>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</si>
  <si>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</si>
  <si>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Vol.10 no.2</t>
  </si>
  <si>
    <t>Australian Petroleum Statistics, Department of Industry, Science, Energy and Resources, Canberra, 15-04-2021.</t>
  </si>
  <si>
    <t>Selected Country Details JAP RKOR PNG        No State Details        No Duty Details</t>
  </si>
  <si>
    <t>Table 8B. Comparison of retail fuel prices and taxes in OECD countries - December Quarter 2020</t>
  </si>
  <si>
    <t>Figure 8B. Comparison of retail fuel prices and taxes in OECD countries - December Quarter 2020</t>
  </si>
  <si>
    <t>Totals for 2019-20 are correct as of March 2021. Totals may not reconcile with those in Table 5BB due to the timing of revisions</t>
  </si>
  <si>
    <t>Mexico (b)</t>
  </si>
  <si>
    <t>Taiwan (b)</t>
  </si>
  <si>
    <t>New Caledonia (b)</t>
  </si>
  <si>
    <t>Timor-Leste (b)</t>
  </si>
  <si>
    <t>New Zealand (b)</t>
  </si>
  <si>
    <t>Kazakhstan (b)</t>
  </si>
  <si>
    <t>Table 5C has been updated to include data for the 2019-20 financial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</si>
</sst>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72</c:v>
              </c:pt>
              <c:pt idx="1">
                <c:v>59</c:v>
              </c:pt>
              <c:pt idx="2">
                <c:v>80</c:v>
              </c:pt>
              <c:pt idx="3">
                <c:v>65</c:v>
              </c:pt>
              <c:pt idx="4">
                <c:v>84</c:v>
              </c:pt>
              <c:pt idx="5">
                <c:v>60</c:v>
              </c:pt>
              <c:pt idx="6">
                <c:v>71</c:v>
              </c:pt>
              <c:pt idx="7">
                <c:v>71</c:v>
              </c:pt>
              <c:pt idx="8">
                <c:v>62</c:v>
              </c:pt>
              <c:pt idx="9">
                <c:v>64</c:v>
              </c:pt>
              <c:pt idx="10">
                <c:v>71</c:v>
              </c:pt>
              <c:pt idx="11">
                <c:v>70</c:v>
              </c:pt>
              <c:pt idx="12">
                <c:v>67</c:v>
              </c:pt>
              <c:pt idx="13">
                <c:v>78</c:v>
              </c:pt>
              <c:pt idx="14">
                <c:v>92</c:v>
              </c:pt>
              <c:pt idx="15">
                <c:v>78</c:v>
              </c:pt>
              <c:pt idx="16">
                <c:v>84</c:v>
              </c:pt>
              <c:pt idx="17">
                <c:v>75</c:v>
              </c:pt>
              <c:pt idx="18">
                <c:v>65</c:v>
              </c:pt>
              <c:pt idx="19">
                <c:v>65</c:v>
              </c:pt>
              <c:pt idx="20">
                <c:v>72</c:v>
              </c:pt>
              <c:pt idx="21">
                <c:v>83</c:v>
              </c:pt>
              <c:pt idx="22">
                <c:v>75</c:v>
              </c:pt>
              <c:pt idx="23">
                <c:v>70</c:v>
              </c:pt>
              <c:pt idx="24">
                <c:v>85</c:v>
              </c:pt>
              <c:pt idx="25">
                <c:v>71</c:v>
              </c:pt>
              <c:pt idx="26">
                <c:v>75</c:v>
              </c:pt>
              <c:pt idx="27">
                <c:v>68</c:v>
              </c:pt>
              <c:pt idx="28">
                <c:v>70</c:v>
              </c:pt>
              <c:pt idx="29">
                <c:v>64</c:v>
              </c:pt>
              <c:pt idx="30">
                <c:v>72</c:v>
              </c:pt>
              <c:pt idx="31">
                <c:v>88</c:v>
              </c:pt>
              <c:pt idx="32">
                <c:v>82</c:v>
              </c:pt>
            </c:numLit>
          </c:val>
          <c:extLst/>
        </c:ser>
        <c:ser>
          <c:idx val="1"/>
          <c:order val="1"/>
          <c:tx>
            <c:v>Total tax</c:v>
          </c:tx>
          <c:spPr>
            <a:solidFill>
              <a:srgbClr val="9ED9DF"/>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21</c:v>
              </c:pt>
              <c:pt idx="1">
                <c:v>62</c:v>
              </c:pt>
              <c:pt idx="2">
                <c:v>47</c:v>
              </c:pt>
              <c:pt idx="3">
                <c:v>68</c:v>
              </c:pt>
              <c:pt idx="4">
                <c:v>55</c:v>
              </c:pt>
              <c:pt idx="5">
                <c:v>101</c:v>
              </c:pt>
              <c:pt idx="6">
                <c:v>91</c:v>
              </c:pt>
              <c:pt idx="7">
                <c:v>94</c:v>
              </c:pt>
              <c:pt idx="8">
                <c:v>108</c:v>
              </c:pt>
              <c:pt idx="9">
                <c:v>109</c:v>
              </c:pt>
              <c:pt idx="10">
                <c:v>103</c:v>
              </c:pt>
              <c:pt idx="11">
                <c:v>106</c:v>
              </c:pt>
              <c:pt idx="12">
                <c:v>117</c:v>
              </c:pt>
              <c:pt idx="13">
                <c:v>111</c:v>
              </c:pt>
              <c:pt idx="14">
                <c:v>101</c:v>
              </c:pt>
              <c:pt idx="15">
                <c:v>116</c:v>
              </c:pt>
              <c:pt idx="16">
                <c:v>114</c:v>
              </c:pt>
              <c:pt idx="17">
                <c:v>126</c:v>
              </c:pt>
              <c:pt idx="18">
                <c:v>139</c:v>
              </c:pt>
              <c:pt idx="19">
                <c:v>140</c:v>
              </c:pt>
              <c:pt idx="20">
                <c:v>135</c:v>
              </c:pt>
              <c:pt idx="21">
                <c:v>129</c:v>
              </c:pt>
              <c:pt idx="22">
                <c:v>139</c:v>
              </c:pt>
              <c:pt idx="23">
                <c:v>148</c:v>
              </c:pt>
              <c:pt idx="24">
                <c:v>135</c:v>
              </c:pt>
              <c:pt idx="25">
                <c:v>151</c:v>
              </c:pt>
              <c:pt idx="26">
                <c:v>152</c:v>
              </c:pt>
              <c:pt idx="27">
                <c:v>160</c:v>
              </c:pt>
              <c:pt idx="28">
                <c:v>159</c:v>
              </c:pt>
              <c:pt idx="29">
                <c:v>168</c:v>
              </c:pt>
              <c:pt idx="30">
                <c:v>160</c:v>
              </c:pt>
              <c:pt idx="31">
                <c:v>149</c:v>
              </c:pt>
              <c:pt idx="32">
                <c:v>171</c:v>
              </c:pt>
            </c:numLit>
          </c:val>
          <c:extLst/>
        </c:ser>
        <c:dLbls>
          <c:showLegendKey val="0"/>
          <c:showVal val="0"/>
          <c:showCatName val="0"/>
          <c:showSerName val="0"/>
          <c:showPercent val="0"/>
          <c:showBubbleSize val="0"/>
        </c:dLbls>
        <c:gapWidth val="150"/>
        <c:overlap val="100"/>
        <c:axId val="141284688"/>
        <c:axId val="141285080"/>
      </c:barChart>
      <c:catAx>
        <c:axId val="14128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5080"/>
        <c:crosses val="autoZero"/>
        <c:auto val="1"/>
        <c:lblAlgn val="ctr"/>
        <c:lblOffset val="100"/>
        <c:noMultiLvlLbl val="0"/>
      </c:catAx>
      <c:valAx>
        <c:axId val="141285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4688"/>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57</c:v>
              </c:pt>
              <c:pt idx="1">
                <c:v>65</c:v>
              </c:pt>
              <c:pt idx="2">
                <c:v>70</c:v>
              </c:pt>
              <c:pt idx="3">
                <c:v>63</c:v>
              </c:pt>
              <c:pt idx="4">
                <c:v>58</c:v>
              </c:pt>
              <c:pt idx="5">
                <c:v>64</c:v>
              </c:pt>
              <c:pt idx="6">
                <c:v>85</c:v>
              </c:pt>
              <c:pt idx="7">
                <c:v>76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21</c:v>
              </c:pt>
              <c:pt idx="1">
                <c:v>45</c:v>
              </c:pt>
              <c:pt idx="2">
                <c:v>53</c:v>
              </c:pt>
              <c:pt idx="3">
                <c:v>66</c:v>
              </c:pt>
              <c:pt idx="4">
                <c:v>106</c:v>
              </c:pt>
              <c:pt idx="5">
                <c:v>109</c:v>
              </c:pt>
              <c:pt idx="6">
                <c:v>90</c:v>
              </c:pt>
              <c:pt idx="7">
                <c:v>99</c:v>
              </c:pt>
            </c:numLit>
          </c:val>
          <c:extLst/>
        </c:ser>
        <c:dLbls>
          <c:showLegendKey val="0"/>
          <c:showVal val="0"/>
          <c:showCatName val="0"/>
          <c:showSerName val="0"/>
          <c:showPercent val="0"/>
          <c:showBubbleSize val="0"/>
        </c:dLbls>
        <c:gapWidth val="150"/>
        <c:overlap val="100"/>
        <c:axId val="141285472"/>
        <c:axId val="477258544"/>
      </c:barChart>
      <c:catAx>
        <c:axId val="14128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8544"/>
        <c:crosses val="autoZero"/>
        <c:auto val="1"/>
        <c:lblAlgn val="ctr"/>
        <c:lblOffset val="100"/>
        <c:noMultiLvlLbl val="0"/>
      </c:catAx>
      <c:valAx>
        <c:axId val="477258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85472"/>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58</c:v>
              </c:pt>
              <c:pt idx="1">
                <c:v>67</c:v>
              </c:pt>
              <c:pt idx="2">
                <c:v>89</c:v>
              </c:pt>
              <c:pt idx="3">
                <c:v>68</c:v>
              </c:pt>
              <c:pt idx="4">
                <c:v>58</c:v>
              </c:pt>
              <c:pt idx="5">
                <c:v>64</c:v>
              </c:pt>
              <c:pt idx="6">
                <c:v>63</c:v>
              </c:pt>
              <c:pt idx="7">
                <c:v>94</c:v>
              </c:pt>
              <c:pt idx="8">
                <c:v>75</c:v>
              </c:pt>
              <c:pt idx="9">
                <c:v>69</c:v>
              </c:pt>
              <c:pt idx="10">
                <c:v>76</c:v>
              </c:pt>
              <c:pt idx="11">
                <c:v>72</c:v>
              </c:pt>
              <c:pt idx="12">
                <c:v>65</c:v>
              </c:pt>
              <c:pt idx="13">
                <c:v>72</c:v>
              </c:pt>
              <c:pt idx="14">
                <c:v>60</c:v>
              </c:pt>
              <c:pt idx="15">
                <c:v>71</c:v>
              </c:pt>
              <c:pt idx="16">
                <c:v>77</c:v>
              </c:pt>
              <c:pt idx="17">
                <c:v>79</c:v>
              </c:pt>
              <c:pt idx="18">
                <c:v>82</c:v>
              </c:pt>
              <c:pt idx="19">
                <c:v>77</c:v>
              </c:pt>
              <c:pt idx="20">
                <c:v>83</c:v>
              </c:pt>
              <c:pt idx="21">
                <c:v>68</c:v>
              </c:pt>
              <c:pt idx="22">
                <c:v>84</c:v>
              </c:pt>
              <c:pt idx="23">
                <c:v>82</c:v>
              </c:pt>
              <c:pt idx="24">
                <c:v>78</c:v>
              </c:pt>
              <c:pt idx="25">
                <c:v>67</c:v>
              </c:pt>
              <c:pt idx="26">
                <c:v>82</c:v>
              </c:pt>
              <c:pt idx="27">
                <c:v>68</c:v>
              </c:pt>
              <c:pt idx="28">
                <c:v>68</c:v>
              </c:pt>
              <c:pt idx="29">
                <c:v>72</c:v>
              </c:pt>
              <c:pt idx="30">
                <c:v>101</c:v>
              </c:pt>
              <c:pt idx="31">
                <c:v>85</c:v>
              </c:pt>
              <c:pt idx="32">
                <c:v>92</c:v>
              </c:pt>
              <c:pt idx="33">
                <c:v>84</c:v>
              </c:pt>
            </c:numLit>
          </c:val>
          <c:extLst/>
        </c:ser>
        <c:ser>
          <c:idx val="1"/>
          <c:order val="1"/>
          <c:tx>
            <c:v>Total tax</c:v>
          </c:tx>
          <c:spPr>
            <a:solidFill>
              <a:srgbClr val="9ED9DF"/>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27</c:v>
              </c:pt>
              <c:pt idx="1">
                <c:v>22</c:v>
              </c:pt>
              <c:pt idx="2">
                <c:v>18</c:v>
              </c:pt>
              <c:pt idx="3">
                <c:v>40</c:v>
              </c:pt>
              <c:pt idx="4">
                <c:v>53</c:v>
              </c:pt>
              <c:pt idx="5">
                <c:v>53</c:v>
              </c:pt>
              <c:pt idx="6">
                <c:v>77</c:v>
              </c:pt>
              <c:pt idx="7">
                <c:v>56</c:v>
              </c:pt>
              <c:pt idx="8">
                <c:v>80</c:v>
              </c:pt>
              <c:pt idx="9">
                <c:v>88</c:v>
              </c:pt>
              <c:pt idx="10">
                <c:v>83</c:v>
              </c:pt>
              <c:pt idx="11">
                <c:v>88</c:v>
              </c:pt>
              <c:pt idx="12">
                <c:v>98</c:v>
              </c:pt>
              <c:pt idx="13">
                <c:v>93</c:v>
              </c:pt>
              <c:pt idx="14">
                <c:v>106</c:v>
              </c:pt>
              <c:pt idx="15">
                <c:v>96</c:v>
              </c:pt>
              <c:pt idx="16">
                <c:v>92</c:v>
              </c:pt>
              <c:pt idx="17">
                <c:v>91</c:v>
              </c:pt>
              <c:pt idx="18">
                <c:v>88</c:v>
              </c:pt>
              <c:pt idx="19">
                <c:v>101</c:v>
              </c:pt>
              <c:pt idx="20">
                <c:v>103</c:v>
              </c:pt>
              <c:pt idx="21">
                <c:v>121</c:v>
              </c:pt>
              <c:pt idx="22">
                <c:v>109</c:v>
              </c:pt>
              <c:pt idx="23">
                <c:v>114</c:v>
              </c:pt>
              <c:pt idx="24">
                <c:v>121</c:v>
              </c:pt>
              <c:pt idx="25">
                <c:v>132</c:v>
              </c:pt>
              <c:pt idx="26">
                <c:v>117</c:v>
              </c:pt>
              <c:pt idx="27">
                <c:v>137</c:v>
              </c:pt>
              <c:pt idx="28">
                <c:v>139</c:v>
              </c:pt>
              <c:pt idx="29">
                <c:v>141</c:v>
              </c:pt>
              <c:pt idx="30">
                <c:v>119</c:v>
              </c:pt>
              <c:pt idx="31">
                <c:v>137</c:v>
              </c:pt>
              <c:pt idx="32">
                <c:v>135</c:v>
              </c:pt>
              <c:pt idx="33">
                <c:v>155</c:v>
              </c:pt>
            </c:numLit>
          </c:val>
          <c:extLst/>
        </c:ser>
        <c:dLbls>
          <c:showLegendKey val="0"/>
          <c:showVal val="0"/>
          <c:showCatName val="0"/>
          <c:showSerName val="0"/>
          <c:showPercent val="0"/>
          <c:showBubbleSize val="0"/>
        </c:dLbls>
        <c:gapWidth val="150"/>
        <c:overlap val="100"/>
        <c:axId val="477261680"/>
        <c:axId val="477256976"/>
      </c:barChart>
      <c:catAx>
        <c:axId val="47726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6976"/>
        <c:crosses val="autoZero"/>
        <c:auto val="1"/>
        <c:lblAlgn val="ctr"/>
        <c:lblOffset val="100"/>
        <c:noMultiLvlLbl val="0"/>
      </c:catAx>
      <c:valAx>
        <c:axId val="47725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61680"/>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49</c:v>
              </c:pt>
              <c:pt idx="1">
                <c:v>44</c:v>
              </c:pt>
              <c:pt idx="2">
                <c:v>50</c:v>
              </c:pt>
              <c:pt idx="3">
                <c:v>62</c:v>
              </c:pt>
              <c:pt idx="4">
                <c:v>45</c:v>
              </c:pt>
              <c:pt idx="5">
                <c:v>67</c:v>
              </c:pt>
              <c:pt idx="6">
                <c:v>44</c:v>
              </c:pt>
              <c:pt idx="7">
                <c:v>44</c:v>
              </c:pt>
              <c:pt idx="8">
                <c:v>75</c:v>
              </c:pt>
              <c:pt idx="9">
                <c:v>65</c:v>
              </c:pt>
              <c:pt idx="10">
                <c:v>57</c:v>
              </c:pt>
              <c:pt idx="11">
                <c:v>59</c:v>
              </c:pt>
              <c:pt idx="12">
                <c:v>67</c:v>
              </c:pt>
              <c:pt idx="13">
                <c:v>56</c:v>
              </c:pt>
              <c:pt idx="14">
                <c:v>52</c:v>
              </c:pt>
              <c:pt idx="15">
                <c:v>54</c:v>
              </c:pt>
              <c:pt idx="16">
                <c:v>58</c:v>
              </c:pt>
              <c:pt idx="17">
                <c:v>69</c:v>
              </c:pt>
              <c:pt idx="18">
                <c:v>85</c:v>
              </c:pt>
              <c:pt idx="19">
                <c:v>90</c:v>
              </c:pt>
              <c:pt idx="20">
                <c:v>95</c:v>
              </c:pt>
            </c:numLit>
          </c:val>
          <c:extLst/>
        </c:ser>
        <c:ser>
          <c:idx val="1"/>
          <c:order val="1"/>
          <c:tx>
            <c:v>Total tax</c:v>
          </c:tx>
          <c:spPr>
            <a:solidFill>
              <a:srgbClr val="9ED9DF"/>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20</c:v>
              </c:pt>
              <c:pt idx="1">
                <c:v>26</c:v>
              </c:pt>
              <c:pt idx="2">
                <c:v>26</c:v>
              </c:pt>
              <c:pt idx="3">
                <c:v>15</c:v>
              </c:pt>
              <c:pt idx="4">
                <c:v>32</c:v>
              </c:pt>
              <c:pt idx="5">
                <c:v>15</c:v>
              </c:pt>
              <c:pt idx="6">
                <c:v>41</c:v>
              </c:pt>
              <c:pt idx="7">
                <c:v>42</c:v>
              </c:pt>
              <c:pt idx="8">
                <c:v>17</c:v>
              </c:pt>
              <c:pt idx="9">
                <c:v>28</c:v>
              </c:pt>
              <c:pt idx="10">
                <c:v>36</c:v>
              </c:pt>
              <c:pt idx="11">
                <c:v>36</c:v>
              </c:pt>
              <c:pt idx="12">
                <c:v>30</c:v>
              </c:pt>
              <c:pt idx="13">
                <c:v>42</c:v>
              </c:pt>
              <c:pt idx="14">
                <c:v>47</c:v>
              </c:pt>
              <c:pt idx="15">
                <c:v>47</c:v>
              </c:pt>
              <c:pt idx="16">
                <c:v>46</c:v>
              </c:pt>
              <c:pt idx="17">
                <c:v>38</c:v>
              </c:pt>
              <c:pt idx="18">
                <c:v>24</c:v>
              </c:pt>
              <c:pt idx="19">
                <c:v>23</c:v>
              </c:pt>
              <c:pt idx="20">
                <c:v>42</c:v>
              </c:pt>
            </c:numLit>
          </c:val>
          <c:extLst/>
        </c:ser>
        <c:dLbls>
          <c:showLegendKey val="0"/>
          <c:showVal val="0"/>
          <c:showCatName val="0"/>
          <c:showSerName val="0"/>
          <c:showPercent val="0"/>
          <c:showBubbleSize val="0"/>
        </c:dLbls>
        <c:gapWidth val="150"/>
        <c:overlap val="100"/>
        <c:axId val="477260112"/>
        <c:axId val="477255016"/>
      </c:barChart>
      <c:catAx>
        <c:axId val="47726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5016"/>
        <c:crosses val="autoZero"/>
        <c:auto val="1"/>
        <c:lblAlgn val="ctr"/>
        <c:lblOffset val="100"/>
        <c:noMultiLvlLbl val="0"/>
      </c:catAx>
      <c:valAx>
        <c:axId val="477255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60112"/>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295, February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1"/>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9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2" t="s">
        <v>0</v>
      </c>
      <c r="C1" s="652"/>
      <c r="D1" s="652"/>
      <c r="E1" s="652"/>
      <c r="F1" s="652"/>
      <c r="G1" s="652"/>
      <c r="H1" s="652"/>
      <c r="I1" s="652"/>
      <c r="J1" s="652"/>
      <c r="K1" s="652"/>
      <c r="L1" s="652"/>
      <c r="M1" s="652"/>
      <c r="N1" s="652"/>
      <c r="AO1"/>
      <c r="BF1" s="391"/>
    </row>
    <row r="2" spans="1:98">
      <c r="M2" s="355"/>
      <c r="AO2"/>
    </row>
    <row r="3" spans="1:98">
      <c r="B3" s="730" t="s">
        <v>550</v>
      </c>
      <c r="C3" s="730"/>
      <c r="D3" s="730"/>
      <c r="E3" s="730"/>
      <c r="F3" s="730"/>
      <c r="G3" s="730"/>
      <c r="H3" s="730"/>
      <c r="I3" s="730"/>
      <c r="J3" s="730"/>
      <c r="K3" s="730"/>
      <c r="L3" s="730"/>
      <c r="M3" s="730"/>
      <c r="N3" s="730"/>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20" t="s">
        <v>551</v>
      </c>
      <c r="C5" s="721"/>
      <c r="D5" s="721"/>
      <c r="E5" s="721"/>
      <c r="F5" s="721"/>
      <c r="G5" s="721"/>
      <c r="H5" s="721"/>
      <c r="I5" s="721"/>
      <c r="J5" s="721"/>
      <c r="K5" s="721"/>
      <c r="L5" s="721"/>
      <c r="M5" s="722"/>
      <c r="N5" s="720" t="s">
        <v>413</v>
      </c>
      <c r="O5" s="721"/>
      <c r="P5" s="721"/>
      <c r="Q5" s="721"/>
      <c r="R5" s="721"/>
      <c r="S5" s="721"/>
      <c r="T5" s="721"/>
      <c r="U5" s="721"/>
      <c r="V5" s="721"/>
      <c r="W5" s="721"/>
      <c r="X5" s="721"/>
      <c r="Y5" s="722"/>
      <c r="Z5" s="720" t="s">
        <v>414</v>
      </c>
      <c r="AA5" s="721"/>
      <c r="AB5" s="721"/>
      <c r="AC5" s="721"/>
      <c r="AD5" s="721"/>
      <c r="AE5" s="721"/>
      <c r="AF5" s="721"/>
      <c r="AG5" s="721"/>
      <c r="AH5" s="721"/>
      <c r="AI5" s="721"/>
      <c r="AJ5" s="721"/>
      <c r="AK5" s="722"/>
      <c r="AL5" s="720" t="s">
        <v>415</v>
      </c>
      <c r="AM5" s="721"/>
      <c r="AN5" s="721"/>
      <c r="AO5" s="721"/>
      <c r="AP5" s="721"/>
      <c r="AQ5" s="721"/>
      <c r="AR5" s="721"/>
      <c r="AS5" s="721"/>
      <c r="AT5" s="721"/>
      <c r="AU5" s="721"/>
      <c r="AV5" s="721"/>
      <c r="AW5" s="722"/>
      <c r="AX5" s="720" t="s">
        <v>416</v>
      </c>
      <c r="AY5" s="721"/>
      <c r="AZ5" s="721"/>
      <c r="BA5" s="721"/>
      <c r="BB5" s="721"/>
      <c r="BC5" s="721"/>
      <c r="BD5" s="721"/>
      <c r="BE5" s="721"/>
      <c r="BF5" s="721"/>
      <c r="BG5" s="721"/>
      <c r="BH5" s="721"/>
      <c r="BI5" s="722"/>
      <c r="BJ5" s="720" t="s">
        <v>417</v>
      </c>
      <c r="BK5" s="721"/>
      <c r="BL5" s="721"/>
      <c r="BM5" s="721"/>
      <c r="BN5" s="721"/>
      <c r="BO5" s="721"/>
      <c r="BP5" s="721"/>
      <c r="BQ5" s="721"/>
      <c r="BR5" s="721"/>
      <c r="BS5" s="721"/>
      <c r="BT5" s="721"/>
      <c r="BU5" s="722"/>
      <c r="BV5" s="720" t="s">
        <v>418</v>
      </c>
      <c r="BW5" s="721"/>
      <c r="BX5" s="721"/>
      <c r="BY5" s="721"/>
      <c r="BZ5" s="721"/>
      <c r="CA5" s="721"/>
      <c r="CB5" s="721"/>
      <c r="CC5" s="721"/>
      <c r="CD5" s="721"/>
      <c r="CE5" s="721"/>
      <c r="CF5" s="721"/>
      <c r="CG5" s="722"/>
      <c r="CH5" s="720" t="s">
        <v>419</v>
      </c>
      <c r="CI5" s="721"/>
      <c r="CJ5" s="721"/>
      <c r="CK5" s="721"/>
      <c r="CL5" s="721"/>
      <c r="CM5" s="721"/>
      <c r="CN5" s="721"/>
      <c r="CO5" s="721"/>
      <c r="CP5" s="721"/>
      <c r="CQ5" s="721"/>
      <c r="CR5" s="721"/>
      <c r="CS5" s="722"/>
      <c r="CT5" s="731" t="s">
        <v>210</v>
      </c>
    </row>
    <row r="6" spans="1:98" ht="15" customHeight="1">
      <c r="A6" s="609"/>
      <c r="B6" s="727" t="s">
        <v>66</v>
      </c>
      <c r="C6" s="728"/>
      <c r="D6" s="728"/>
      <c r="E6" s="728"/>
      <c r="F6" s="728"/>
      <c r="G6" s="729"/>
      <c r="H6" s="727" t="s">
        <v>56</v>
      </c>
      <c r="I6" s="728"/>
      <c r="J6" s="729"/>
      <c r="K6" s="725" t="s">
        <v>69</v>
      </c>
      <c r="L6" s="340" t="s">
        <v>371</v>
      </c>
      <c r="M6" s="723" t="s">
        <v>209</v>
      </c>
      <c r="N6" s="727" t="s">
        <v>66</v>
      </c>
      <c r="O6" s="728"/>
      <c r="P6" s="728"/>
      <c r="Q6" s="728"/>
      <c r="R6" s="728"/>
      <c r="S6" s="729"/>
      <c r="T6" s="727" t="s">
        <v>636</v>
      </c>
      <c r="U6" s="728"/>
      <c r="V6" s="729"/>
      <c r="W6" s="725" t="s">
        <v>69</v>
      </c>
      <c r="X6" s="340" t="s">
        <v>371</v>
      </c>
      <c r="Y6" s="723" t="s">
        <v>209</v>
      </c>
      <c r="Z6" s="727" t="s">
        <v>66</v>
      </c>
      <c r="AA6" s="728"/>
      <c r="AB6" s="728"/>
      <c r="AC6" s="728"/>
      <c r="AD6" s="728"/>
      <c r="AE6" s="729"/>
      <c r="AF6" s="727" t="s">
        <v>56</v>
      </c>
      <c r="AG6" s="728"/>
      <c r="AH6" s="729"/>
      <c r="AI6" s="725" t="s">
        <v>69</v>
      </c>
      <c r="AJ6" s="340" t="s">
        <v>371</v>
      </c>
      <c r="AK6" s="723" t="s">
        <v>209</v>
      </c>
      <c r="AL6" s="727" t="s">
        <v>66</v>
      </c>
      <c r="AM6" s="728"/>
      <c r="AN6" s="728"/>
      <c r="AO6" s="728"/>
      <c r="AP6" s="728"/>
      <c r="AQ6" s="729"/>
      <c r="AR6" s="727" t="s">
        <v>56</v>
      </c>
      <c r="AS6" s="728"/>
      <c r="AT6" s="729"/>
      <c r="AU6" s="725" t="s">
        <v>69</v>
      </c>
      <c r="AV6" s="340" t="s">
        <v>371</v>
      </c>
      <c r="AW6" s="723" t="s">
        <v>209</v>
      </c>
      <c r="AX6" s="727" t="s">
        <v>66</v>
      </c>
      <c r="AY6" s="728"/>
      <c r="AZ6" s="728"/>
      <c r="BA6" s="728"/>
      <c r="BB6" s="728"/>
      <c r="BC6" s="729"/>
      <c r="BD6" s="727" t="s">
        <v>56</v>
      </c>
      <c r="BE6" s="728"/>
      <c r="BF6" s="729"/>
      <c r="BG6" s="725" t="s">
        <v>69</v>
      </c>
      <c r="BH6" s="340" t="s">
        <v>371</v>
      </c>
      <c r="BI6" s="723" t="s">
        <v>209</v>
      </c>
      <c r="BJ6" s="727" t="s">
        <v>66</v>
      </c>
      <c r="BK6" s="728"/>
      <c r="BL6" s="728"/>
      <c r="BM6" s="728"/>
      <c r="BN6" s="728"/>
      <c r="BO6" s="729"/>
      <c r="BP6" s="727" t="s">
        <v>56</v>
      </c>
      <c r="BQ6" s="728"/>
      <c r="BR6" s="729"/>
      <c r="BS6" s="725" t="s">
        <v>69</v>
      </c>
      <c r="BT6" s="389" t="s">
        <v>371</v>
      </c>
      <c r="BU6" s="735" t="s">
        <v>209</v>
      </c>
      <c r="BV6" s="727" t="s">
        <v>66</v>
      </c>
      <c r="BW6" s="728"/>
      <c r="BX6" s="728"/>
      <c r="BY6" s="728"/>
      <c r="BZ6" s="728"/>
      <c r="CA6" s="729"/>
      <c r="CB6" s="727" t="s">
        <v>56</v>
      </c>
      <c r="CC6" s="728"/>
      <c r="CD6" s="729"/>
      <c r="CE6" s="725" t="s">
        <v>69</v>
      </c>
      <c r="CF6" s="340" t="s">
        <v>371</v>
      </c>
      <c r="CG6" s="723" t="s">
        <v>209</v>
      </c>
      <c r="CH6" s="727" t="s">
        <v>66</v>
      </c>
      <c r="CI6" s="728"/>
      <c r="CJ6" s="728"/>
      <c r="CK6" s="728"/>
      <c r="CL6" s="728"/>
      <c r="CM6" s="729"/>
      <c r="CN6" s="727" t="s">
        <v>56</v>
      </c>
      <c r="CO6" s="728"/>
      <c r="CP6" s="729"/>
      <c r="CQ6" s="725" t="s">
        <v>69</v>
      </c>
      <c r="CR6" s="340" t="s">
        <v>371</v>
      </c>
      <c r="CS6" s="723" t="s">
        <v>209</v>
      </c>
      <c r="CT6" s="732"/>
    </row>
    <row r="7" spans="1:98" s="227" customFormat="1" ht="34.5">
      <c r="A7" s="610"/>
      <c r="B7" s="611" t="s">
        <v>434</v>
      </c>
      <c r="C7" s="612" t="s">
        <v>433</v>
      </c>
      <c r="D7" s="612" t="s">
        <v>432</v>
      </c>
      <c r="E7" s="612" t="s">
        <v>68</v>
      </c>
      <c r="F7" s="612" t="s">
        <v>51</v>
      </c>
      <c r="G7" s="613" t="s">
        <v>385</v>
      </c>
      <c r="H7" s="614" t="s">
        <v>172</v>
      </c>
      <c r="I7" s="615" t="s">
        <v>170</v>
      </c>
      <c r="J7" s="317" t="s">
        <v>51</v>
      </c>
      <c r="K7" s="726"/>
      <c r="L7" s="613" t="s">
        <v>385</v>
      </c>
      <c r="M7" s="724"/>
      <c r="N7" s="611" t="s">
        <v>434</v>
      </c>
      <c r="O7" s="612" t="s">
        <v>433</v>
      </c>
      <c r="P7" s="612" t="s">
        <v>432</v>
      </c>
      <c r="Q7" s="612" t="s">
        <v>68</v>
      </c>
      <c r="R7" s="612" t="s">
        <v>51</v>
      </c>
      <c r="S7" s="616" t="s">
        <v>386</v>
      </c>
      <c r="T7" s="614" t="s">
        <v>172</v>
      </c>
      <c r="U7" s="615" t="s">
        <v>170</v>
      </c>
      <c r="V7" s="317" t="s">
        <v>51</v>
      </c>
      <c r="W7" s="726"/>
      <c r="X7" s="613" t="s">
        <v>385</v>
      </c>
      <c r="Y7" s="724"/>
      <c r="Z7" s="611" t="s">
        <v>434</v>
      </c>
      <c r="AA7" s="612" t="s">
        <v>433</v>
      </c>
      <c r="AB7" s="612" t="s">
        <v>432</v>
      </c>
      <c r="AC7" s="612" t="s">
        <v>68</v>
      </c>
      <c r="AD7" s="612" t="s">
        <v>51</v>
      </c>
      <c r="AE7" s="613" t="s">
        <v>385</v>
      </c>
      <c r="AF7" s="614" t="s">
        <v>172</v>
      </c>
      <c r="AG7" s="615" t="s">
        <v>170</v>
      </c>
      <c r="AH7" s="317" t="s">
        <v>51</v>
      </c>
      <c r="AI7" s="726"/>
      <c r="AJ7" s="613" t="s">
        <v>385</v>
      </c>
      <c r="AK7" s="724"/>
      <c r="AL7" s="611" t="s">
        <v>434</v>
      </c>
      <c r="AM7" s="612" t="s">
        <v>433</v>
      </c>
      <c r="AN7" s="612" t="s">
        <v>432</v>
      </c>
      <c r="AO7" s="612" t="s">
        <v>68</v>
      </c>
      <c r="AP7" s="612" t="s">
        <v>51</v>
      </c>
      <c r="AQ7" s="613" t="s">
        <v>385</v>
      </c>
      <c r="AR7" s="614" t="s">
        <v>172</v>
      </c>
      <c r="AS7" s="615" t="s">
        <v>170</v>
      </c>
      <c r="AT7" s="317" t="s">
        <v>51</v>
      </c>
      <c r="AU7" s="726"/>
      <c r="AV7" s="613" t="s">
        <v>385</v>
      </c>
      <c r="AW7" s="724"/>
      <c r="AX7" s="611" t="s">
        <v>434</v>
      </c>
      <c r="AY7" s="612" t="s">
        <v>433</v>
      </c>
      <c r="AZ7" s="612" t="s">
        <v>432</v>
      </c>
      <c r="BA7" s="612" t="s">
        <v>68</v>
      </c>
      <c r="BB7" s="612" t="s">
        <v>51</v>
      </c>
      <c r="BC7" s="613" t="s">
        <v>385</v>
      </c>
      <c r="BD7" s="614" t="s">
        <v>172</v>
      </c>
      <c r="BE7" s="615" t="s">
        <v>170</v>
      </c>
      <c r="BF7" s="317" t="s">
        <v>51</v>
      </c>
      <c r="BG7" s="726"/>
      <c r="BH7" s="613" t="s">
        <v>385</v>
      </c>
      <c r="BI7" s="724"/>
      <c r="BJ7" s="611" t="s">
        <v>434</v>
      </c>
      <c r="BK7" s="612" t="s">
        <v>433</v>
      </c>
      <c r="BL7" s="612" t="s">
        <v>432</v>
      </c>
      <c r="BM7" s="612" t="s">
        <v>68</v>
      </c>
      <c r="BN7" s="612" t="s">
        <v>51</v>
      </c>
      <c r="BO7" s="613" t="s">
        <v>385</v>
      </c>
      <c r="BP7" s="614" t="s">
        <v>172</v>
      </c>
      <c r="BQ7" s="615" t="s">
        <v>170</v>
      </c>
      <c r="BR7" s="317" t="s">
        <v>51</v>
      </c>
      <c r="BS7" s="726"/>
      <c r="BT7" s="388" t="s">
        <v>385</v>
      </c>
      <c r="BU7" s="736"/>
      <c r="BV7" s="611" t="s">
        <v>434</v>
      </c>
      <c r="BW7" s="612" t="s">
        <v>433</v>
      </c>
      <c r="BX7" s="612" t="s">
        <v>432</v>
      </c>
      <c r="BY7" s="612" t="s">
        <v>68</v>
      </c>
      <c r="BZ7" s="612" t="s">
        <v>51</v>
      </c>
      <c r="CA7" s="613" t="s">
        <v>385</v>
      </c>
      <c r="CB7" s="614" t="s">
        <v>172</v>
      </c>
      <c r="CC7" s="615" t="s">
        <v>170</v>
      </c>
      <c r="CD7" s="317" t="s">
        <v>51</v>
      </c>
      <c r="CE7" s="726"/>
      <c r="CF7" s="613" t="s">
        <v>385</v>
      </c>
      <c r="CG7" s="724"/>
      <c r="CH7" s="611" t="s">
        <v>434</v>
      </c>
      <c r="CI7" s="612" t="s">
        <v>433</v>
      </c>
      <c r="CJ7" s="612" t="s">
        <v>432</v>
      </c>
      <c r="CK7" s="612" t="s">
        <v>68</v>
      </c>
      <c r="CL7" s="612" t="s">
        <v>51</v>
      </c>
      <c r="CM7" s="617" t="s">
        <v>385</v>
      </c>
      <c r="CN7" s="271" t="s">
        <v>172</v>
      </c>
      <c r="CO7" s="272" t="s">
        <v>170</v>
      </c>
      <c r="CP7" s="273" t="s">
        <v>51</v>
      </c>
      <c r="CQ7" s="734"/>
      <c r="CR7" s="356" t="s">
        <v>385</v>
      </c>
      <c r="CS7" s="733"/>
      <c r="CT7" s="732"/>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10" t="s">
        <v>412</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7">
        <f t="shared" si="1"/>
        <v>66.400000000000006</v>
      </c>
      <c r="CB8" s="250" t="s">
        <v>412</v>
      </c>
      <c r="CC8" s="251" t="s">
        <v>412</v>
      </c>
      <c r="CD8" s="377">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7">
        <f t="shared" si="1"/>
        <v>14650.2</v>
      </c>
      <c r="CN8" s="125">
        <f t="shared" si="1"/>
        <v>2998</v>
      </c>
      <c r="CO8" s="62">
        <f t="shared" si="1"/>
        <v>4069.7000000000003</v>
      </c>
      <c r="CP8" s="377">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412</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412</v>
      </c>
      <c r="BE9" s="254"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3" t="s">
        <v>412</v>
      </c>
      <c r="BQ9" s="254" t="s">
        <v>412</v>
      </c>
      <c r="BR9" s="255"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3" t="s">
        <v>412</v>
      </c>
      <c r="CC9" s="254"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412</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412</v>
      </c>
      <c r="BE10" s="254"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3" t="s">
        <v>412</v>
      </c>
      <c r="BQ10" s="254" t="s">
        <v>412</v>
      </c>
      <c r="BR10" s="255"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3" t="s">
        <v>412</v>
      </c>
      <c r="CC10" s="254"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412</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412</v>
      </c>
      <c r="BE11" s="254"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3" t="s">
        <v>412</v>
      </c>
      <c r="BQ11" s="254" t="s">
        <v>412</v>
      </c>
      <c r="BR11" s="255"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3" t="s">
        <v>412</v>
      </c>
      <c r="CC11" s="254"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412</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412</v>
      </c>
      <c r="BE12" s="254"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3" t="s">
        <v>412</v>
      </c>
      <c r="BQ12" s="254" t="s">
        <v>412</v>
      </c>
      <c r="BR12" s="255"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3" t="s">
        <v>412</v>
      </c>
      <c r="CC12" s="254"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412</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412</v>
      </c>
      <c r="BE13" s="254"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3" t="s">
        <v>412</v>
      </c>
      <c r="BQ13" s="254" t="s">
        <v>412</v>
      </c>
      <c r="BR13" s="255"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3" t="s">
        <v>412</v>
      </c>
      <c r="CC13" s="254"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412</v>
      </c>
      <c r="BE14" s="254"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3" t="s">
        <v>412</v>
      </c>
      <c r="BQ14" s="254" t="s">
        <v>412</v>
      </c>
      <c r="BR14" s="255"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3" t="s">
        <v>412</v>
      </c>
      <c r="CC14" s="254"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7"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412</v>
      </c>
      <c r="BE15" s="254"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3" t="s">
        <v>412</v>
      </c>
      <c r="BQ15" s="254" t="s">
        <v>412</v>
      </c>
      <c r="BR15" s="255"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3" t="s">
        <v>412</v>
      </c>
      <c r="CC15" s="254"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6" t="s">
        <v>687</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 t="shared" si="16"/>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2" t="s">
        <v>717</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57">
        <f t="shared" si="20"/>
        <v>894.1</v>
      </c>
      <c r="AR17" s="65" t="s">
        <v>412</v>
      </c>
      <c r="AS17" s="57" t="s">
        <v>412</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2">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3">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24">SUM(CH19:CK19)</f>
        <v>1621.9</v>
      </c>
      <c r="CM19" s="377">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3">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3" t="s">
        <v>412</v>
      </c>
      <c r="BQ21" s="254" t="s">
        <v>412</v>
      </c>
      <c r="BR21" s="66" t="s">
        <v>412</v>
      </c>
      <c r="BS21" s="65">
        <v>29.8</v>
      </c>
      <c r="BT21" s="57">
        <v>2.5</v>
      </c>
      <c r="BU21" s="59">
        <v>7.1</v>
      </c>
      <c r="BV21" s="65">
        <v>2.4</v>
      </c>
      <c r="BW21" s="57" t="s">
        <v>412</v>
      </c>
      <c r="BX21" s="57">
        <v>12.6</v>
      </c>
      <c r="BY21" s="57">
        <v>0</v>
      </c>
      <c r="BZ21" s="57">
        <f t="shared" si="33"/>
        <v>15</v>
      </c>
      <c r="CA21" s="66">
        <v>7.1</v>
      </c>
      <c r="CB21" s="253" t="s">
        <v>412</v>
      </c>
      <c r="CC21" s="254"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412</v>
      </c>
      <c r="BE22" s="254" t="s">
        <v>412</v>
      </c>
      <c r="BF22" s="66">
        <v>67.2</v>
      </c>
      <c r="BG22" s="65">
        <v>415.7</v>
      </c>
      <c r="BH22" s="57">
        <v>58</v>
      </c>
      <c r="BI22" s="59">
        <v>53.4</v>
      </c>
      <c r="BJ22" s="65">
        <v>3.9</v>
      </c>
      <c r="BK22" s="57" t="s">
        <v>412</v>
      </c>
      <c r="BL22" s="57">
        <v>27.3</v>
      </c>
      <c r="BM22" s="57">
        <v>0</v>
      </c>
      <c r="BN22" s="57">
        <f t="shared" si="32"/>
        <v>31.2</v>
      </c>
      <c r="BO22" s="66">
        <v>15.2</v>
      </c>
      <c r="BP22" s="253" t="s">
        <v>412</v>
      </c>
      <c r="BQ22" s="254" t="s">
        <v>412</v>
      </c>
      <c r="BR22" s="66" t="s">
        <v>412</v>
      </c>
      <c r="BS22" s="65">
        <v>34.4</v>
      </c>
      <c r="BT22" s="57">
        <v>2.5</v>
      </c>
      <c r="BU22" s="59">
        <v>7.6</v>
      </c>
      <c r="BV22" s="65">
        <v>2.2999999999999998</v>
      </c>
      <c r="BW22" s="57" t="s">
        <v>412</v>
      </c>
      <c r="BX22" s="57">
        <v>10.4</v>
      </c>
      <c r="BY22" s="57">
        <v>0</v>
      </c>
      <c r="BZ22" s="57">
        <f t="shared" si="33"/>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412</v>
      </c>
      <c r="BE23" s="254" t="s">
        <v>412</v>
      </c>
      <c r="BF23" s="66">
        <v>69.5</v>
      </c>
      <c r="BG23" s="65">
        <v>437.7</v>
      </c>
      <c r="BH23" s="57">
        <v>45.9</v>
      </c>
      <c r="BI23" s="59">
        <v>53.2</v>
      </c>
      <c r="BJ23" s="65">
        <v>4.5</v>
      </c>
      <c r="BK23" s="57" t="s">
        <v>412</v>
      </c>
      <c r="BL23" s="57">
        <v>29.6</v>
      </c>
      <c r="BM23" s="57">
        <v>0</v>
      </c>
      <c r="BN23" s="57">
        <f t="shared" si="32"/>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2"/>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3" t="s">
        <v>412</v>
      </c>
      <c r="CC24" s="254"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412</v>
      </c>
      <c r="BE25" s="254" t="s">
        <v>412</v>
      </c>
      <c r="BF25" s="66">
        <v>70.7</v>
      </c>
      <c r="BG25" s="65">
        <v>355.6</v>
      </c>
      <c r="BH25" s="57">
        <v>35</v>
      </c>
      <c r="BI25" s="59">
        <v>44.6</v>
      </c>
      <c r="BJ25" s="65">
        <v>4.3</v>
      </c>
      <c r="BK25" s="57" t="s">
        <v>412</v>
      </c>
      <c r="BL25" s="57">
        <v>28</v>
      </c>
      <c r="BM25" s="57">
        <v>0</v>
      </c>
      <c r="BN25" s="57">
        <f t="shared" si="32"/>
        <v>32.299999999999997</v>
      </c>
      <c r="BO25" s="66">
        <v>16.2</v>
      </c>
      <c r="BP25" s="253" t="s">
        <v>412</v>
      </c>
      <c r="BQ25" s="254" t="s">
        <v>412</v>
      </c>
      <c r="BR25" s="66" t="s">
        <v>412</v>
      </c>
      <c r="BS25" s="65">
        <v>33</v>
      </c>
      <c r="BT25" s="57">
        <v>3</v>
      </c>
      <c r="BU25" s="59">
        <v>7.4</v>
      </c>
      <c r="BV25" s="65">
        <v>1.9</v>
      </c>
      <c r="BW25" s="57" t="s">
        <v>412</v>
      </c>
      <c r="BX25" s="57">
        <v>8.4</v>
      </c>
      <c r="BY25" s="57">
        <v>0</v>
      </c>
      <c r="BZ25" s="57">
        <f t="shared" si="33"/>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2"/>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3"/>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2"/>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3"/>
        <v>11.7</v>
      </c>
      <c r="CA27" s="66">
        <v>4.7</v>
      </c>
      <c r="CB27" s="253" t="s">
        <v>412</v>
      </c>
      <c r="CC27" s="254"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2"/>
        <v>31.7</v>
      </c>
      <c r="BO28" s="66">
        <v>15.6</v>
      </c>
      <c r="BP28" s="253" t="s">
        <v>412</v>
      </c>
      <c r="BQ28" s="254" t="s">
        <v>412</v>
      </c>
      <c r="BR28" s="66" t="s">
        <v>412</v>
      </c>
      <c r="BS28" s="65">
        <v>30.7</v>
      </c>
      <c r="BT28" s="57">
        <v>2.8</v>
      </c>
      <c r="BU28" s="59">
        <v>6.8</v>
      </c>
      <c r="BV28" s="65">
        <v>2.2000000000000002</v>
      </c>
      <c r="BW28" s="57" t="s">
        <v>412</v>
      </c>
      <c r="BX28" s="57">
        <v>9.6</v>
      </c>
      <c r="BY28" s="57">
        <v>0</v>
      </c>
      <c r="BZ28" s="57">
        <f t="shared" si="33"/>
        <v>11.8</v>
      </c>
      <c r="CA28" s="66">
        <v>4.5999999999999996</v>
      </c>
      <c r="CB28" s="253" t="s">
        <v>412</v>
      </c>
      <c r="CC28" s="254"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2"/>
        <v>30.9</v>
      </c>
      <c r="BO29" s="66">
        <v>15.8</v>
      </c>
      <c r="BP29" s="253" t="s">
        <v>412</v>
      </c>
      <c r="BQ29" s="254" t="s">
        <v>412</v>
      </c>
      <c r="BR29" s="66" t="s">
        <v>412</v>
      </c>
      <c r="BS29" s="65">
        <v>31.2</v>
      </c>
      <c r="BT29" s="57">
        <v>2.9</v>
      </c>
      <c r="BU29" s="59">
        <v>7.6</v>
      </c>
      <c r="BV29" s="65">
        <v>2.4</v>
      </c>
      <c r="BW29" s="57" t="s">
        <v>412</v>
      </c>
      <c r="BX29" s="57">
        <v>11.1</v>
      </c>
      <c r="BY29" s="57">
        <v>0</v>
      </c>
      <c r="BZ29" s="57">
        <f t="shared" si="33"/>
        <v>13.5</v>
      </c>
      <c r="CA29" s="66">
        <v>4.8</v>
      </c>
      <c r="CB29" s="253" t="s">
        <v>412</v>
      </c>
      <c r="CC29" s="254"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412</v>
      </c>
      <c r="BE30" s="254" t="s">
        <v>412</v>
      </c>
      <c r="BF30" s="66">
        <v>71.3</v>
      </c>
      <c r="BG30" s="65">
        <v>478.6</v>
      </c>
      <c r="BH30" s="57">
        <v>50.7</v>
      </c>
      <c r="BI30" s="59">
        <v>53.7</v>
      </c>
      <c r="BJ30" s="65">
        <v>3.8</v>
      </c>
      <c r="BK30" s="57" t="s">
        <v>412</v>
      </c>
      <c r="BL30" s="57">
        <v>25.4</v>
      </c>
      <c r="BM30" s="57">
        <v>0</v>
      </c>
      <c r="BN30" s="57">
        <f t="shared" si="32"/>
        <v>29.2</v>
      </c>
      <c r="BO30" s="66">
        <v>14.7</v>
      </c>
      <c r="BP30" s="253" t="s">
        <v>412</v>
      </c>
      <c r="BQ30" s="254" t="s">
        <v>412</v>
      </c>
      <c r="BR30" s="255" t="s">
        <v>412</v>
      </c>
      <c r="BS30" s="65">
        <v>28.2</v>
      </c>
      <c r="BT30" s="57">
        <v>2.6</v>
      </c>
      <c r="BU30" s="59">
        <v>7</v>
      </c>
      <c r="BV30" s="65">
        <v>2.2999999999999998</v>
      </c>
      <c r="BW30" s="57" t="s">
        <v>412</v>
      </c>
      <c r="BX30" s="57">
        <v>10.4</v>
      </c>
      <c r="BY30" s="57">
        <v>0</v>
      </c>
      <c r="BZ30" s="57">
        <f t="shared" si="33"/>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3" t="s">
        <v>412</v>
      </c>
      <c r="BE31" s="254" t="s">
        <v>412</v>
      </c>
      <c r="BF31" s="66">
        <v>71.8</v>
      </c>
      <c r="BG31" s="65">
        <v>423.7</v>
      </c>
      <c r="BH31" s="57">
        <v>54</v>
      </c>
      <c r="BI31" s="59">
        <v>50.9</v>
      </c>
      <c r="BJ31" s="65">
        <v>3.9</v>
      </c>
      <c r="BK31" s="57" t="s">
        <v>412</v>
      </c>
      <c r="BL31" s="57">
        <v>26.5</v>
      </c>
      <c r="BM31" s="57">
        <v>0</v>
      </c>
      <c r="BN31" s="57">
        <f t="shared" si="32"/>
        <v>30.4</v>
      </c>
      <c r="BO31" s="66">
        <v>16.3</v>
      </c>
      <c r="BP31" s="253" t="s">
        <v>412</v>
      </c>
      <c r="BQ31" s="254" t="s">
        <v>412</v>
      </c>
      <c r="BR31" s="255" t="s">
        <v>412</v>
      </c>
      <c r="BS31" s="65">
        <v>29.7</v>
      </c>
      <c r="BT31" s="57">
        <v>2.9</v>
      </c>
      <c r="BU31" s="59">
        <v>6.9</v>
      </c>
      <c r="BV31" s="65">
        <v>2.5</v>
      </c>
      <c r="BW31" s="57" t="s">
        <v>412</v>
      </c>
      <c r="BX31" s="57">
        <v>11.7</v>
      </c>
      <c r="BY31" s="57">
        <v>0</v>
      </c>
      <c r="BZ31" s="57">
        <f t="shared" si="33"/>
        <v>14.2</v>
      </c>
      <c r="CA31" s="66">
        <v>5.7</v>
      </c>
      <c r="CB31" s="253" t="s">
        <v>412</v>
      </c>
      <c r="CC31" s="254"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3" t="s">
        <v>412</v>
      </c>
      <c r="BQ32" s="254" t="s">
        <v>412</v>
      </c>
      <c r="BR32" s="255" t="s">
        <v>412</v>
      </c>
      <c r="BS32" s="65">
        <v>30.3</v>
      </c>
      <c r="BT32" s="57">
        <v>3.1</v>
      </c>
      <c r="BU32" s="59">
        <v>6.6</v>
      </c>
      <c r="BV32" s="65">
        <v>2.5</v>
      </c>
      <c r="BW32" s="57" t="s">
        <v>412</v>
      </c>
      <c r="BX32" s="57">
        <v>11.4</v>
      </c>
      <c r="BY32" s="57">
        <v>0</v>
      </c>
      <c r="BZ32" s="57">
        <f t="shared" si="33"/>
        <v>13.9</v>
      </c>
      <c r="CA32" s="66">
        <v>5.9</v>
      </c>
      <c r="CB32" s="253" t="s">
        <v>412</v>
      </c>
      <c r="CC32" s="254"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2"/>
        <v>30.1</v>
      </c>
      <c r="BO33" s="66">
        <v>14.9</v>
      </c>
      <c r="BP33" s="253" t="s">
        <v>412</v>
      </c>
      <c r="BQ33" s="254" t="s">
        <v>412</v>
      </c>
      <c r="BR33" s="255" t="s">
        <v>412</v>
      </c>
      <c r="BS33" s="65">
        <v>30.5</v>
      </c>
      <c r="BT33" s="57">
        <v>2.8</v>
      </c>
      <c r="BU33" s="59">
        <v>6.6</v>
      </c>
      <c r="BV33" s="65">
        <v>2.5</v>
      </c>
      <c r="BW33" s="57" t="s">
        <v>412</v>
      </c>
      <c r="BX33" s="57">
        <v>10.5</v>
      </c>
      <c r="BY33" s="57">
        <v>0</v>
      </c>
      <c r="BZ33" s="57">
        <f t="shared" si="33"/>
        <v>13</v>
      </c>
      <c r="CA33" s="66">
        <v>5</v>
      </c>
      <c r="CB33" s="253" t="s">
        <v>412</v>
      </c>
      <c r="CC33" s="254"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2"/>
        <v>30.9</v>
      </c>
      <c r="BO34" s="66">
        <v>15.7</v>
      </c>
      <c r="BP34" s="253" t="s">
        <v>412</v>
      </c>
      <c r="BQ34" s="254" t="s">
        <v>412</v>
      </c>
      <c r="BR34" s="66" t="s">
        <v>412</v>
      </c>
      <c r="BS34" s="65">
        <v>34</v>
      </c>
      <c r="BT34" s="57">
        <v>2.9</v>
      </c>
      <c r="BU34" s="59">
        <v>6.4</v>
      </c>
      <c r="BV34" s="65">
        <v>2.2000000000000002</v>
      </c>
      <c r="BW34" s="57" t="s">
        <v>412</v>
      </c>
      <c r="BX34" s="57">
        <v>10.3</v>
      </c>
      <c r="BY34" s="57">
        <v>0</v>
      </c>
      <c r="BZ34" s="57">
        <f t="shared" si="33"/>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3" t="s">
        <v>412</v>
      </c>
      <c r="BQ35" s="254" t="s">
        <v>412</v>
      </c>
      <c r="BR35" s="66" t="s">
        <v>412</v>
      </c>
      <c r="BS35" s="65">
        <v>34.9</v>
      </c>
      <c r="BT35" s="57">
        <v>3.3</v>
      </c>
      <c r="BU35" s="59">
        <v>7.1</v>
      </c>
      <c r="BV35" s="65">
        <v>2.5</v>
      </c>
      <c r="BW35" s="57" t="s">
        <v>412</v>
      </c>
      <c r="BX35" s="57">
        <v>10.6</v>
      </c>
      <c r="BY35" s="57">
        <v>0</v>
      </c>
      <c r="BZ35" s="57">
        <f t="shared" si="33"/>
        <v>13.1</v>
      </c>
      <c r="CA35" s="66">
        <v>5.6</v>
      </c>
      <c r="CB35" s="253" t="s">
        <v>412</v>
      </c>
      <c r="CC35" s="254"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412</v>
      </c>
      <c r="BE36" s="254" t="s">
        <v>412</v>
      </c>
      <c r="BF36" s="66">
        <v>71.5</v>
      </c>
      <c r="BG36" s="65">
        <v>465</v>
      </c>
      <c r="BH36" s="57">
        <v>51.8</v>
      </c>
      <c r="BI36" s="59">
        <v>42.6</v>
      </c>
      <c r="BJ36" s="65">
        <v>4.8</v>
      </c>
      <c r="BK36" s="57" t="s">
        <v>412</v>
      </c>
      <c r="BL36" s="57">
        <v>31.9</v>
      </c>
      <c r="BM36" s="57">
        <v>0</v>
      </c>
      <c r="BN36" s="57">
        <f t="shared" si="32"/>
        <v>36.699999999999996</v>
      </c>
      <c r="BO36" s="66">
        <v>18.2</v>
      </c>
      <c r="BP36" s="253" t="s">
        <v>412</v>
      </c>
      <c r="BQ36" s="254" t="s">
        <v>412</v>
      </c>
      <c r="BR36" s="66" t="s">
        <v>412</v>
      </c>
      <c r="BS36" s="65">
        <v>34.4</v>
      </c>
      <c r="BT36" s="57">
        <v>3.7</v>
      </c>
      <c r="BU36" s="59">
        <v>8.1</v>
      </c>
      <c r="BV36" s="65">
        <v>2.4</v>
      </c>
      <c r="BW36" s="57" t="s">
        <v>412</v>
      </c>
      <c r="BX36" s="57">
        <v>10.6</v>
      </c>
      <c r="BY36" s="57">
        <v>0</v>
      </c>
      <c r="BZ36" s="57">
        <f t="shared" si="33"/>
        <v>13</v>
      </c>
      <c r="CA36" s="66">
        <v>5.0999999999999996</v>
      </c>
      <c r="CB36" s="253" t="s">
        <v>412</v>
      </c>
      <c r="CC36" s="254"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412</v>
      </c>
      <c r="BE37" s="254" t="s">
        <v>412</v>
      </c>
      <c r="BF37" s="66">
        <v>80.5</v>
      </c>
      <c r="BG37" s="65">
        <v>402</v>
      </c>
      <c r="BH37" s="57">
        <v>44.8</v>
      </c>
      <c r="BI37" s="59">
        <v>48.5</v>
      </c>
      <c r="BJ37" s="65">
        <v>4.5</v>
      </c>
      <c r="BK37" s="57" t="s">
        <v>412</v>
      </c>
      <c r="BL37" s="57">
        <v>28.7</v>
      </c>
      <c r="BM37" s="57">
        <v>0</v>
      </c>
      <c r="BN37" s="57">
        <f t="shared" si="32"/>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3"/>
        <v>10.7</v>
      </c>
      <c r="CA37" s="66">
        <v>4.3</v>
      </c>
      <c r="CB37" s="253" t="s">
        <v>412</v>
      </c>
      <c r="CC37" s="254"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412</v>
      </c>
      <c r="BE39" s="254" t="s">
        <v>412</v>
      </c>
      <c r="BF39" s="66">
        <v>76.5</v>
      </c>
      <c r="BG39" s="65">
        <v>460</v>
      </c>
      <c r="BH39" s="57">
        <v>55.6</v>
      </c>
      <c r="BI39" s="59">
        <v>54.6</v>
      </c>
      <c r="BJ39" s="65">
        <v>4.5</v>
      </c>
      <c r="BK39" s="57" t="s">
        <v>412</v>
      </c>
      <c r="BL39" s="57">
        <v>29.3</v>
      </c>
      <c r="BM39" s="57">
        <v>0</v>
      </c>
      <c r="BN39" s="57">
        <f t="shared" si="32"/>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3"/>
        <v>11.799999999999999</v>
      </c>
      <c r="CA39" s="66">
        <v>4.8</v>
      </c>
      <c r="CB39" s="253" t="s">
        <v>412</v>
      </c>
      <c r="CC39" s="254"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412</v>
      </c>
      <c r="BE40" s="254" t="s">
        <v>412</v>
      </c>
      <c r="BF40" s="66">
        <v>74.2</v>
      </c>
      <c r="BG40" s="65">
        <v>454</v>
      </c>
      <c r="BH40" s="57">
        <v>48.5</v>
      </c>
      <c r="BI40" s="59">
        <v>45.9</v>
      </c>
      <c r="BJ40" s="65">
        <v>3.7</v>
      </c>
      <c r="BK40" s="57" t="s">
        <v>412</v>
      </c>
      <c r="BL40" s="57">
        <v>25.1</v>
      </c>
      <c r="BM40" s="57">
        <v>0</v>
      </c>
      <c r="BN40" s="57">
        <f t="shared" si="32"/>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3"/>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412</v>
      </c>
      <c r="BE41" s="254" t="s">
        <v>412</v>
      </c>
      <c r="BF41" s="66">
        <v>76</v>
      </c>
      <c r="BG41" s="65">
        <v>512</v>
      </c>
      <c r="BH41" s="57">
        <v>60.5</v>
      </c>
      <c r="BI41" s="59">
        <v>45.2</v>
      </c>
      <c r="BJ41" s="65">
        <v>4.3</v>
      </c>
      <c r="BK41" s="57" t="s">
        <v>412</v>
      </c>
      <c r="BL41" s="57">
        <v>26.4</v>
      </c>
      <c r="BM41" s="57">
        <v>0</v>
      </c>
      <c r="BN41" s="57">
        <f t="shared" si="32"/>
        <v>30.7</v>
      </c>
      <c r="BO41" s="66">
        <v>15.6</v>
      </c>
      <c r="BP41" s="253" t="s">
        <v>412</v>
      </c>
      <c r="BQ41" s="254" t="s">
        <v>412</v>
      </c>
      <c r="BR41" s="66" t="s">
        <v>412</v>
      </c>
      <c r="BS41" s="65">
        <v>31.8</v>
      </c>
      <c r="BT41" s="57">
        <v>3.1</v>
      </c>
      <c r="BU41" s="59">
        <v>6.8</v>
      </c>
      <c r="BV41" s="65">
        <v>2.4</v>
      </c>
      <c r="BW41" s="57" t="s">
        <v>412</v>
      </c>
      <c r="BX41" s="57">
        <v>10.7</v>
      </c>
      <c r="BY41" s="57">
        <v>0</v>
      </c>
      <c r="BZ41" s="57">
        <f t="shared" si="33"/>
        <v>13.1</v>
      </c>
      <c r="CA41" s="66">
        <v>5.2</v>
      </c>
      <c r="CB41" s="253" t="s">
        <v>412</v>
      </c>
      <c r="CC41" s="254"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2"/>
        <v>28</v>
      </c>
      <c r="BO42" s="66">
        <v>13.6</v>
      </c>
      <c r="BP42" s="253" t="s">
        <v>412</v>
      </c>
      <c r="BQ42" s="254"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2"/>
        <v>30.8</v>
      </c>
      <c r="BO43" s="66">
        <v>15.7</v>
      </c>
      <c r="BP43" s="253" t="s">
        <v>412</v>
      </c>
      <c r="BQ43" s="254" t="s">
        <v>412</v>
      </c>
      <c r="BR43" s="255" t="s">
        <v>412</v>
      </c>
      <c r="BS43" s="65">
        <v>30</v>
      </c>
      <c r="BT43" s="57">
        <v>3.1</v>
      </c>
      <c r="BU43" s="59">
        <v>6</v>
      </c>
      <c r="BV43" s="65">
        <v>2.6</v>
      </c>
      <c r="BW43" s="57" t="s">
        <v>412</v>
      </c>
      <c r="BX43" s="57">
        <v>12.7</v>
      </c>
      <c r="BY43" s="57">
        <v>0</v>
      </c>
      <c r="BZ43" s="57">
        <f t="shared" si="33"/>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2"/>
        <v>30.9</v>
      </c>
      <c r="BO44" s="66">
        <v>16.2</v>
      </c>
      <c r="BP44" s="253" t="s">
        <v>412</v>
      </c>
      <c r="BQ44" s="254" t="s">
        <v>412</v>
      </c>
      <c r="BR44" s="255" t="s">
        <v>412</v>
      </c>
      <c r="BS44" s="65">
        <v>30.9</v>
      </c>
      <c r="BT44" s="57">
        <v>3.3</v>
      </c>
      <c r="BU44" s="59">
        <v>5.6</v>
      </c>
      <c r="BV44" s="65">
        <v>2.5</v>
      </c>
      <c r="BW44" s="57" t="s">
        <v>412</v>
      </c>
      <c r="BX44" s="57">
        <v>11.3</v>
      </c>
      <c r="BY44" s="57">
        <v>0</v>
      </c>
      <c r="BZ44" s="57">
        <f t="shared" si="33"/>
        <v>13.8</v>
      </c>
      <c r="CA44" s="66">
        <v>6.1</v>
      </c>
      <c r="CB44" s="253" t="s">
        <v>412</v>
      </c>
      <c r="CC44" s="254"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2"/>
        <v>27.1</v>
      </c>
      <c r="BO45" s="66">
        <v>13.7</v>
      </c>
      <c r="BP45" s="253" t="s">
        <v>412</v>
      </c>
      <c r="BQ45" s="254" t="s">
        <v>412</v>
      </c>
      <c r="BR45" s="66" t="s">
        <v>412</v>
      </c>
      <c r="BS45" s="65">
        <v>29.6</v>
      </c>
      <c r="BT45" s="57">
        <v>2.9</v>
      </c>
      <c r="BU45" s="59">
        <v>7.3</v>
      </c>
      <c r="BV45" s="65">
        <v>2.2000000000000002</v>
      </c>
      <c r="BW45" s="57" t="s">
        <v>412</v>
      </c>
      <c r="BX45" s="57">
        <v>9.6</v>
      </c>
      <c r="BY45" s="57">
        <v>0</v>
      </c>
      <c r="BZ45" s="57">
        <f t="shared" si="33"/>
        <v>11.8</v>
      </c>
      <c r="CA45" s="66">
        <v>5</v>
      </c>
      <c r="CB45" s="253" t="s">
        <v>412</v>
      </c>
      <c r="CC45" s="254"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412</v>
      </c>
      <c r="BE46" s="254" t="s">
        <v>412</v>
      </c>
      <c r="BF46" s="66">
        <v>86.4</v>
      </c>
      <c r="BG46" s="65">
        <v>511.1</v>
      </c>
      <c r="BH46" s="57">
        <v>67.2</v>
      </c>
      <c r="BI46" s="59">
        <v>42.7</v>
      </c>
      <c r="BJ46" s="65">
        <v>4.7</v>
      </c>
      <c r="BK46" s="57" t="s">
        <v>412</v>
      </c>
      <c r="BL46" s="57">
        <v>27.2</v>
      </c>
      <c r="BM46" s="57">
        <v>0</v>
      </c>
      <c r="BN46" s="57">
        <f t="shared" si="32"/>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2"/>
        <v>31.799999999999997</v>
      </c>
      <c r="BO47" s="66">
        <v>15.4</v>
      </c>
      <c r="BP47" s="253" t="s">
        <v>412</v>
      </c>
      <c r="BQ47" s="254" t="s">
        <v>412</v>
      </c>
      <c r="BR47" s="255" t="s">
        <v>412</v>
      </c>
      <c r="BS47" s="65">
        <v>35.4</v>
      </c>
      <c r="BT47" s="57">
        <v>3.5</v>
      </c>
      <c r="BU47" s="59">
        <v>7.2</v>
      </c>
      <c r="BV47" s="65">
        <v>2.1</v>
      </c>
      <c r="BW47" s="57" t="s">
        <v>412</v>
      </c>
      <c r="BX47" s="57">
        <v>9.1</v>
      </c>
      <c r="BY47" s="57">
        <v>0</v>
      </c>
      <c r="BZ47" s="57">
        <f t="shared" si="33"/>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2"/>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2"/>
        <v>30.9</v>
      </c>
      <c r="BO49" s="66">
        <v>15.6</v>
      </c>
      <c r="BP49" s="253" t="s">
        <v>412</v>
      </c>
      <c r="BQ49" s="254" t="s">
        <v>412</v>
      </c>
      <c r="BR49" s="66" t="s">
        <v>412</v>
      </c>
      <c r="BS49" s="65">
        <v>39.4</v>
      </c>
      <c r="BT49" s="57">
        <v>3.6</v>
      </c>
      <c r="BU49" s="59">
        <v>11.5</v>
      </c>
      <c r="BV49" s="65">
        <v>2</v>
      </c>
      <c r="BW49" s="57" t="s">
        <v>412</v>
      </c>
      <c r="BX49" s="57">
        <v>9</v>
      </c>
      <c r="BY49" s="57">
        <v>0</v>
      </c>
      <c r="BZ49" s="57">
        <f t="shared" si="33"/>
        <v>11</v>
      </c>
      <c r="CA49" s="66">
        <v>4.9000000000000004</v>
      </c>
      <c r="CB49" s="253" t="s">
        <v>412</v>
      </c>
      <c r="CC49" s="254"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2"/>
        <v>29.2</v>
      </c>
      <c r="BO50" s="66">
        <v>16.2</v>
      </c>
      <c r="BP50" s="253" t="s">
        <v>412</v>
      </c>
      <c r="BQ50" s="254" t="s">
        <v>412</v>
      </c>
      <c r="BR50" s="66" t="s">
        <v>412</v>
      </c>
      <c r="BS50" s="65">
        <v>35.200000000000003</v>
      </c>
      <c r="BT50" s="57">
        <v>3.8</v>
      </c>
      <c r="BU50" s="59">
        <v>9</v>
      </c>
      <c r="BV50" s="65">
        <v>2</v>
      </c>
      <c r="BW50" s="57" t="s">
        <v>412</v>
      </c>
      <c r="BX50" s="57">
        <v>9</v>
      </c>
      <c r="BY50" s="57">
        <v>0</v>
      </c>
      <c r="BZ50" s="57">
        <f t="shared" si="33"/>
        <v>11</v>
      </c>
      <c r="CA50" s="66">
        <v>5.0999999999999996</v>
      </c>
      <c r="CB50" s="253" t="s">
        <v>412</v>
      </c>
      <c r="CC50" s="254"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2"/>
        <v>29.8</v>
      </c>
      <c r="BO51" s="66">
        <v>14.9</v>
      </c>
      <c r="BP51" s="253" t="s">
        <v>412</v>
      </c>
      <c r="BQ51" s="254" t="s">
        <v>412</v>
      </c>
      <c r="BR51" s="66" t="s">
        <v>412</v>
      </c>
      <c r="BS51" s="65">
        <v>34.799999999999997</v>
      </c>
      <c r="BT51" s="57">
        <v>3.5</v>
      </c>
      <c r="BU51" s="59">
        <v>7.6</v>
      </c>
      <c r="BV51" s="65">
        <v>2</v>
      </c>
      <c r="BW51" s="57" t="s">
        <v>412</v>
      </c>
      <c r="BX51" s="57">
        <v>8.4</v>
      </c>
      <c r="BY51" s="57">
        <v>0</v>
      </c>
      <c r="BZ51" s="57">
        <f t="shared" si="33"/>
        <v>10.4</v>
      </c>
      <c r="CA51" s="66">
        <v>4.5999999999999996</v>
      </c>
      <c r="CB51" s="253" t="s">
        <v>412</v>
      </c>
      <c r="CC51" s="254"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2"/>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2"/>
        <v>29.3</v>
      </c>
      <c r="BO53" s="66">
        <v>15.6</v>
      </c>
      <c r="BP53" s="253" t="s">
        <v>412</v>
      </c>
      <c r="BQ53" s="254" t="s">
        <v>412</v>
      </c>
      <c r="BR53" s="66" t="s">
        <v>412</v>
      </c>
      <c r="BS53" s="65">
        <v>34</v>
      </c>
      <c r="BT53" s="57">
        <v>3.5</v>
      </c>
      <c r="BU53" s="59">
        <v>6.4</v>
      </c>
      <c r="BV53" s="65">
        <v>2.2999999999999998</v>
      </c>
      <c r="BW53" s="57" t="s">
        <v>412</v>
      </c>
      <c r="BX53" s="57">
        <v>9.4</v>
      </c>
      <c r="BY53" s="57">
        <v>0</v>
      </c>
      <c r="BZ53" s="57">
        <f t="shared" si="33"/>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2"/>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3" t="s">
        <v>412</v>
      </c>
      <c r="CC54" s="254"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2"/>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3"/>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2"/>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3"/>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2"/>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3" t="s">
        <v>412</v>
      </c>
      <c r="BQ58" s="254" t="s">
        <v>412</v>
      </c>
      <c r="BR58" s="66" t="s">
        <v>412</v>
      </c>
      <c r="BS58" s="65">
        <v>36.4</v>
      </c>
      <c r="BT58" s="57">
        <v>3.5</v>
      </c>
      <c r="BU58" s="59">
        <v>8.6</v>
      </c>
      <c r="BV58" s="65">
        <v>1.8</v>
      </c>
      <c r="BW58" s="57" t="s">
        <v>412</v>
      </c>
      <c r="BX58" s="57">
        <v>8.5</v>
      </c>
      <c r="BY58" s="57">
        <v>0</v>
      </c>
      <c r="BZ58" s="57">
        <f t="shared" si="33"/>
        <v>10.3</v>
      </c>
      <c r="CA58" s="66">
        <v>5.3</v>
      </c>
      <c r="CB58" s="253" t="s">
        <v>412</v>
      </c>
      <c r="CC58" s="254"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3" t="s">
        <v>412</v>
      </c>
      <c r="BE59" s="254" t="s">
        <v>412</v>
      </c>
      <c r="BF59" s="66">
        <v>87.2</v>
      </c>
      <c r="BG59" s="65">
        <v>568.6</v>
      </c>
      <c r="BH59" s="57">
        <v>71</v>
      </c>
      <c r="BI59" s="59">
        <v>41.7</v>
      </c>
      <c r="BJ59" s="65">
        <v>4.3</v>
      </c>
      <c r="BK59" s="57" t="s">
        <v>412</v>
      </c>
      <c r="BL59" s="57">
        <v>34.4</v>
      </c>
      <c r="BM59" s="57">
        <v>0</v>
      </c>
      <c r="BN59" s="57">
        <f t="shared" si="32"/>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3"/>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3" t="s">
        <v>412</v>
      </c>
      <c r="CC60" s="254"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2"/>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3" t="s">
        <v>412</v>
      </c>
      <c r="CC61" s="254"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2"/>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3" t="s">
        <v>412</v>
      </c>
      <c r="CC64" s="254"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3" t="s">
        <v>412</v>
      </c>
      <c r="CC65" s="254"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2"/>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3"/>
        <v>11.667</v>
      </c>
      <c r="CA66" s="66">
        <v>5.3</v>
      </c>
      <c r="CB66" s="253" t="s">
        <v>412</v>
      </c>
      <c r="CC66" s="254"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412</v>
      </c>
      <c r="BE67" s="254" t="s">
        <v>412</v>
      </c>
      <c r="BF67" s="66">
        <v>88.3</v>
      </c>
      <c r="BG67" s="65">
        <v>510.8</v>
      </c>
      <c r="BH67" s="57">
        <v>72</v>
      </c>
      <c r="BI67" s="59">
        <v>31.1</v>
      </c>
      <c r="BJ67" s="65">
        <v>3.8</v>
      </c>
      <c r="BK67" s="57">
        <v>2.7</v>
      </c>
      <c r="BL67" s="57">
        <v>32.9</v>
      </c>
      <c r="BM67" s="57">
        <v>0</v>
      </c>
      <c r="BN67" s="57">
        <f t="shared" si="32"/>
        <v>39.4</v>
      </c>
      <c r="BO67" s="66">
        <v>13.2</v>
      </c>
      <c r="BP67" s="253" t="s">
        <v>412</v>
      </c>
      <c r="BQ67" s="254" t="s">
        <v>412</v>
      </c>
      <c r="BR67" s="66" t="s">
        <v>412</v>
      </c>
      <c r="BS67" s="65">
        <v>33.5</v>
      </c>
      <c r="BT67" s="57">
        <v>3.3</v>
      </c>
      <c r="BU67" s="59">
        <v>5.2</v>
      </c>
      <c r="BV67" s="65">
        <v>2</v>
      </c>
      <c r="BW67" s="57">
        <v>0.54800000000000004</v>
      </c>
      <c r="BX67" s="57">
        <v>10.3</v>
      </c>
      <c r="BY67" s="57">
        <v>0</v>
      </c>
      <c r="BZ67" s="57">
        <f t="shared" si="33"/>
        <v>12.848000000000001</v>
      </c>
      <c r="CA67" s="66">
        <v>6</v>
      </c>
      <c r="CB67" s="253" t="s">
        <v>412</v>
      </c>
      <c r="CC67" s="254"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2"/>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3"/>
        <v>12.446</v>
      </c>
      <c r="CA68" s="66">
        <v>6</v>
      </c>
      <c r="CB68" s="253" t="s">
        <v>412</v>
      </c>
      <c r="CC68" s="254"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412</v>
      </c>
      <c r="BE69" s="254" t="s">
        <v>412</v>
      </c>
      <c r="BF69" s="66">
        <v>83.1</v>
      </c>
      <c r="BG69" s="65">
        <v>500.4</v>
      </c>
      <c r="BH69" s="57">
        <v>69.5</v>
      </c>
      <c r="BI69" s="59">
        <v>34.200000000000003</v>
      </c>
      <c r="BJ69" s="65">
        <v>3.8</v>
      </c>
      <c r="BK69" s="57">
        <v>2.9</v>
      </c>
      <c r="BL69" s="57">
        <v>31.7</v>
      </c>
      <c r="BM69" s="57">
        <v>0</v>
      </c>
      <c r="BN69" s="57">
        <f t="shared" si="32"/>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3" t="s">
        <v>412</v>
      </c>
      <c r="CC69" s="254"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3"/>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2"/>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3"/>
        <v>10.888999999999999</v>
      </c>
      <c r="CA71" s="66">
        <v>4.7</v>
      </c>
      <c r="CB71" s="253" t="s">
        <v>412</v>
      </c>
      <c r="CC71" s="254"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2"/>
        <v>45.262</v>
      </c>
      <c r="BO72" s="66">
        <v>14.6</v>
      </c>
      <c r="BP72" s="253" t="s">
        <v>412</v>
      </c>
      <c r="BQ72" s="254" t="s">
        <v>412</v>
      </c>
      <c r="BR72" s="66" t="s">
        <v>412</v>
      </c>
      <c r="BS72" s="65">
        <v>37.4</v>
      </c>
      <c r="BT72" s="57">
        <v>3.9</v>
      </c>
      <c r="BU72" s="59">
        <v>6.4</v>
      </c>
      <c r="BV72" s="65">
        <v>1.7</v>
      </c>
      <c r="BW72" s="57">
        <v>0.46800000000000003</v>
      </c>
      <c r="BX72" s="57">
        <v>8</v>
      </c>
      <c r="BY72" s="57">
        <v>0</v>
      </c>
      <c r="BZ72" s="57">
        <f t="shared" si="33"/>
        <v>10.167999999999999</v>
      </c>
      <c r="CA72" s="66">
        <v>5.2</v>
      </c>
      <c r="CB72" s="253" t="s">
        <v>412</v>
      </c>
      <c r="CC72" s="254"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2"/>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3"/>
        <v>8.7170000000000005</v>
      </c>
      <c r="CA73" s="66">
        <v>4.2</v>
      </c>
      <c r="CB73" s="253" t="s">
        <v>412</v>
      </c>
      <c r="CC73" s="254"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2"/>
        <v>40.323</v>
      </c>
      <c r="BO74" s="66">
        <v>14.2</v>
      </c>
      <c r="BP74" s="253" t="s">
        <v>412</v>
      </c>
      <c r="BQ74" s="254" t="s">
        <v>412</v>
      </c>
      <c r="BR74" s="66" t="s">
        <v>412</v>
      </c>
      <c r="BS74" s="65">
        <v>41.4</v>
      </c>
      <c r="BT74" s="57">
        <v>4.2</v>
      </c>
      <c r="BU74" s="59">
        <v>7.8</v>
      </c>
      <c r="BV74" s="65">
        <v>1.6</v>
      </c>
      <c r="BW74" s="57">
        <v>0.43099999999999999</v>
      </c>
      <c r="BX74" s="57">
        <v>7.8</v>
      </c>
      <c r="BY74" s="57">
        <v>0</v>
      </c>
      <c r="BZ74" s="57">
        <f t="shared" si="33"/>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412</v>
      </c>
      <c r="BE75" s="254" t="s">
        <v>412</v>
      </c>
      <c r="BF75" s="66">
        <v>92.3</v>
      </c>
      <c r="BG75" s="65">
        <v>502.8</v>
      </c>
      <c r="BH75" s="57">
        <v>78.7</v>
      </c>
      <c r="BI75" s="59">
        <v>37.4</v>
      </c>
      <c r="BJ75" s="65">
        <v>4.3</v>
      </c>
      <c r="BK75" s="57" t="s">
        <v>412</v>
      </c>
      <c r="BL75" s="57">
        <v>32.9</v>
      </c>
      <c r="BM75" s="57">
        <v>0</v>
      </c>
      <c r="BN75" s="57">
        <f t="shared" si="32"/>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3"/>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2"/>
        <v>35.1</v>
      </c>
      <c r="BO76" s="66">
        <v>12.4</v>
      </c>
      <c r="BP76" s="253" t="s">
        <v>412</v>
      </c>
      <c r="BQ76" s="254" t="s">
        <v>412</v>
      </c>
      <c r="BR76" s="66" t="s">
        <v>412</v>
      </c>
      <c r="BS76" s="65">
        <v>37.799999999999997</v>
      </c>
      <c r="BT76" s="57">
        <v>3.8</v>
      </c>
      <c r="BU76" s="59">
        <v>6.2</v>
      </c>
      <c r="BV76" s="65">
        <v>1.6</v>
      </c>
      <c r="BW76" s="57" t="s">
        <v>412</v>
      </c>
      <c r="BX76" s="57">
        <v>8.5</v>
      </c>
      <c r="BY76" s="57">
        <v>0</v>
      </c>
      <c r="BZ76" s="57">
        <f t="shared" si="33"/>
        <v>10.1</v>
      </c>
      <c r="CA76" s="66">
        <v>4.8</v>
      </c>
      <c r="CB76" s="253" t="s">
        <v>412</v>
      </c>
      <c r="CC76" s="254"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2"/>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3"/>
        <v>10.036</v>
      </c>
      <c r="CA77" s="66">
        <v>4.8</v>
      </c>
      <c r="CB77" s="253" t="s">
        <v>412</v>
      </c>
      <c r="CC77" s="254"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3"/>
        <v>9.5</v>
      </c>
      <c r="CA78" s="66">
        <v>4.8</v>
      </c>
      <c r="CB78" s="253" t="s">
        <v>412</v>
      </c>
      <c r="CC78" s="254"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2"/>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3"/>
        <v>11.991</v>
      </c>
      <c r="CA79" s="66">
        <v>5.7</v>
      </c>
      <c r="CB79" s="253" t="s">
        <v>412</v>
      </c>
      <c r="CC79" s="254"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2"/>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3"/>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2"/>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3"/>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2"/>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3"/>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3" t="s">
        <v>412</v>
      </c>
      <c r="BQ83" s="254" t="s">
        <v>412</v>
      </c>
      <c r="BR83" s="66" t="s">
        <v>412</v>
      </c>
      <c r="BS83" s="65">
        <v>42</v>
      </c>
      <c r="BT83" s="57">
        <v>4</v>
      </c>
      <c r="BU83" s="59">
        <v>6.2</v>
      </c>
      <c r="BV83" s="65">
        <v>1.6</v>
      </c>
      <c r="BW83" s="57" t="s">
        <v>412</v>
      </c>
      <c r="BX83" s="57">
        <v>7.5</v>
      </c>
      <c r="BY83" s="57">
        <v>0</v>
      </c>
      <c r="BZ83" s="57">
        <f t="shared" si="33"/>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3" t="s">
        <v>412</v>
      </c>
      <c r="BE85" s="254" t="s">
        <v>412</v>
      </c>
      <c r="BF85" s="66">
        <v>96.3</v>
      </c>
      <c r="BG85" s="65">
        <v>506.5</v>
      </c>
      <c r="BH85" s="57">
        <v>74.5</v>
      </c>
      <c r="BI85" s="59">
        <v>29</v>
      </c>
      <c r="BJ85" s="65">
        <v>4.3</v>
      </c>
      <c r="BK85" s="57" t="s">
        <v>412</v>
      </c>
      <c r="BL85" s="57">
        <v>31.5</v>
      </c>
      <c r="BM85" s="57">
        <v>0</v>
      </c>
      <c r="BN85" s="57">
        <f t="shared" si="49"/>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0"/>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49"/>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0"/>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3" t="s">
        <v>412</v>
      </c>
      <c r="BE87" s="254" t="s">
        <v>412</v>
      </c>
      <c r="BF87" s="66">
        <v>88.5</v>
      </c>
      <c r="BG87" s="65">
        <v>517.20000000000005</v>
      </c>
      <c r="BH87" s="57">
        <v>84.9</v>
      </c>
      <c r="BI87" s="59">
        <v>30</v>
      </c>
      <c r="BJ87" s="65">
        <v>4.5</v>
      </c>
      <c r="BK87" s="57" t="s">
        <v>412</v>
      </c>
      <c r="BL87" s="57">
        <v>31.7</v>
      </c>
      <c r="BM87" s="57">
        <v>0</v>
      </c>
      <c r="BN87" s="57">
        <f t="shared" si="49"/>
        <v>36.200000000000003</v>
      </c>
      <c r="BO87" s="66">
        <v>13.7</v>
      </c>
      <c r="BP87" s="253" t="s">
        <v>412</v>
      </c>
      <c r="BQ87" s="254" t="s">
        <v>412</v>
      </c>
      <c r="BR87" s="66" t="s">
        <v>412</v>
      </c>
      <c r="BS87" s="65">
        <v>41.7</v>
      </c>
      <c r="BT87" s="57">
        <v>5</v>
      </c>
      <c r="BU87" s="59">
        <v>5.3</v>
      </c>
      <c r="BV87" s="65">
        <v>1.5</v>
      </c>
      <c r="BW87" s="57" t="s">
        <v>412</v>
      </c>
      <c r="BX87" s="57">
        <v>7.2</v>
      </c>
      <c r="BY87" s="57">
        <v>0</v>
      </c>
      <c r="BZ87" s="57">
        <f t="shared" si="50"/>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49"/>
        <v>31</v>
      </c>
      <c r="BO88" s="66">
        <v>14.4</v>
      </c>
      <c r="BP88" s="253" t="s">
        <v>412</v>
      </c>
      <c r="BQ88" s="254" t="s">
        <v>412</v>
      </c>
      <c r="BR88" s="66" t="s">
        <v>412</v>
      </c>
      <c r="BS88" s="65">
        <v>48.8</v>
      </c>
      <c r="BT88" s="57">
        <v>5.9</v>
      </c>
      <c r="BU88" s="59">
        <v>5.3</v>
      </c>
      <c r="BV88" s="65">
        <v>1.6</v>
      </c>
      <c r="BW88" s="57" t="s">
        <v>412</v>
      </c>
      <c r="BX88" s="57">
        <v>7.3</v>
      </c>
      <c r="BY88" s="57">
        <v>0</v>
      </c>
      <c r="BZ88" s="57">
        <f t="shared" si="50"/>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3" t="s">
        <v>412</v>
      </c>
      <c r="BE89" s="254" t="s">
        <v>412</v>
      </c>
      <c r="BF89" s="66">
        <v>82.3</v>
      </c>
      <c r="BG89" s="65">
        <v>527.9</v>
      </c>
      <c r="BH89" s="57">
        <v>85.9</v>
      </c>
      <c r="BI89" s="59">
        <v>29</v>
      </c>
      <c r="BJ89" s="65">
        <v>3.9</v>
      </c>
      <c r="BK89" s="57">
        <v>3.238</v>
      </c>
      <c r="BL89" s="57">
        <v>28.6</v>
      </c>
      <c r="BM89" s="57" t="s">
        <v>412</v>
      </c>
      <c r="BN89" s="57">
        <f t="shared" si="49"/>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0"/>
        <v>10.123000000000001</v>
      </c>
      <c r="CA89" s="66">
        <v>4.5</v>
      </c>
      <c r="CB89" s="253" t="s">
        <v>412</v>
      </c>
      <c r="CC89" s="254"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0"/>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3" t="s">
        <v>412</v>
      </c>
      <c r="BE91" s="254" t="s">
        <v>412</v>
      </c>
      <c r="BF91" s="66">
        <v>84.5</v>
      </c>
      <c r="BG91" s="65">
        <v>485.6</v>
      </c>
      <c r="BH91" s="57">
        <v>87.7</v>
      </c>
      <c r="BI91" s="59">
        <v>35</v>
      </c>
      <c r="BJ91" s="65">
        <v>4</v>
      </c>
      <c r="BK91" s="57">
        <v>2.4</v>
      </c>
      <c r="BL91" s="57">
        <v>29.1</v>
      </c>
      <c r="BM91" s="57" t="s">
        <v>412</v>
      </c>
      <c r="BN91" s="57">
        <f t="shared" si="49"/>
        <v>35.5</v>
      </c>
      <c r="BO91" s="66">
        <v>16.3</v>
      </c>
      <c r="BP91" s="253" t="s">
        <v>412</v>
      </c>
      <c r="BQ91" s="254" t="s">
        <v>412</v>
      </c>
      <c r="BR91" s="66" t="s">
        <v>412</v>
      </c>
      <c r="BS91" s="65">
        <v>32.799999999999997</v>
      </c>
      <c r="BT91" s="57">
        <v>7.3</v>
      </c>
      <c r="BU91" s="59">
        <v>5.5</v>
      </c>
      <c r="BV91" s="65">
        <v>1.5</v>
      </c>
      <c r="BW91" s="57">
        <v>0.504</v>
      </c>
      <c r="BX91" s="57">
        <v>9</v>
      </c>
      <c r="BY91" s="57">
        <v>0</v>
      </c>
      <c r="BZ91" s="57">
        <f t="shared" si="50"/>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0"/>
        <v>10.799999999999999</v>
      </c>
      <c r="CA92" s="66">
        <v>5.2</v>
      </c>
      <c r="CB92" s="253" t="s">
        <v>412</v>
      </c>
      <c r="CC92" s="254"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49"/>
        <v>32.9</v>
      </c>
      <c r="BO93" s="66">
        <v>14.9</v>
      </c>
      <c r="BP93" s="253" t="s">
        <v>412</v>
      </c>
      <c r="BQ93" s="254" t="s">
        <v>412</v>
      </c>
      <c r="BR93" s="66" t="s">
        <v>412</v>
      </c>
      <c r="BS93" s="65">
        <v>38.1</v>
      </c>
      <c r="BT93" s="57">
        <v>6.9</v>
      </c>
      <c r="BU93" s="59">
        <v>4.8</v>
      </c>
      <c r="BV93" s="65">
        <v>1.5</v>
      </c>
      <c r="BW93" s="57" t="s">
        <v>412</v>
      </c>
      <c r="BX93" s="57">
        <v>8</v>
      </c>
      <c r="BY93" s="57">
        <v>0</v>
      </c>
      <c r="BZ93" s="57">
        <f t="shared" si="50"/>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49"/>
        <v>32.1</v>
      </c>
      <c r="BO94" s="66">
        <v>15.4</v>
      </c>
      <c r="BP94" s="253" t="s">
        <v>412</v>
      </c>
      <c r="BQ94" s="254" t="s">
        <v>412</v>
      </c>
      <c r="BR94" s="66" t="s">
        <v>412</v>
      </c>
      <c r="BS94" s="65">
        <v>38</v>
      </c>
      <c r="BT94" s="57">
        <v>7.1</v>
      </c>
      <c r="BU94" s="59">
        <v>5.5</v>
      </c>
      <c r="BV94" s="65">
        <v>1.5</v>
      </c>
      <c r="BW94" s="57" t="s">
        <v>412</v>
      </c>
      <c r="BX94" s="57">
        <v>7.6</v>
      </c>
      <c r="BY94" s="57">
        <v>0</v>
      </c>
      <c r="BZ94" s="57">
        <f t="shared" si="50"/>
        <v>9.1</v>
      </c>
      <c r="CA94" s="66">
        <v>4.5</v>
      </c>
      <c r="CB94" s="253" t="s">
        <v>412</v>
      </c>
      <c r="CC94" s="254"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49"/>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0"/>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49"/>
        <v>38.6</v>
      </c>
      <c r="BO96" s="66">
        <v>18.5</v>
      </c>
      <c r="BP96" s="253" t="s">
        <v>412</v>
      </c>
      <c r="BQ96" s="254" t="s">
        <v>412</v>
      </c>
      <c r="BR96" s="66" t="s">
        <v>412</v>
      </c>
      <c r="BS96" s="65">
        <v>41.6</v>
      </c>
      <c r="BT96" s="57">
        <v>8.1999999999999993</v>
      </c>
      <c r="BU96" s="59">
        <v>5</v>
      </c>
      <c r="BV96" s="65">
        <v>1.4</v>
      </c>
      <c r="BW96" s="57" t="s">
        <v>412</v>
      </c>
      <c r="BX96" s="57">
        <v>7.1</v>
      </c>
      <c r="BY96" s="57">
        <v>0</v>
      </c>
      <c r="BZ96" s="57">
        <f t="shared" si="50"/>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5"/>
      <c r="CW96" s="38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49"/>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0"/>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5"/>
      <c r="CW97" s="38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0"/>
        <v>8.202</v>
      </c>
      <c r="CA98" s="66">
        <v>4.2</v>
      </c>
      <c r="CB98" s="253" t="s">
        <v>412</v>
      </c>
      <c r="CC98" s="254"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5"/>
      <c r="CW98" s="38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0"/>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5"/>
      <c r="CW99" s="38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0"/>
        <v>8.952</v>
      </c>
      <c r="CA100" s="66">
        <v>6.7</v>
      </c>
      <c r="CB100" s="253" t="s">
        <v>412</v>
      </c>
      <c r="CC100" s="254"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5"/>
      <c r="CW100" s="38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49"/>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5"/>
      <c r="CW101" s="38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5"/>
      <c r="CW102" s="38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0"/>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5"/>
      <c r="CW103" s="38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3" t="s">
        <v>412</v>
      </c>
      <c r="BE104" s="254" t="s">
        <v>412</v>
      </c>
      <c r="BF104" s="66">
        <v>86.2</v>
      </c>
      <c r="BG104" s="65">
        <v>560.5</v>
      </c>
      <c r="BH104" s="57">
        <v>97.5</v>
      </c>
      <c r="BI104" s="59">
        <v>31.3</v>
      </c>
      <c r="BJ104" s="65">
        <v>4</v>
      </c>
      <c r="BK104" s="57">
        <v>3.113</v>
      </c>
      <c r="BL104" s="57">
        <v>25.4</v>
      </c>
      <c r="BM104" s="57" t="s">
        <v>412</v>
      </c>
      <c r="BN104" s="57">
        <f t="shared" si="49"/>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5"/>
      <c r="CW104" s="38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0"/>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5"/>
      <c r="CW105" s="38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49"/>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5"/>
      <c r="CW106" s="38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0"/>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5"/>
      <c r="CW107" s="38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5"/>
      <c r="CW108" s="38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49"/>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0"/>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5"/>
      <c r="CW109" s="38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49"/>
        <v>30.6</v>
      </c>
      <c r="BO110" s="66">
        <v>22.5</v>
      </c>
      <c r="BP110" s="253" t="s">
        <v>412</v>
      </c>
      <c r="BQ110" s="254" t="s">
        <v>412</v>
      </c>
      <c r="BR110" s="66" t="s">
        <v>412</v>
      </c>
      <c r="BS110" s="57">
        <v>45.7</v>
      </c>
      <c r="BT110" s="57">
        <v>11.7</v>
      </c>
      <c r="BU110" s="59">
        <v>6.6</v>
      </c>
      <c r="BV110" s="65">
        <v>1.2</v>
      </c>
      <c r="BW110" s="57" t="s">
        <v>412</v>
      </c>
      <c r="BX110" s="57">
        <v>6.8</v>
      </c>
      <c r="BY110" s="57">
        <v>0</v>
      </c>
      <c r="BZ110" s="57">
        <f t="shared" si="50"/>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5"/>
      <c r="CW110" s="38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49"/>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0"/>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5"/>
      <c r="CW111" s="38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49"/>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0"/>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5"/>
      <c r="CW112" s="38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2">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3">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5"/>
      <c r="CW113" s="38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5"/>
      <c r="CW114" s="38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5"/>
      <c r="CW115" s="38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5"/>
      <c r="CW116" s="38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28">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5"/>
      <c r="CW117" s="38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5"/>
      <c r="CW118" s="38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5"/>
      <c r="CW119" s="38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5"/>
      <c r="CW120" s="38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0"/>
        <v>33.1</v>
      </c>
      <c r="BO121" s="66">
        <v>22.4</v>
      </c>
      <c r="BP121" s="253" t="s">
        <v>412</v>
      </c>
      <c r="BQ121" s="254" t="s">
        <v>412</v>
      </c>
      <c r="BR121" s="66" t="s">
        <v>412</v>
      </c>
      <c r="BS121" s="57">
        <v>50.7</v>
      </c>
      <c r="BT121" s="57">
        <v>12.3</v>
      </c>
      <c r="BU121" s="59">
        <v>6.2</v>
      </c>
      <c r="BV121" s="65">
        <v>1.6</v>
      </c>
      <c r="BW121" s="57" t="s">
        <v>412</v>
      </c>
      <c r="BX121" s="57">
        <v>6.8</v>
      </c>
      <c r="BY121" s="57">
        <v>0</v>
      </c>
      <c r="BZ121" s="57">
        <f t="shared" si="161"/>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6"/>
      <c r="CW121" s="38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6"/>
      <c r="CW122" s="38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74"/>
        <v>32.1</v>
      </c>
      <c r="BO123" s="66">
        <v>23.3</v>
      </c>
      <c r="BP123" s="253" t="s">
        <v>412</v>
      </c>
      <c r="BQ123" s="254" t="s">
        <v>412</v>
      </c>
      <c r="BR123" s="66" t="s">
        <v>412</v>
      </c>
      <c r="BS123" s="57">
        <v>49.3</v>
      </c>
      <c r="BT123" s="57">
        <v>12.7</v>
      </c>
      <c r="BU123" s="59">
        <v>5.9</v>
      </c>
      <c r="BV123" s="65">
        <v>1.8</v>
      </c>
      <c r="BW123" s="57" t="s">
        <v>412</v>
      </c>
      <c r="BX123" s="57">
        <v>8</v>
      </c>
      <c r="BY123" s="57">
        <v>0</v>
      </c>
      <c r="BZ123" s="57">
        <f t="shared" si="175"/>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6"/>
      <c r="CW123" s="38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87">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88">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6"/>
      <c r="CW124" s="38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6"/>
      <c r="CW125" s="38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3">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6"/>
      <c r="CW126" s="38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27">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6"/>
      <c r="CW127" s="38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0">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6"/>
      <c r="CW128" s="38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3">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6"/>
      <c r="CW129" s="38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65">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6"/>
      <c r="CW130" s="38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1">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05">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17">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0">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1">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6"/>
      <c r="CW135" s="385"/>
    </row>
    <row r="136" spans="1:101" ht="12.75" customHeight="1">
      <c r="A136" s="190">
        <f t="shared" ref="A136:A146"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6"/>
      <c r="CW136" s="38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45"/>
        <v>21.7</v>
      </c>
      <c r="BO137" s="66">
        <v>14.2</v>
      </c>
      <c r="BP137" s="253" t="s">
        <v>412</v>
      </c>
      <c r="BQ137" s="254" t="s">
        <v>412</v>
      </c>
      <c r="BR137" s="66" t="s">
        <v>412</v>
      </c>
      <c r="BS137" s="57">
        <v>42.2</v>
      </c>
      <c r="BT137" s="57">
        <v>9</v>
      </c>
      <c r="BU137" s="59">
        <v>5.2</v>
      </c>
      <c r="BV137" s="65">
        <v>1.7</v>
      </c>
      <c r="BW137" s="57" t="s">
        <v>412</v>
      </c>
      <c r="BX137" s="57">
        <v>7.9</v>
      </c>
      <c r="BY137" s="57">
        <v>0</v>
      </c>
      <c r="BZ137" s="57">
        <f t="shared" si="346"/>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6"/>
      <c r="CW137" s="38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0">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6"/>
      <c r="CW138" s="38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6"/>
      <c r="CW139" s="38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6"/>
      <c r="CW140" s="38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93</v>
      </c>
      <c r="AL141" s="65">
        <v>7.5</v>
      </c>
      <c r="AM141" s="57">
        <v>13.073499999999999</v>
      </c>
      <c r="AN141" s="57">
        <v>72.3</v>
      </c>
      <c r="AO141" s="70">
        <v>0</v>
      </c>
      <c r="AP141" s="57">
        <f t="shared" ref="AP141" si="399">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0">SUM(AX141:BA141)</f>
        <v>146.35919999999999</v>
      </c>
      <c r="BC141" s="66">
        <v>129.4</v>
      </c>
      <c r="BD141" s="253" t="s">
        <v>412</v>
      </c>
      <c r="BE141" s="254" t="s">
        <v>412</v>
      </c>
      <c r="BF141" s="66">
        <v>38.1</v>
      </c>
      <c r="BG141" s="65">
        <v>605.5</v>
      </c>
      <c r="BH141" s="57">
        <v>96.4</v>
      </c>
      <c r="BI141" s="59">
        <v>28.4</v>
      </c>
      <c r="BJ141" s="65">
        <v>4</v>
      </c>
      <c r="BK141" s="57" t="s">
        <v>412</v>
      </c>
      <c r="BL141" s="57">
        <v>24.1</v>
      </c>
      <c r="BM141" s="57" t="s">
        <v>412</v>
      </c>
      <c r="BN141" s="57">
        <f t="shared" ref="BN141" si="401">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3" t="s">
        <v>412</v>
      </c>
      <c r="CC141" s="254" t="s">
        <v>412</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 t="shared" ref="CP141" si="405">SUM(CN141:CO141)</f>
        <v>226.10000000000002</v>
      </c>
      <c r="CQ141" s="65">
        <v>2459.4</v>
      </c>
      <c r="CR141" s="57">
        <v>824.9</v>
      </c>
      <c r="CS141" s="59">
        <f t="shared" ref="CS141" si="406">SUM(M141,Y141,AK141,AW141,BI141,BU141,CG141)</f>
        <v>286.2</v>
      </c>
      <c r="CT141" s="59">
        <f t="shared" ref="CT141" si="407">SUM(CL141,CP141,CQ141,CS141)</f>
        <v>4184.3</v>
      </c>
      <c r="CV141" s="396"/>
      <c r="CW141" s="385"/>
    </row>
    <row r="142" spans="1:101" ht="12.75" customHeight="1">
      <c r="A142" s="190">
        <f t="shared" si="337"/>
        <v>44105</v>
      </c>
      <c r="B142" s="65">
        <v>74.400000000000006</v>
      </c>
      <c r="C142" s="57">
        <v>124.79130000000001</v>
      </c>
      <c r="D142" s="57">
        <v>145.1</v>
      </c>
      <c r="E142" s="57">
        <v>90</v>
      </c>
      <c r="F142" s="57">
        <f t="shared" ref="F142" si="408">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9">SUM(N142:Q142)</f>
        <v>288.67850000000004</v>
      </c>
      <c r="S142" s="66">
        <v>232.8</v>
      </c>
      <c r="T142" s="65">
        <v>5.3</v>
      </c>
      <c r="U142" s="57">
        <v>27.8</v>
      </c>
      <c r="V142" s="66">
        <f t="shared" ref="V142" si="410">SUM(T142:U142)</f>
        <v>33.1</v>
      </c>
      <c r="W142" s="65">
        <v>433.1</v>
      </c>
      <c r="X142" s="57">
        <v>207.5</v>
      </c>
      <c r="Y142" s="59">
        <v>93.6</v>
      </c>
      <c r="Z142" s="65">
        <v>32</v>
      </c>
      <c r="AA142" s="57">
        <v>58.872199999999999</v>
      </c>
      <c r="AB142" s="57">
        <v>160.5</v>
      </c>
      <c r="AC142" s="57">
        <v>43.3</v>
      </c>
      <c r="AD142" s="57">
        <f t="shared" ref="AD142" si="411">SUM(Z142:AC142)</f>
        <v>294.67219999999998</v>
      </c>
      <c r="AE142" s="66">
        <v>246</v>
      </c>
      <c r="AF142" s="65">
        <v>42.9</v>
      </c>
      <c r="AG142" s="57">
        <v>10.6</v>
      </c>
      <c r="AH142" s="66">
        <f t="shared" ref="AH142" si="412">SUM(AF142:AG142)</f>
        <v>53.5</v>
      </c>
      <c r="AI142" s="65">
        <v>688.4</v>
      </c>
      <c r="AJ142" s="57">
        <v>234.7</v>
      </c>
      <c r="AK142" s="59">
        <v>92</v>
      </c>
      <c r="AL142" s="65">
        <v>7.3</v>
      </c>
      <c r="AM142" s="57">
        <v>13.190899999999999</v>
      </c>
      <c r="AN142" s="57">
        <v>75.3</v>
      </c>
      <c r="AO142" s="70">
        <v>0</v>
      </c>
      <c r="AP142" s="57">
        <f t="shared" ref="AP142" si="413">SUM(AL142:AO142)</f>
        <v>95.790899999999993</v>
      </c>
      <c r="AQ142" s="57">
        <v>83</v>
      </c>
      <c r="AR142" s="65" t="s">
        <v>412</v>
      </c>
      <c r="AS142" s="57" t="s">
        <v>412</v>
      </c>
      <c r="AT142" s="66">
        <v>9.4</v>
      </c>
      <c r="AU142" s="65">
        <v>150.69999999999999</v>
      </c>
      <c r="AV142" s="57">
        <v>61.6</v>
      </c>
      <c r="AW142" s="59">
        <v>21.1</v>
      </c>
      <c r="AX142" s="65">
        <v>19</v>
      </c>
      <c r="AY142" s="57">
        <v>24.354500000000002</v>
      </c>
      <c r="AZ142" s="57">
        <v>107.7</v>
      </c>
      <c r="BA142" s="57" t="s">
        <v>412</v>
      </c>
      <c r="BB142" s="57">
        <f t="shared" ref="BB142" si="414">SUM(AX142:BA142)</f>
        <v>151.05450000000002</v>
      </c>
      <c r="BC142" s="66">
        <v>125.9</v>
      </c>
      <c r="BD142" s="253" t="s">
        <v>412</v>
      </c>
      <c r="BE142" s="254" t="s">
        <v>412</v>
      </c>
      <c r="BF142" s="66">
        <v>38.1</v>
      </c>
      <c r="BG142" s="65">
        <v>630.29999999999995</v>
      </c>
      <c r="BH142" s="57">
        <v>110.4</v>
      </c>
      <c r="BI142" s="59">
        <v>32.9</v>
      </c>
      <c r="BJ142" s="65">
        <v>4.2</v>
      </c>
      <c r="BK142" s="57" t="s">
        <v>412</v>
      </c>
      <c r="BL142" s="57">
        <v>25</v>
      </c>
      <c r="BM142" s="57" t="s">
        <v>412</v>
      </c>
      <c r="BN142" s="57">
        <f t="shared" ref="BN142" si="415">SUM(BJ142:BM142)</f>
        <v>29.2</v>
      </c>
      <c r="BO142" s="66">
        <v>20.2</v>
      </c>
      <c r="BP142" s="253" t="s">
        <v>412</v>
      </c>
      <c r="BQ142" s="254" t="s">
        <v>412</v>
      </c>
      <c r="BR142" s="66" t="s">
        <v>412</v>
      </c>
      <c r="BS142" s="57">
        <v>47</v>
      </c>
      <c r="BT142" s="57">
        <v>11.4</v>
      </c>
      <c r="BU142" s="59">
        <v>3.8</v>
      </c>
      <c r="BV142" s="65">
        <v>2.4</v>
      </c>
      <c r="BW142" s="57" t="s">
        <v>412</v>
      </c>
      <c r="BX142" s="57">
        <v>10.199999999999999</v>
      </c>
      <c r="BY142" s="57">
        <v>0</v>
      </c>
      <c r="BZ142" s="57">
        <f t="shared" ref="BZ142" si="416">SUM(BV142:BY142)</f>
        <v>12.6</v>
      </c>
      <c r="CA142" s="66">
        <v>8.6999999999999993</v>
      </c>
      <c r="CB142" s="253" t="s">
        <v>412</v>
      </c>
      <c r="CC142" s="254" t="s">
        <v>412</v>
      </c>
      <c r="CD142" s="66">
        <v>11.9</v>
      </c>
      <c r="CE142" s="65">
        <v>64.2</v>
      </c>
      <c r="CF142" s="57">
        <v>8.6999999999999993</v>
      </c>
      <c r="CG142" s="59">
        <v>4.8</v>
      </c>
      <c r="CH142" s="65">
        <v>166.4</v>
      </c>
      <c r="CI142" s="57">
        <v>271</v>
      </c>
      <c r="CJ142" s="57">
        <v>715.9</v>
      </c>
      <c r="CK142" s="57">
        <v>153.1</v>
      </c>
      <c r="CL142" s="57">
        <f t="shared" ref="CL142" si="417">SUM(CH142:CK142)</f>
        <v>1306.3999999999999</v>
      </c>
      <c r="CM142" s="66">
        <f t="shared" ref="CM142" si="418">SUM(G142,S142,AE142,AQ142,BC142,BO142,CA142)</f>
        <v>1051.5999999999999</v>
      </c>
      <c r="CN142" s="65">
        <v>113.8</v>
      </c>
      <c r="CO142" s="57">
        <v>125.4</v>
      </c>
      <c r="CP142" s="66">
        <f t="shared" ref="CP142" si="419">SUM(CN142:CO142)</f>
        <v>239.2</v>
      </c>
      <c r="CQ142" s="65">
        <v>2585.9</v>
      </c>
      <c r="CR142" s="57">
        <v>913.5</v>
      </c>
      <c r="CS142" s="59">
        <f t="shared" ref="CS142" si="420">SUM(M142,Y142,AK142,AW142,BI142,BU142,CG142)</f>
        <v>301.3</v>
      </c>
      <c r="CT142" s="59">
        <f t="shared" ref="CT142" si="421">SUM(CL142,CP142,CQ142,CS142)</f>
        <v>4432.8</v>
      </c>
      <c r="CV142" s="396"/>
      <c r="CW142" s="385"/>
    </row>
    <row r="143" spans="1:101" ht="12.75" customHeight="1">
      <c r="A143" s="190">
        <f t="shared" si="337"/>
        <v>44136</v>
      </c>
      <c r="B143" s="65">
        <v>75.599999999999994</v>
      </c>
      <c r="C143" s="57">
        <v>125.6125</v>
      </c>
      <c r="D143" s="57">
        <v>146.6</v>
      </c>
      <c r="E143" s="57">
        <v>91.7</v>
      </c>
      <c r="F143" s="57">
        <f t="shared" ref="F143" si="422">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3">SUM(N143:Q143)</f>
        <v>362.49239999999998</v>
      </c>
      <c r="S143" s="66">
        <v>297.3</v>
      </c>
      <c r="T143" s="65">
        <v>8.1</v>
      </c>
      <c r="U143" s="57">
        <v>32.4</v>
      </c>
      <c r="V143" s="66">
        <f t="shared" ref="V143" si="424">SUM(T143:U143)</f>
        <v>40.5</v>
      </c>
      <c r="W143" s="65">
        <v>467.4</v>
      </c>
      <c r="X143" s="57">
        <v>206.7</v>
      </c>
      <c r="Y143" s="59">
        <v>82.7</v>
      </c>
      <c r="Z143" s="65">
        <v>32.4</v>
      </c>
      <c r="AA143" s="57">
        <v>59.280500000000004</v>
      </c>
      <c r="AB143" s="57">
        <v>157.5</v>
      </c>
      <c r="AC143" s="57">
        <v>49.4</v>
      </c>
      <c r="AD143" s="57">
        <f t="shared" ref="AD143" si="425">SUM(Z143:AC143)</f>
        <v>298.58049999999997</v>
      </c>
      <c r="AE143" s="66">
        <v>248.1</v>
      </c>
      <c r="AF143" s="65">
        <v>43.4</v>
      </c>
      <c r="AG143" s="57">
        <v>12</v>
      </c>
      <c r="AH143" s="66">
        <f t="shared" ref="AH143" si="426">SUM(AF143:AG143)</f>
        <v>55.4</v>
      </c>
      <c r="AI143" s="65">
        <v>683.2</v>
      </c>
      <c r="AJ143" s="57">
        <v>229.2</v>
      </c>
      <c r="AK143" s="59">
        <v>91.8</v>
      </c>
      <c r="AL143" s="65">
        <v>6.9</v>
      </c>
      <c r="AM143" s="57">
        <v>12.229899999999999</v>
      </c>
      <c r="AN143" s="57">
        <v>67.900000000000006</v>
      </c>
      <c r="AO143" s="70">
        <v>0</v>
      </c>
      <c r="AP143" s="57">
        <f t="shared" ref="AP143" si="427">SUM(AL143:AO143)</f>
        <v>87.029899999999998</v>
      </c>
      <c r="AQ143" s="57">
        <v>72.900000000000006</v>
      </c>
      <c r="AR143" s="65" t="s">
        <v>412</v>
      </c>
      <c r="AS143" s="57" t="s">
        <v>412</v>
      </c>
      <c r="AT143" s="66">
        <v>10.1</v>
      </c>
      <c r="AU143" s="65">
        <v>167.4</v>
      </c>
      <c r="AV143" s="57">
        <v>58.4</v>
      </c>
      <c r="AW143" s="59">
        <v>17.8</v>
      </c>
      <c r="AX143" s="65">
        <v>18.8</v>
      </c>
      <c r="AY143" s="57">
        <v>23.573499999999999</v>
      </c>
      <c r="AZ143" s="57">
        <v>105.8</v>
      </c>
      <c r="BA143" s="57" t="s">
        <v>412</v>
      </c>
      <c r="BB143" s="57">
        <f t="shared" ref="BB143" si="428">SUM(AX143:BA143)</f>
        <v>148.17349999999999</v>
      </c>
      <c r="BC143" s="66">
        <v>130.80000000000001</v>
      </c>
      <c r="BD143" s="253" t="s">
        <v>412</v>
      </c>
      <c r="BE143" s="254" t="s">
        <v>412</v>
      </c>
      <c r="BF143" s="66">
        <v>37.200000000000003</v>
      </c>
      <c r="BG143" s="65">
        <v>642.5</v>
      </c>
      <c r="BH143" s="57">
        <v>96.9</v>
      </c>
      <c r="BI143" s="59">
        <v>16.5</v>
      </c>
      <c r="BJ143" s="65">
        <v>4.2</v>
      </c>
      <c r="BK143" s="57" t="s">
        <v>412</v>
      </c>
      <c r="BL143" s="57">
        <v>25.8</v>
      </c>
      <c r="BM143" s="57" t="s">
        <v>412</v>
      </c>
      <c r="BN143" s="57">
        <f t="shared" ref="BN143" si="429">SUM(BJ143:BM143)</f>
        <v>30</v>
      </c>
      <c r="BO143" s="66">
        <v>20.5</v>
      </c>
      <c r="BP143" s="253" t="s">
        <v>412</v>
      </c>
      <c r="BQ143" s="254" t="s">
        <v>412</v>
      </c>
      <c r="BR143" s="66" t="s">
        <v>412</v>
      </c>
      <c r="BS143" s="57">
        <v>49.3</v>
      </c>
      <c r="BT143" s="57">
        <v>11.4</v>
      </c>
      <c r="BU143" s="59">
        <v>5.6</v>
      </c>
      <c r="BV143" s="65">
        <v>2.2000000000000002</v>
      </c>
      <c r="BW143" s="57" t="s">
        <v>412</v>
      </c>
      <c r="BX143" s="57">
        <v>9.6</v>
      </c>
      <c r="BY143" s="57">
        <v>0</v>
      </c>
      <c r="BZ143" s="57">
        <f t="shared" ref="BZ143" si="430">SUM(BV143:BY143)</f>
        <v>11.8</v>
      </c>
      <c r="CA143" s="66">
        <v>8.3000000000000007</v>
      </c>
      <c r="CB143" s="253" t="s">
        <v>412</v>
      </c>
      <c r="CC143" s="254" t="s">
        <v>412</v>
      </c>
      <c r="CD143" s="66">
        <v>15</v>
      </c>
      <c r="CE143" s="65">
        <v>60</v>
      </c>
      <c r="CF143" s="57">
        <v>8.3000000000000007</v>
      </c>
      <c r="CG143" s="59">
        <v>3.6</v>
      </c>
      <c r="CH143" s="65">
        <v>176.4</v>
      </c>
      <c r="CI143" s="57">
        <v>287</v>
      </c>
      <c r="CJ143" s="57">
        <v>752.2</v>
      </c>
      <c r="CK143" s="57">
        <v>162</v>
      </c>
      <c r="CL143" s="57">
        <f t="shared" ref="CL143" si="431">SUM(CH143:CK143)</f>
        <v>1377.6</v>
      </c>
      <c r="CM143" s="66">
        <f t="shared" ref="CM143" si="432">SUM(G143,S143,AE143,AQ143,BC143,BO143,CA143)</f>
        <v>1112.8999999999999</v>
      </c>
      <c r="CN143" s="65">
        <v>125</v>
      </c>
      <c r="CO143" s="57">
        <v>133.5</v>
      </c>
      <c r="CP143" s="66">
        <f t="shared" ref="CP143" si="433">SUM(CN143:CO143)</f>
        <v>258.5</v>
      </c>
      <c r="CQ143" s="65">
        <v>2673.9</v>
      </c>
      <c r="CR143" s="57">
        <v>892.1</v>
      </c>
      <c r="CS143" s="59">
        <f t="shared" ref="CS143" si="434">SUM(M143,Y143,AK143,AW143,BI143,BU143,CG143)</f>
        <v>280.80000000000007</v>
      </c>
      <c r="CT143" s="59">
        <f t="shared" ref="CT143" si="435">SUM(CL143,CP143,CQ143,CS143)</f>
        <v>4590.8</v>
      </c>
      <c r="CV143" s="396"/>
      <c r="CW143" s="385"/>
    </row>
    <row r="144" spans="1:101" ht="12.75" customHeight="1">
      <c r="A144" s="190">
        <f t="shared" si="337"/>
        <v>44166</v>
      </c>
      <c r="B144" s="65">
        <v>78.7</v>
      </c>
      <c r="C144" s="57">
        <v>130.02269999999999</v>
      </c>
      <c r="D144" s="57">
        <v>163.5</v>
      </c>
      <c r="E144" s="57">
        <v>97.9</v>
      </c>
      <c r="F144" s="57">
        <f t="shared" ref="F144" si="436">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7">SUM(N144:Q144)</f>
        <v>401.91900000000004</v>
      </c>
      <c r="S144" s="66">
        <v>329.6</v>
      </c>
      <c r="T144" s="65">
        <v>27.3</v>
      </c>
      <c r="U144" s="57">
        <v>34.4</v>
      </c>
      <c r="V144" s="66">
        <f t="shared" ref="V144" si="438">SUM(T144:U144)</f>
        <v>61.7</v>
      </c>
      <c r="W144" s="65">
        <v>462.6</v>
      </c>
      <c r="X144" s="57">
        <v>213.9</v>
      </c>
      <c r="Y144" s="59">
        <v>90.7</v>
      </c>
      <c r="Z144" s="65">
        <v>33.299999999999997</v>
      </c>
      <c r="AA144" s="57">
        <v>62.110999999999997</v>
      </c>
      <c r="AB144" s="57">
        <v>164.1</v>
      </c>
      <c r="AC144" s="57">
        <v>51.9</v>
      </c>
      <c r="AD144" s="57">
        <f t="shared" ref="AD144" si="439">SUM(Z144:AC144)</f>
        <v>311.41099999999994</v>
      </c>
      <c r="AE144" s="66">
        <v>260.5</v>
      </c>
      <c r="AF144" s="65">
        <v>51.3</v>
      </c>
      <c r="AG144" s="57">
        <v>19.2</v>
      </c>
      <c r="AH144" s="66">
        <f t="shared" ref="AH144" si="440">SUM(AF144:AG144)</f>
        <v>70.5</v>
      </c>
      <c r="AI144" s="65">
        <v>599.4</v>
      </c>
      <c r="AJ144" s="57">
        <v>216.9</v>
      </c>
      <c r="AK144" s="59">
        <v>78.3</v>
      </c>
      <c r="AL144" s="65">
        <v>8.5</v>
      </c>
      <c r="AM144" s="57">
        <v>15.0755</v>
      </c>
      <c r="AN144" s="57">
        <v>77.599999999999994</v>
      </c>
      <c r="AO144" s="70" t="s">
        <v>412</v>
      </c>
      <c r="AP144" s="57">
        <f t="shared" ref="AP144" si="441">SUM(AL144:AO144)</f>
        <v>101.1755</v>
      </c>
      <c r="AQ144" s="57">
        <v>93.8</v>
      </c>
      <c r="AR144" s="65" t="s">
        <v>412</v>
      </c>
      <c r="AS144" s="57" t="s">
        <v>412</v>
      </c>
      <c r="AT144" s="66">
        <v>12.2</v>
      </c>
      <c r="AU144" s="65">
        <v>151.80000000000001</v>
      </c>
      <c r="AV144" s="57">
        <v>66.099999999999994</v>
      </c>
      <c r="AW144" s="59">
        <v>17.2</v>
      </c>
      <c r="AX144" s="65">
        <v>20.2</v>
      </c>
      <c r="AY144" s="57">
        <v>25.199099999999998</v>
      </c>
      <c r="AZ144" s="57">
        <v>111.3</v>
      </c>
      <c r="BA144" s="57" t="s">
        <v>412</v>
      </c>
      <c r="BB144" s="57">
        <f t="shared" ref="BB144" si="442">SUM(AX144:BA144)</f>
        <v>156.69909999999999</v>
      </c>
      <c r="BC144" s="66">
        <v>139.30000000000001</v>
      </c>
      <c r="BD144" s="253" t="s">
        <v>412</v>
      </c>
      <c r="BE144" s="254" t="s">
        <v>412</v>
      </c>
      <c r="BF144" s="66">
        <v>45.1</v>
      </c>
      <c r="BG144" s="65">
        <v>564</v>
      </c>
      <c r="BH144" s="57">
        <v>99.6</v>
      </c>
      <c r="BI144" s="59">
        <v>30.2</v>
      </c>
      <c r="BJ144" s="65">
        <v>4.8</v>
      </c>
      <c r="BK144" s="57" t="s">
        <v>412</v>
      </c>
      <c r="BL144" s="57">
        <v>28.2</v>
      </c>
      <c r="BM144" s="57" t="s">
        <v>412</v>
      </c>
      <c r="BN144" s="57">
        <f t="shared" ref="BN144" si="443">SUM(BJ144:BM144)</f>
        <v>33</v>
      </c>
      <c r="BO144" s="66">
        <v>22.6</v>
      </c>
      <c r="BP144" s="253" t="s">
        <v>412</v>
      </c>
      <c r="BQ144" s="254" t="s">
        <v>412</v>
      </c>
      <c r="BR144" s="66" t="s">
        <v>412</v>
      </c>
      <c r="BS144" s="57">
        <v>52.9</v>
      </c>
      <c r="BT144" s="57">
        <v>11.9</v>
      </c>
      <c r="BU144" s="59">
        <v>8.9</v>
      </c>
      <c r="BV144" s="65">
        <v>2.2000000000000002</v>
      </c>
      <c r="BW144" s="57" t="s">
        <v>412</v>
      </c>
      <c r="BX144" s="57">
        <v>9.1</v>
      </c>
      <c r="BY144" s="57">
        <v>0</v>
      </c>
      <c r="BZ144" s="57">
        <f t="shared" ref="BZ144" si="444">SUM(BV144:BY144)</f>
        <v>11.3</v>
      </c>
      <c r="CA144" s="66">
        <v>8.1</v>
      </c>
      <c r="CB144" s="253" t="s">
        <v>412</v>
      </c>
      <c r="CC144" s="254" t="s">
        <v>412</v>
      </c>
      <c r="CD144" s="66">
        <v>12.4</v>
      </c>
      <c r="CE144" s="65">
        <v>55.1</v>
      </c>
      <c r="CF144" s="57">
        <v>7.3</v>
      </c>
      <c r="CG144" s="59">
        <v>1.7</v>
      </c>
      <c r="CH144" s="65">
        <v>186.3</v>
      </c>
      <c r="CI144" s="57">
        <v>305.60000000000002</v>
      </c>
      <c r="CJ144" s="57">
        <v>820.9</v>
      </c>
      <c r="CK144" s="57">
        <v>172.8</v>
      </c>
      <c r="CL144" s="57">
        <f t="shared" ref="CL144" si="445">SUM(CH144:CK144)</f>
        <v>1485.6</v>
      </c>
      <c r="CM144" s="66">
        <f t="shared" ref="CM144" si="446">SUM(G144,S144,AE144,AQ144,BC144,BO144,CA144)</f>
        <v>1206.8999999999999</v>
      </c>
      <c r="CN144" s="65">
        <v>168</v>
      </c>
      <c r="CO144" s="57">
        <v>144.69999999999999</v>
      </c>
      <c r="CP144" s="66">
        <f t="shared" ref="CP144" si="447">SUM(CN144:CO144)</f>
        <v>312.7</v>
      </c>
      <c r="CQ144" s="65">
        <v>2449.4</v>
      </c>
      <c r="CR144" s="57">
        <v>880.9</v>
      </c>
      <c r="CS144" s="59">
        <f t="shared" ref="CS144" si="448">SUM(M144,Y144,AK144,AW144,BI144,BU144,CG144)</f>
        <v>274.09999999999997</v>
      </c>
      <c r="CT144" s="59">
        <f t="shared" ref="CT144" si="449">SUM(CL144,CP144,CQ144,CS144)</f>
        <v>4521.8</v>
      </c>
      <c r="CV144" s="396"/>
      <c r="CW144" s="385"/>
    </row>
    <row r="145" spans="1:101" ht="12.75" customHeight="1">
      <c r="A145" s="190">
        <f t="shared" si="337"/>
        <v>44197</v>
      </c>
      <c r="B145" s="65">
        <v>69</v>
      </c>
      <c r="C145" s="57">
        <v>118.9</v>
      </c>
      <c r="D145" s="57">
        <v>135.6</v>
      </c>
      <c r="E145" s="57">
        <v>81.900000000000006</v>
      </c>
      <c r="F145" s="57">
        <f t="shared" ref="F145" si="450">SUM(B145:E145)</f>
        <v>405.4</v>
      </c>
      <c r="G145" s="66">
        <v>307.39999999999998</v>
      </c>
      <c r="H145" s="65">
        <v>14.7</v>
      </c>
      <c r="I145" s="57">
        <v>70.3</v>
      </c>
      <c r="J145" s="66">
        <v>85</v>
      </c>
      <c r="K145" s="65">
        <v>516.9</v>
      </c>
      <c r="L145" s="57">
        <v>242</v>
      </c>
      <c r="M145" s="59">
        <v>42.7</v>
      </c>
      <c r="N145" s="65">
        <v>31.8</v>
      </c>
      <c r="O145" s="57">
        <v>66.023200000000003</v>
      </c>
      <c r="P145" s="57">
        <v>235.8</v>
      </c>
      <c r="Q145" s="57">
        <v>20.3</v>
      </c>
      <c r="R145" s="57">
        <f t="shared" ref="R145" si="451">SUM(N145:Q145)</f>
        <v>353.92320000000001</v>
      </c>
      <c r="S145" s="66">
        <v>292.5</v>
      </c>
      <c r="T145" s="65">
        <v>25.2</v>
      </c>
      <c r="U145" s="57">
        <v>30.4</v>
      </c>
      <c r="V145" s="66">
        <f t="shared" ref="V145" si="452">SUM(T145:U145)</f>
        <v>55.599999999999994</v>
      </c>
      <c r="W145" s="65">
        <v>393.9</v>
      </c>
      <c r="X145" s="57">
        <v>186</v>
      </c>
      <c r="Y145" s="59">
        <v>76.3</v>
      </c>
      <c r="Z145" s="65">
        <v>30.3</v>
      </c>
      <c r="AA145" s="57">
        <v>55.737099999999998</v>
      </c>
      <c r="AB145" s="57">
        <v>148.19999999999999</v>
      </c>
      <c r="AC145" s="57">
        <v>44.9</v>
      </c>
      <c r="AD145" s="57">
        <f t="shared" ref="AD145" si="453">SUM(Z145:AC145)</f>
        <v>279.13709999999998</v>
      </c>
      <c r="AE145" s="66">
        <v>223.1</v>
      </c>
      <c r="AF145" s="65">
        <v>51.5</v>
      </c>
      <c r="AG145" s="57">
        <v>10.5</v>
      </c>
      <c r="AH145" s="66">
        <f t="shared" ref="AH145" si="454">SUM(AF145:AG145)</f>
        <v>62</v>
      </c>
      <c r="AI145" s="65">
        <v>565.1</v>
      </c>
      <c r="AJ145" s="57">
        <v>194.6</v>
      </c>
      <c r="AK145" s="59">
        <v>61.8</v>
      </c>
      <c r="AL145" s="65">
        <v>7.8</v>
      </c>
      <c r="AM145" s="57">
        <v>13.609200000000001</v>
      </c>
      <c r="AN145" s="57">
        <v>69.3</v>
      </c>
      <c r="AO145" s="70" t="s">
        <v>412</v>
      </c>
      <c r="AP145" s="57">
        <f t="shared" ref="AP145" si="455">SUM(AL145:AO145)</f>
        <v>90.709199999999996</v>
      </c>
      <c r="AQ145" s="57">
        <v>80.7</v>
      </c>
      <c r="AR145" s="65" t="s">
        <v>412</v>
      </c>
      <c r="AS145" s="57" t="s">
        <v>412</v>
      </c>
      <c r="AT145" s="66">
        <v>12.8</v>
      </c>
      <c r="AU145" s="65">
        <v>138.69999999999999</v>
      </c>
      <c r="AV145" s="57">
        <v>57.7</v>
      </c>
      <c r="AW145" s="59">
        <v>15.1</v>
      </c>
      <c r="AX145" s="65">
        <v>19.3</v>
      </c>
      <c r="AY145" s="57">
        <v>23.989699999999999</v>
      </c>
      <c r="AZ145" s="57">
        <v>106.6</v>
      </c>
      <c r="BA145" s="57" t="s">
        <v>412</v>
      </c>
      <c r="BB145" s="57">
        <f t="shared" ref="BB145" si="456">SUM(AX145:BA145)</f>
        <v>149.8897</v>
      </c>
      <c r="BC145" s="66">
        <v>128</v>
      </c>
      <c r="BD145" s="253" t="s">
        <v>412</v>
      </c>
      <c r="BE145" s="254" t="s">
        <v>412</v>
      </c>
      <c r="BF145" s="66">
        <v>41.5</v>
      </c>
      <c r="BG145" s="65">
        <v>586.70000000000005</v>
      </c>
      <c r="BH145" s="57">
        <v>95.4</v>
      </c>
      <c r="BI145" s="59">
        <v>24.4</v>
      </c>
      <c r="BJ145" s="65">
        <v>4.5</v>
      </c>
      <c r="BK145" s="57" t="s">
        <v>412</v>
      </c>
      <c r="BL145" s="57">
        <v>27.1</v>
      </c>
      <c r="BM145" s="57" t="s">
        <v>412</v>
      </c>
      <c r="BN145" s="57">
        <f t="shared" ref="BN145" si="457">SUM(BJ145:BM145)</f>
        <v>31.6</v>
      </c>
      <c r="BO145" s="66">
        <v>21.4</v>
      </c>
      <c r="BP145" s="253" t="s">
        <v>412</v>
      </c>
      <c r="BQ145" s="254" t="s">
        <v>412</v>
      </c>
      <c r="BR145" s="66" t="s">
        <v>412</v>
      </c>
      <c r="BS145" s="57">
        <v>48.3</v>
      </c>
      <c r="BT145" s="57">
        <v>11.5</v>
      </c>
      <c r="BU145" s="59">
        <v>4.3</v>
      </c>
      <c r="BV145" s="65">
        <v>1.7</v>
      </c>
      <c r="BW145" s="57" t="s">
        <v>412</v>
      </c>
      <c r="BX145" s="57">
        <v>8.1</v>
      </c>
      <c r="BY145" s="57">
        <v>0</v>
      </c>
      <c r="BZ145" s="57">
        <f t="shared" ref="BZ145" si="458">SUM(BV145:BY145)</f>
        <v>9.7999999999999989</v>
      </c>
      <c r="CA145" s="66">
        <v>6.3</v>
      </c>
      <c r="CB145" s="253" t="s">
        <v>412</v>
      </c>
      <c r="CC145" s="254" t="s">
        <v>412</v>
      </c>
      <c r="CD145" s="66">
        <v>9.4</v>
      </c>
      <c r="CE145" s="65">
        <v>45.3</v>
      </c>
      <c r="CF145" s="57">
        <v>6.8</v>
      </c>
      <c r="CG145" s="59">
        <v>3.4</v>
      </c>
      <c r="CH145" s="65">
        <v>164.2</v>
      </c>
      <c r="CI145" s="57">
        <v>278.3</v>
      </c>
      <c r="CJ145" s="57">
        <v>730.7</v>
      </c>
      <c r="CK145" s="57">
        <v>147.1</v>
      </c>
      <c r="CL145" s="57">
        <f t="shared" ref="CL145" si="459">SUM(CH145:CK145)</f>
        <v>1320.3</v>
      </c>
      <c r="CM145" s="66">
        <f t="shared" ref="CM145" si="460">SUM(G145,S145,AE145,AQ145,BC145,BO145,CA145)</f>
        <v>1059.4000000000001</v>
      </c>
      <c r="CN145" s="65">
        <v>144.80000000000001</v>
      </c>
      <c r="CO145" s="57">
        <v>121.5</v>
      </c>
      <c r="CP145" s="66">
        <f t="shared" ref="CP145" si="461">SUM(CN145:CO145)</f>
        <v>266.3</v>
      </c>
      <c r="CQ145" s="65">
        <v>2294.9</v>
      </c>
      <c r="CR145" s="57">
        <v>794.1</v>
      </c>
      <c r="CS145" s="59">
        <f t="shared" ref="CS145" si="462">SUM(M145,Y145,AK145,AW145,BI145,BU145,CG145)</f>
        <v>228.00000000000003</v>
      </c>
      <c r="CT145" s="59">
        <f t="shared" ref="CT145" si="463">SUM(CL145,CP145,CQ145,CS145)</f>
        <v>4109.5</v>
      </c>
      <c r="CV145" s="396"/>
      <c r="CW145" s="385"/>
    </row>
    <row r="146" spans="1:101" ht="12.75" customHeight="1">
      <c r="A146" s="190">
        <f t="shared" si="337"/>
        <v>44228</v>
      </c>
      <c r="B146" s="65">
        <v>70.400000000000006</v>
      </c>
      <c r="C146" s="57">
        <v>114.4071</v>
      </c>
      <c r="D146" s="57">
        <v>151.30000000000001</v>
      </c>
      <c r="E146" s="57">
        <v>88.5</v>
      </c>
      <c r="F146" s="57">
        <f t="shared" ref="F146" si="464">SUM(B146:E146)</f>
        <v>424.6071</v>
      </c>
      <c r="G146" s="66">
        <v>311.89999999999998</v>
      </c>
      <c r="H146" s="65">
        <v>28.5</v>
      </c>
      <c r="I146" s="57">
        <v>66.8</v>
      </c>
      <c r="J146" s="66">
        <v>95.3</v>
      </c>
      <c r="K146" s="65">
        <v>561.9</v>
      </c>
      <c r="L146" s="57">
        <v>249.2</v>
      </c>
      <c r="M146" s="59">
        <v>47.6</v>
      </c>
      <c r="N146" s="65">
        <v>32</v>
      </c>
      <c r="O146" s="57">
        <v>58.692500000000003</v>
      </c>
      <c r="P146" s="57">
        <v>219.5</v>
      </c>
      <c r="Q146" s="57">
        <v>18.8</v>
      </c>
      <c r="R146" s="57">
        <f t="shared" ref="R146" si="465">SUM(N146:Q146)</f>
        <v>328.99250000000001</v>
      </c>
      <c r="S146" s="66">
        <v>270.10000000000002</v>
      </c>
      <c r="T146" s="65">
        <v>18.8</v>
      </c>
      <c r="U146" s="57">
        <v>27.2</v>
      </c>
      <c r="V146" s="66">
        <f t="shared" ref="V146" si="466">SUM(T146:U146)</f>
        <v>46</v>
      </c>
      <c r="W146" s="65">
        <v>415.5</v>
      </c>
      <c r="X146" s="57">
        <v>188.1</v>
      </c>
      <c r="Y146" s="59">
        <v>89.5</v>
      </c>
      <c r="Z146" s="65">
        <v>29.2</v>
      </c>
      <c r="AA146" s="57">
        <v>53.758900000000004</v>
      </c>
      <c r="AB146" s="57">
        <v>148.6</v>
      </c>
      <c r="AC146" s="57">
        <v>47.2</v>
      </c>
      <c r="AD146" s="57">
        <f t="shared" ref="AD146" si="467">SUM(Z146:AC146)</f>
        <v>278.75889999999998</v>
      </c>
      <c r="AE146" s="66">
        <v>224.5</v>
      </c>
      <c r="AF146" s="65">
        <v>49.8</v>
      </c>
      <c r="AG146" s="57">
        <v>10</v>
      </c>
      <c r="AH146" s="66">
        <f t="shared" ref="AH146" si="468">SUM(AF146:AG146)</f>
        <v>59.8</v>
      </c>
      <c r="AI146" s="65">
        <v>590.79999999999995</v>
      </c>
      <c r="AJ146" s="57">
        <v>198.5</v>
      </c>
      <c r="AK146" s="59">
        <v>72.2</v>
      </c>
      <c r="AL146" s="65">
        <v>7.2</v>
      </c>
      <c r="AM146" s="57">
        <v>12.077500000000001</v>
      </c>
      <c r="AN146" s="57">
        <v>65.099999999999994</v>
      </c>
      <c r="AO146" s="70" t="s">
        <v>412</v>
      </c>
      <c r="AP146" s="57">
        <f t="shared" ref="AP146" si="469">SUM(AL146:AO146)</f>
        <v>84.377499999999998</v>
      </c>
      <c r="AQ146" s="57">
        <v>75.599999999999994</v>
      </c>
      <c r="AR146" s="65" t="s">
        <v>412</v>
      </c>
      <c r="AS146" s="57" t="s">
        <v>412</v>
      </c>
      <c r="AT146" s="66">
        <v>11.6</v>
      </c>
      <c r="AU146" s="65">
        <v>144.69999999999999</v>
      </c>
      <c r="AV146" s="57">
        <v>56.2</v>
      </c>
      <c r="AW146" s="59">
        <v>18.399999999999999</v>
      </c>
      <c r="AX146" s="65">
        <v>16.100000000000001</v>
      </c>
      <c r="AY146" s="57">
        <v>19.556000000000001</v>
      </c>
      <c r="AZ146" s="57">
        <v>91.5</v>
      </c>
      <c r="BA146" s="57">
        <v>0</v>
      </c>
      <c r="BB146" s="57">
        <f t="shared" ref="BB146" si="470">SUM(AX146:BA146)</f>
        <v>127.15600000000001</v>
      </c>
      <c r="BC146" s="66">
        <v>109.8</v>
      </c>
      <c r="BD146" s="253" t="s">
        <v>412</v>
      </c>
      <c r="BE146" s="254" t="s">
        <v>412</v>
      </c>
      <c r="BF146" s="66">
        <v>37.1</v>
      </c>
      <c r="BG146" s="65">
        <v>544.1</v>
      </c>
      <c r="BH146" s="57">
        <v>85.4</v>
      </c>
      <c r="BI146" s="59">
        <v>31</v>
      </c>
      <c r="BJ146" s="65">
        <v>4</v>
      </c>
      <c r="BK146" s="57" t="s">
        <v>412</v>
      </c>
      <c r="BL146" s="57">
        <v>24.5</v>
      </c>
      <c r="BM146" s="57">
        <v>0</v>
      </c>
      <c r="BN146" s="57">
        <f t="shared" ref="BN146" si="471">SUM(BJ146:BM146)</f>
        <v>28.5</v>
      </c>
      <c r="BO146" s="66">
        <v>20.100000000000001</v>
      </c>
      <c r="BP146" s="253" t="s">
        <v>412</v>
      </c>
      <c r="BQ146" s="254" t="s">
        <v>412</v>
      </c>
      <c r="BR146" s="66" t="s">
        <v>412</v>
      </c>
      <c r="BS146" s="57">
        <v>48.3</v>
      </c>
      <c r="BT146" s="57">
        <v>11.4</v>
      </c>
      <c r="BU146" s="59">
        <v>6.1</v>
      </c>
      <c r="BV146" s="65">
        <v>1.7</v>
      </c>
      <c r="BW146" s="57" t="s">
        <v>412</v>
      </c>
      <c r="BX146" s="57">
        <v>7.5</v>
      </c>
      <c r="BY146" s="57">
        <v>0</v>
      </c>
      <c r="BZ146" s="57">
        <f t="shared" ref="BZ146" si="472">SUM(BV146:BY146)</f>
        <v>9.1999999999999993</v>
      </c>
      <c r="CA146" s="66">
        <v>6.8</v>
      </c>
      <c r="CB146" s="253" t="s">
        <v>412</v>
      </c>
      <c r="CC146" s="254" t="s">
        <v>412</v>
      </c>
      <c r="CD146" s="66">
        <v>9.9</v>
      </c>
      <c r="CE146" s="65">
        <v>45</v>
      </c>
      <c r="CF146" s="57">
        <v>6.2</v>
      </c>
      <c r="CG146" s="59">
        <v>1.9</v>
      </c>
      <c r="CH146" s="65">
        <v>160.69999999999999</v>
      </c>
      <c r="CI146" s="57">
        <v>258.5</v>
      </c>
      <c r="CJ146" s="57">
        <v>707.9</v>
      </c>
      <c r="CK146" s="57">
        <v>154.5</v>
      </c>
      <c r="CL146" s="57">
        <f t="shared" ref="CL146" si="473">SUM(CH146:CK146)</f>
        <v>1281.5999999999999</v>
      </c>
      <c r="CM146" s="66">
        <f t="shared" ref="CM146" si="474">SUM(G146,S146,AE146,AQ146,BC146,BO146,CA146)</f>
        <v>1018.8</v>
      </c>
      <c r="CN146" s="65">
        <v>145.80000000000001</v>
      </c>
      <c r="CO146" s="57">
        <v>113.8</v>
      </c>
      <c r="CP146" s="66">
        <f t="shared" ref="CP146" si="475">SUM(CN146:CO146)</f>
        <v>259.60000000000002</v>
      </c>
      <c r="CQ146" s="65">
        <v>2350.5</v>
      </c>
      <c r="CR146" s="57">
        <v>794.9</v>
      </c>
      <c r="CS146" s="59">
        <f t="shared" ref="CS146" si="476">SUM(M146,Y146,AK146,AW146,BI146,BU146,CG146)</f>
        <v>266.70000000000005</v>
      </c>
      <c r="CT146" s="59">
        <f t="shared" ref="CT146" si="477">SUM(CL146,CP146,CQ146,CS146)</f>
        <v>4158.3999999999996</v>
      </c>
      <c r="CV146" s="396"/>
      <c r="CW146" s="385"/>
    </row>
    <row r="147" spans="1:101" ht="12.75" customHeight="1">
      <c r="A147" s="511"/>
      <c r="B147" s="739" t="s">
        <v>569</v>
      </c>
      <c r="C147" s="739"/>
      <c r="D147" s="739"/>
      <c r="E147" s="739"/>
      <c r="F147" s="739"/>
      <c r="G147" s="739"/>
      <c r="H147" s="739"/>
      <c r="I147" s="739"/>
      <c r="J147" s="739"/>
      <c r="K147" s="739"/>
      <c r="L147" s="739"/>
      <c r="M147" s="739"/>
      <c r="N147" s="429"/>
      <c r="O147" s="429"/>
      <c r="P147" s="429"/>
      <c r="Q147" s="429"/>
      <c r="R147" s="429"/>
      <c r="S147" s="429"/>
      <c r="T147" s="511"/>
      <c r="U147" s="511"/>
      <c r="V147" s="511"/>
      <c r="W147" s="511"/>
      <c r="X147" s="511"/>
      <c r="Y147" s="511"/>
      <c r="Z147" s="511"/>
      <c r="AA147" s="511"/>
      <c r="AB147" s="511"/>
      <c r="AC147" s="511"/>
      <c r="AD147" s="511"/>
      <c r="AE147" s="511"/>
      <c r="AF147" s="511"/>
      <c r="AG147" s="511"/>
      <c r="AH147" s="511"/>
      <c r="AI147" s="511"/>
      <c r="AJ147" s="511"/>
      <c r="AK147" s="511"/>
      <c r="AL147" s="511"/>
      <c r="AM147" s="511"/>
      <c r="AN147" s="511"/>
      <c r="AO147" s="512"/>
      <c r="AP147" s="511"/>
      <c r="AQ147" s="511"/>
      <c r="AR147" s="511"/>
      <c r="AS147" s="511"/>
      <c r="AT147" s="511"/>
      <c r="AU147" s="511"/>
      <c r="AV147" s="511"/>
      <c r="AW147" s="511"/>
      <c r="AX147" s="511"/>
      <c r="AY147" s="511"/>
      <c r="AZ147" s="511"/>
      <c r="BA147" s="511"/>
      <c r="BB147" s="511"/>
      <c r="BC147" s="511"/>
      <c r="BD147" s="511"/>
      <c r="BE147" s="511"/>
      <c r="BF147" s="511"/>
      <c r="BG147" s="511"/>
      <c r="BH147" s="511"/>
      <c r="BI147" s="511"/>
      <c r="BJ147" s="511"/>
      <c r="BK147" s="511"/>
      <c r="BL147" s="511"/>
      <c r="BM147" s="511"/>
      <c r="BN147" s="511"/>
      <c r="BO147" s="511"/>
      <c r="BP147" s="511"/>
      <c r="BQ147" s="511"/>
      <c r="BR147" s="511"/>
      <c r="BS147" s="511"/>
      <c r="BT147" s="511"/>
      <c r="BU147" s="511"/>
      <c r="BV147" s="511"/>
      <c r="BW147" s="511"/>
      <c r="BX147" s="511"/>
      <c r="BY147" s="511"/>
      <c r="BZ147" s="511"/>
      <c r="CA147" s="511"/>
      <c r="CB147" s="511"/>
      <c r="CC147" s="511"/>
      <c r="CD147" s="511"/>
      <c r="CE147" s="511"/>
      <c r="CF147" s="511"/>
      <c r="CG147" s="511"/>
      <c r="CH147" s="511"/>
      <c r="CI147" s="511"/>
      <c r="CJ147" s="511"/>
      <c r="CK147" s="511"/>
      <c r="CL147" s="511"/>
      <c r="CM147" s="511"/>
      <c r="CN147" s="511"/>
      <c r="CO147" s="511"/>
      <c r="CP147" s="511"/>
      <c r="CQ147" s="511"/>
      <c r="CR147" s="511"/>
      <c r="CS147" s="511"/>
      <c r="CT147" s="511"/>
    </row>
    <row r="148" spans="1:101" ht="12.75" customHeight="1">
      <c r="B148" s="740" t="s">
        <v>571</v>
      </c>
      <c r="C148" s="740"/>
      <c r="D148" s="740"/>
      <c r="E148" s="740"/>
      <c r="F148" s="740"/>
      <c r="G148" s="740"/>
      <c r="H148" s="740"/>
      <c r="I148" s="740"/>
      <c r="J148" s="740"/>
      <c r="K148" s="740"/>
      <c r="L148" s="740"/>
      <c r="M148" s="740"/>
      <c r="N148" s="428"/>
      <c r="O148" s="428"/>
      <c r="P148" s="428"/>
      <c r="Q148" s="428"/>
      <c r="R148" s="428"/>
      <c r="S148" s="428"/>
    </row>
    <row r="149" spans="1:101" ht="12.75" customHeight="1">
      <c r="B149" s="737" t="s">
        <v>600</v>
      </c>
      <c r="C149" s="737"/>
      <c r="D149" s="737"/>
      <c r="E149" s="737"/>
      <c r="F149" s="737"/>
      <c r="G149" s="737"/>
      <c r="H149" s="737"/>
      <c r="I149" s="737"/>
      <c r="J149" s="737"/>
      <c r="K149" s="737"/>
      <c r="L149" s="737"/>
      <c r="M149" s="737"/>
      <c r="N149" s="437"/>
      <c r="O149" s="437"/>
      <c r="P149" s="437"/>
      <c r="Q149" s="437"/>
      <c r="R149" s="437"/>
      <c r="S149" s="437"/>
      <c r="X149" s="385"/>
    </row>
    <row r="150" spans="1:101" ht="12.75" customHeight="1">
      <c r="B150" s="740" t="s">
        <v>635</v>
      </c>
      <c r="C150" s="740"/>
      <c r="D150" s="740"/>
      <c r="E150" s="740"/>
      <c r="F150" s="740"/>
      <c r="G150" s="740"/>
      <c r="H150" s="740"/>
      <c r="I150" s="740"/>
      <c r="J150" s="740"/>
      <c r="K150" s="740"/>
      <c r="L150" s="740"/>
      <c r="M150" s="740"/>
      <c r="N150" s="526"/>
      <c r="O150" s="526"/>
      <c r="P150" s="526"/>
      <c r="Q150" s="526"/>
      <c r="R150" s="526"/>
      <c r="S150" s="526"/>
    </row>
    <row r="151" spans="1:101" ht="12.75" customHeight="1">
      <c r="B151" s="705" t="s">
        <v>427</v>
      </c>
      <c r="C151" s="706"/>
      <c r="D151" s="706"/>
      <c r="E151" s="706"/>
      <c r="F151" s="706"/>
      <c r="G151" s="706"/>
      <c r="H151" s="706"/>
      <c r="I151" s="706"/>
      <c r="J151" s="706"/>
      <c r="K151" s="706"/>
      <c r="L151" s="706"/>
      <c r="M151" s="706"/>
      <c r="N151" s="437"/>
      <c r="O151" s="437"/>
      <c r="P151" s="437"/>
      <c r="Q151" s="437"/>
      <c r="R151" s="437"/>
      <c r="S151" s="437"/>
    </row>
    <row r="152" spans="1:101" ht="12.75" customHeight="1">
      <c r="B152" s="737" t="s">
        <v>549</v>
      </c>
      <c r="C152" s="738"/>
      <c r="D152" s="738"/>
      <c r="E152" s="738"/>
      <c r="F152" s="738"/>
      <c r="G152" s="738"/>
      <c r="H152" s="738"/>
      <c r="I152" s="738"/>
      <c r="J152" s="738"/>
      <c r="K152" s="738"/>
      <c r="L152" s="738"/>
      <c r="M152" s="738"/>
      <c r="N152" s="437"/>
      <c r="O152" s="437"/>
      <c r="P152" s="437"/>
      <c r="Q152" s="437"/>
      <c r="R152" s="437"/>
      <c r="S152" s="437"/>
    </row>
    <row r="153" spans="1:101" ht="12.75" customHeight="1">
      <c r="B153" s="737" t="s">
        <v>570</v>
      </c>
      <c r="C153" s="738"/>
      <c r="D153" s="738"/>
      <c r="E153" s="738"/>
      <c r="F153" s="738"/>
      <c r="G153" s="738"/>
      <c r="H153" s="738"/>
      <c r="I153" s="738"/>
      <c r="J153" s="738"/>
      <c r="K153" s="738"/>
      <c r="L153" s="738"/>
      <c r="M153" s="738"/>
      <c r="R153" s="395"/>
      <c r="BH153" s="385"/>
    </row>
    <row r="154" spans="1:101">
      <c r="D154" s="391"/>
      <c r="F154" s="397"/>
      <c r="K154" s="396"/>
      <c r="Q154" s="392"/>
      <c r="S154" s="394"/>
    </row>
    <row r="155" spans="1:101">
      <c r="S155" s="394"/>
    </row>
    <row r="156" spans="1:101">
      <c r="S156" s="394"/>
    </row>
    <row r="157" spans="1:101">
      <c r="S157" s="394"/>
    </row>
    <row r="158" spans="1:101">
      <c r="S158" s="394"/>
    </row>
    <row r="159" spans="1:101">
      <c r="S159" s="394"/>
      <c r="CH159" s="264"/>
      <c r="CI159" s="264"/>
      <c r="CJ159" s="264"/>
      <c r="CK159" s="264"/>
      <c r="CL159" s="264"/>
      <c r="CM159" s="264"/>
      <c r="CN159" s="264"/>
      <c r="CO159" s="264"/>
      <c r="CP159" s="264"/>
      <c r="CQ159" s="264"/>
      <c r="CR159" s="264"/>
      <c r="CS159" s="264"/>
      <c r="CT159" s="264"/>
    </row>
    <row r="160" spans="1:101">
      <c r="S160" s="394"/>
      <c r="CH160" s="264"/>
      <c r="CI160" s="264"/>
      <c r="CJ160" s="264"/>
      <c r="CK160" s="264"/>
      <c r="CL160" s="264"/>
      <c r="CM160" s="264"/>
      <c r="CN160" s="264"/>
      <c r="CO160" s="264"/>
      <c r="CP160" s="264"/>
      <c r="CQ160" s="264"/>
      <c r="CR160" s="264"/>
      <c r="CS160" s="264"/>
      <c r="CT160" s="264"/>
    </row>
    <row r="161" spans="19:98">
      <c r="S161" s="394"/>
      <c r="BV161" s="264"/>
      <c r="BW161" s="264"/>
      <c r="BX161" s="264"/>
      <c r="BY161" s="264"/>
      <c r="BZ161" s="264"/>
      <c r="CA161" s="264"/>
      <c r="CB161" s="264"/>
      <c r="CC161" s="264"/>
      <c r="CD161" s="264"/>
      <c r="CE161" s="264"/>
      <c r="CF161" s="264"/>
      <c r="CG161" s="264"/>
      <c r="CH161" s="264"/>
      <c r="CI161" s="264"/>
      <c r="CJ161" s="264"/>
      <c r="CK161" s="264"/>
      <c r="CL161" s="264"/>
      <c r="CM161" s="264"/>
      <c r="CN161" s="264"/>
      <c r="CO161" s="264"/>
      <c r="CP161" s="264"/>
      <c r="CQ161" s="264"/>
      <c r="CR161" s="264"/>
      <c r="CS161" s="264"/>
      <c r="CT161" s="264"/>
    </row>
    <row r="162" spans="19:98">
      <c r="S162" s="394"/>
      <c r="BV162" s="264"/>
      <c r="BW162" s="264"/>
      <c r="BX162" s="264"/>
      <c r="BY162" s="264"/>
      <c r="BZ162" s="264"/>
      <c r="CA162" s="264"/>
      <c r="CB162" s="264"/>
      <c r="CC162" s="264"/>
      <c r="CD162" s="264"/>
      <c r="CE162" s="264"/>
      <c r="CF162" s="264"/>
      <c r="CG162" s="264"/>
      <c r="CH162" s="264"/>
      <c r="CI162" s="264"/>
      <c r="CJ162" s="264"/>
      <c r="CK162" s="264"/>
      <c r="CL162" s="264"/>
      <c r="CM162" s="264"/>
      <c r="CN162" s="264"/>
      <c r="CO162" s="264"/>
      <c r="CP162" s="264"/>
      <c r="CQ162" s="264"/>
      <c r="CR162" s="264"/>
      <c r="CS162" s="264"/>
      <c r="CT162" s="264"/>
    </row>
    <row r="163" spans="19:98">
      <c r="S163" s="394"/>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264"/>
      <c r="CT163" s="264"/>
    </row>
    <row r="164" spans="19:98">
      <c r="S164" s="394"/>
      <c r="BV164" s="264"/>
      <c r="BW164" s="264"/>
      <c r="BX164" s="264"/>
      <c r="BY164" s="264"/>
      <c r="BZ164" s="264"/>
      <c r="CA164" s="264"/>
      <c r="CB164" s="264"/>
      <c r="CC164" s="264"/>
      <c r="CD164" s="264"/>
      <c r="CE164" s="264"/>
      <c r="CF164" s="264"/>
      <c r="CG164" s="264"/>
      <c r="CH164" s="264"/>
      <c r="CI164" s="264"/>
      <c r="CJ164" s="264"/>
      <c r="CK164" s="264"/>
      <c r="CL164" s="264"/>
      <c r="CM164" s="264"/>
      <c r="CN164" s="264"/>
      <c r="CO164" s="264"/>
      <c r="CP164" s="264"/>
      <c r="CQ164" s="264"/>
      <c r="CR164" s="264"/>
      <c r="CS164" s="264"/>
      <c r="CT164" s="264"/>
    </row>
    <row r="165" spans="19:98">
      <c r="S165" s="394"/>
      <c r="BV165" s="264"/>
      <c r="BW165" s="264"/>
      <c r="BX165" s="264"/>
      <c r="BY165" s="264"/>
      <c r="BZ165" s="264"/>
      <c r="CA165" s="264"/>
      <c r="CB165" s="264"/>
      <c r="CC165" s="264"/>
      <c r="CD165" s="264"/>
      <c r="CE165" s="264"/>
      <c r="CF165" s="264"/>
      <c r="CG165" s="264"/>
      <c r="CH165" s="264"/>
      <c r="CI165" s="264"/>
      <c r="CJ165" s="264"/>
      <c r="CK165" s="264"/>
      <c r="CL165" s="264"/>
      <c r="CM165" s="264"/>
      <c r="CN165" s="264"/>
      <c r="CO165" s="264"/>
      <c r="CP165" s="264"/>
      <c r="CQ165" s="264"/>
      <c r="CR165" s="264"/>
      <c r="CS165" s="264"/>
      <c r="CT165" s="264"/>
    </row>
    <row r="166" spans="19:98">
      <c r="S166" s="394"/>
      <c r="BV166" s="264"/>
      <c r="BW166" s="264"/>
      <c r="BX166" s="264"/>
      <c r="BY166" s="264"/>
      <c r="BZ166" s="264"/>
      <c r="CA166" s="264"/>
      <c r="CB166" s="264"/>
      <c r="CC166" s="264"/>
      <c r="CD166" s="264"/>
      <c r="CE166" s="264"/>
      <c r="CF166" s="264"/>
      <c r="CG166" s="264"/>
    </row>
    <row r="167" spans="19:98">
      <c r="S167" s="394"/>
      <c r="BV167" s="264"/>
      <c r="BW167" s="264"/>
      <c r="BX167" s="264"/>
      <c r="BY167" s="264"/>
      <c r="BZ167" s="264"/>
      <c r="CA167" s="264"/>
      <c r="CB167" s="264"/>
      <c r="CC167" s="264"/>
      <c r="CD167" s="264"/>
      <c r="CE167" s="264"/>
      <c r="CF167" s="264"/>
      <c r="CG167" s="264"/>
    </row>
    <row r="168" spans="19:98">
      <c r="S168" s="394"/>
    </row>
    <row r="169" spans="19:98">
      <c r="S169" s="394"/>
    </row>
    <row r="170" spans="19:98">
      <c r="S170" s="394"/>
    </row>
    <row r="171" spans="19:98">
      <c r="S171" s="394"/>
    </row>
    <row r="172" spans="19:98">
      <c r="S172" s="394"/>
    </row>
    <row r="173" spans="19:98">
      <c r="S173" s="394"/>
    </row>
    <row r="174" spans="19:98">
      <c r="S174" s="394"/>
    </row>
    <row r="175" spans="19:98">
      <c r="S175" s="394"/>
    </row>
    <row r="176" spans="19:98">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4"/>
    </row>
    <row r="237" spans="19:19">
      <c r="S237" s="394"/>
    </row>
    <row r="238" spans="19:19">
      <c r="S238" s="394"/>
    </row>
    <row r="239" spans="19:19">
      <c r="S239" s="394"/>
    </row>
    <row r="240" spans="19:19">
      <c r="S240" s="394"/>
    </row>
    <row r="241" spans="19:19">
      <c r="S241" s="393"/>
    </row>
  </sheetData>
  <mergeCells count="50">
    <mergeCell ref="B152:M152"/>
    <mergeCell ref="B149:M149"/>
    <mergeCell ref="B147:M147"/>
    <mergeCell ref="B148:M148"/>
    <mergeCell ref="B153:M153"/>
    <mergeCell ref="B151:M151"/>
    <mergeCell ref="B150:M150"/>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8"/>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5703125" customWidth="1"/>
    <col min="85" max="85" width="10.570312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2" t="s">
        <v>0</v>
      </c>
      <c r="C1" s="652"/>
      <c r="D1" s="652"/>
      <c r="E1" s="652"/>
      <c r="F1" s="652"/>
      <c r="G1" s="652"/>
      <c r="H1" s="652"/>
      <c r="I1" s="652"/>
      <c r="J1" s="652"/>
      <c r="K1" s="652"/>
      <c r="L1" s="652"/>
      <c r="M1" s="652"/>
      <c r="N1" s="652"/>
    </row>
    <row r="3" spans="1:98">
      <c r="B3" s="730" t="s">
        <v>305</v>
      </c>
      <c r="C3" s="730"/>
      <c r="D3" s="730"/>
      <c r="E3" s="730"/>
      <c r="F3" s="730"/>
      <c r="G3" s="730"/>
      <c r="H3" s="730"/>
      <c r="I3" s="730"/>
      <c r="J3" s="730"/>
      <c r="K3" s="730"/>
      <c r="L3" s="730"/>
      <c r="M3" s="730"/>
      <c r="N3" s="730"/>
      <c r="O3" s="730"/>
      <c r="P3" s="730"/>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0" customFormat="1" ht="15" customHeight="1">
      <c r="A5" s="89"/>
      <c r="B5" s="720" t="s">
        <v>555</v>
      </c>
      <c r="C5" s="721"/>
      <c r="D5" s="721"/>
      <c r="E5" s="721"/>
      <c r="F5" s="721"/>
      <c r="G5" s="721"/>
      <c r="H5" s="721"/>
      <c r="I5" s="721"/>
      <c r="J5" s="721"/>
      <c r="K5" s="721"/>
      <c r="L5" s="721"/>
      <c r="M5" s="721"/>
      <c r="N5" s="722"/>
      <c r="O5" s="720" t="s">
        <v>413</v>
      </c>
      <c r="P5" s="721"/>
      <c r="Q5" s="721"/>
      <c r="R5" s="721"/>
      <c r="S5" s="721"/>
      <c r="T5" s="721"/>
      <c r="U5" s="721"/>
      <c r="V5" s="721"/>
      <c r="W5" s="721"/>
      <c r="X5" s="721"/>
      <c r="Y5" s="721"/>
      <c r="Z5" s="721"/>
      <c r="AA5" s="722"/>
      <c r="AB5" s="720" t="s">
        <v>414</v>
      </c>
      <c r="AC5" s="721"/>
      <c r="AD5" s="721"/>
      <c r="AE5" s="721"/>
      <c r="AF5" s="721"/>
      <c r="AG5" s="721"/>
      <c r="AH5" s="721"/>
      <c r="AI5" s="721"/>
      <c r="AJ5" s="721"/>
      <c r="AK5" s="721"/>
      <c r="AL5" s="721"/>
      <c r="AM5" s="721"/>
      <c r="AN5" s="722"/>
      <c r="AO5" s="720" t="s">
        <v>415</v>
      </c>
      <c r="AP5" s="721"/>
      <c r="AQ5" s="721"/>
      <c r="AR5" s="721"/>
      <c r="AS5" s="721"/>
      <c r="AT5" s="721"/>
      <c r="AU5" s="721"/>
      <c r="AV5" s="721"/>
      <c r="AW5" s="721"/>
      <c r="AX5" s="721"/>
      <c r="AY5" s="721"/>
      <c r="AZ5" s="721"/>
      <c r="BA5" s="722"/>
      <c r="BB5" s="720" t="s">
        <v>416</v>
      </c>
      <c r="BC5" s="721"/>
      <c r="BD5" s="721"/>
      <c r="BE5" s="721"/>
      <c r="BF5" s="721"/>
      <c r="BG5" s="721"/>
      <c r="BH5" s="721"/>
      <c r="BI5" s="721"/>
      <c r="BJ5" s="721"/>
      <c r="BK5" s="721"/>
      <c r="BL5" s="721"/>
      <c r="BM5" s="721"/>
      <c r="BN5" s="722"/>
      <c r="BO5" s="720" t="s">
        <v>417</v>
      </c>
      <c r="BP5" s="721"/>
      <c r="BQ5" s="721"/>
      <c r="BR5" s="721"/>
      <c r="BS5" s="721"/>
      <c r="BT5" s="721"/>
      <c r="BU5" s="721"/>
      <c r="BV5" s="722"/>
      <c r="BW5" s="720" t="s">
        <v>418</v>
      </c>
      <c r="BX5" s="721"/>
      <c r="BY5" s="721"/>
      <c r="BZ5" s="721"/>
      <c r="CA5" s="721"/>
      <c r="CB5" s="721"/>
      <c r="CC5" s="721"/>
      <c r="CD5" s="722"/>
      <c r="CE5" s="720" t="s">
        <v>420</v>
      </c>
      <c r="CF5" s="721"/>
      <c r="CG5" s="721"/>
      <c r="CH5" s="721"/>
      <c r="CI5" s="721"/>
      <c r="CJ5" s="721"/>
      <c r="CK5" s="721"/>
      <c r="CL5" s="721"/>
      <c r="CM5" s="721"/>
      <c r="CN5" s="721"/>
      <c r="CO5" s="721"/>
      <c r="CP5" s="721"/>
      <c r="CQ5" s="721"/>
      <c r="CR5" s="722"/>
    </row>
    <row r="6" spans="1:98" s="206" customFormat="1" ht="15" customHeight="1">
      <c r="A6" s="310"/>
      <c r="B6" s="727" t="s">
        <v>290</v>
      </c>
      <c r="C6" s="728"/>
      <c r="D6" s="728"/>
      <c r="E6" s="728"/>
      <c r="F6" s="728"/>
      <c r="G6" s="729"/>
      <c r="H6" s="727" t="s">
        <v>291</v>
      </c>
      <c r="I6" s="728"/>
      <c r="J6" s="728"/>
      <c r="K6" s="729"/>
      <c r="L6" s="723" t="s">
        <v>292</v>
      </c>
      <c r="M6" s="723" t="s">
        <v>293</v>
      </c>
      <c r="N6" s="735" t="s">
        <v>294</v>
      </c>
      <c r="O6" s="727" t="s">
        <v>290</v>
      </c>
      <c r="P6" s="728"/>
      <c r="Q6" s="728"/>
      <c r="R6" s="728"/>
      <c r="S6" s="728"/>
      <c r="T6" s="729"/>
      <c r="U6" s="727" t="s">
        <v>291</v>
      </c>
      <c r="V6" s="728"/>
      <c r="W6" s="728"/>
      <c r="X6" s="729"/>
      <c r="Y6" s="723" t="s">
        <v>292</v>
      </c>
      <c r="Z6" s="723" t="s">
        <v>293</v>
      </c>
      <c r="AA6" s="735" t="s">
        <v>294</v>
      </c>
      <c r="AB6" s="727" t="s">
        <v>290</v>
      </c>
      <c r="AC6" s="728"/>
      <c r="AD6" s="728"/>
      <c r="AE6" s="728"/>
      <c r="AF6" s="728"/>
      <c r="AG6" s="729"/>
      <c r="AH6" s="727" t="s">
        <v>291</v>
      </c>
      <c r="AI6" s="728"/>
      <c r="AJ6" s="728"/>
      <c r="AK6" s="729"/>
      <c r="AL6" s="723" t="s">
        <v>292</v>
      </c>
      <c r="AM6" s="723" t="s">
        <v>293</v>
      </c>
      <c r="AN6" s="735" t="s">
        <v>294</v>
      </c>
      <c r="AO6" s="727" t="s">
        <v>290</v>
      </c>
      <c r="AP6" s="728"/>
      <c r="AQ6" s="728"/>
      <c r="AR6" s="728"/>
      <c r="AS6" s="728"/>
      <c r="AT6" s="729"/>
      <c r="AU6" s="727" t="s">
        <v>291</v>
      </c>
      <c r="AV6" s="728"/>
      <c r="AW6" s="728"/>
      <c r="AX6" s="729"/>
      <c r="AY6" s="723" t="s">
        <v>292</v>
      </c>
      <c r="AZ6" s="723" t="s">
        <v>293</v>
      </c>
      <c r="BA6" s="735" t="s">
        <v>294</v>
      </c>
      <c r="BB6" s="727" t="s">
        <v>290</v>
      </c>
      <c r="BC6" s="728"/>
      <c r="BD6" s="728"/>
      <c r="BE6" s="728"/>
      <c r="BF6" s="728"/>
      <c r="BG6" s="729"/>
      <c r="BH6" s="727" t="s">
        <v>291</v>
      </c>
      <c r="BI6" s="728"/>
      <c r="BJ6" s="728"/>
      <c r="BK6" s="729"/>
      <c r="BL6" s="723" t="s">
        <v>292</v>
      </c>
      <c r="BM6" s="723" t="s">
        <v>293</v>
      </c>
      <c r="BN6" s="735" t="s">
        <v>294</v>
      </c>
      <c r="BO6" s="727" t="s">
        <v>290</v>
      </c>
      <c r="BP6" s="728"/>
      <c r="BQ6" s="728"/>
      <c r="BR6" s="729"/>
      <c r="BS6" s="723" t="s">
        <v>291</v>
      </c>
      <c r="BT6" s="723" t="s">
        <v>292</v>
      </c>
      <c r="BU6" s="723" t="s">
        <v>293</v>
      </c>
      <c r="BV6" s="735" t="s">
        <v>294</v>
      </c>
      <c r="BW6" s="727" t="s">
        <v>290</v>
      </c>
      <c r="BX6" s="728"/>
      <c r="BY6" s="728"/>
      <c r="BZ6" s="729"/>
      <c r="CA6" s="723" t="s">
        <v>291</v>
      </c>
      <c r="CB6" s="723" t="s">
        <v>292</v>
      </c>
      <c r="CC6" s="723" t="s">
        <v>293</v>
      </c>
      <c r="CD6" s="735" t="s">
        <v>294</v>
      </c>
      <c r="CE6" s="727" t="s">
        <v>290</v>
      </c>
      <c r="CF6" s="728"/>
      <c r="CG6" s="728"/>
      <c r="CH6" s="728"/>
      <c r="CI6" s="728"/>
      <c r="CJ6" s="729"/>
      <c r="CK6" s="723" t="s">
        <v>295</v>
      </c>
      <c r="CL6" s="728" t="s">
        <v>291</v>
      </c>
      <c r="CM6" s="728"/>
      <c r="CN6" s="728"/>
      <c r="CO6" s="728"/>
      <c r="CP6" s="723" t="s">
        <v>292</v>
      </c>
      <c r="CQ6" s="723" t="s">
        <v>296</v>
      </c>
      <c r="CR6" s="735"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24"/>
      <c r="M7" s="724"/>
      <c r="N7" s="736"/>
      <c r="O7" s="314" t="s">
        <v>297</v>
      </c>
      <c r="P7" s="314" t="s">
        <v>298</v>
      </c>
      <c r="Q7" s="315" t="s">
        <v>299</v>
      </c>
      <c r="R7" s="315" t="s">
        <v>300</v>
      </c>
      <c r="S7" s="315" t="s">
        <v>301</v>
      </c>
      <c r="T7" s="315" t="s">
        <v>51</v>
      </c>
      <c r="U7" s="316" t="s">
        <v>302</v>
      </c>
      <c r="V7" s="317" t="s">
        <v>303</v>
      </c>
      <c r="W7" s="317" t="s">
        <v>304</v>
      </c>
      <c r="X7" s="315" t="s">
        <v>51</v>
      </c>
      <c r="Y7" s="724"/>
      <c r="Z7" s="724"/>
      <c r="AA7" s="736"/>
      <c r="AB7" s="314" t="s">
        <v>297</v>
      </c>
      <c r="AC7" s="314" t="s">
        <v>298</v>
      </c>
      <c r="AD7" s="315" t="s">
        <v>299</v>
      </c>
      <c r="AE7" s="315" t="s">
        <v>300</v>
      </c>
      <c r="AF7" s="315" t="s">
        <v>301</v>
      </c>
      <c r="AG7" s="315" t="s">
        <v>51</v>
      </c>
      <c r="AH7" s="316" t="s">
        <v>302</v>
      </c>
      <c r="AI7" s="317" t="s">
        <v>303</v>
      </c>
      <c r="AJ7" s="317" t="s">
        <v>304</v>
      </c>
      <c r="AK7" s="315" t="s">
        <v>51</v>
      </c>
      <c r="AL7" s="724"/>
      <c r="AM7" s="724"/>
      <c r="AN7" s="736"/>
      <c r="AO7" s="314" t="s">
        <v>297</v>
      </c>
      <c r="AP7" s="314" t="s">
        <v>298</v>
      </c>
      <c r="AQ7" s="315" t="s">
        <v>299</v>
      </c>
      <c r="AR7" s="315" t="s">
        <v>300</v>
      </c>
      <c r="AS7" s="315" t="s">
        <v>301</v>
      </c>
      <c r="AT7" s="315" t="s">
        <v>51</v>
      </c>
      <c r="AU7" s="316" t="s">
        <v>302</v>
      </c>
      <c r="AV7" s="317" t="s">
        <v>303</v>
      </c>
      <c r="AW7" s="317" t="s">
        <v>304</v>
      </c>
      <c r="AX7" s="315" t="s">
        <v>51</v>
      </c>
      <c r="AY7" s="724"/>
      <c r="AZ7" s="724"/>
      <c r="BA7" s="736"/>
      <c r="BB7" s="314" t="s">
        <v>297</v>
      </c>
      <c r="BC7" s="314" t="s">
        <v>298</v>
      </c>
      <c r="BD7" s="315" t="s">
        <v>299</v>
      </c>
      <c r="BE7" s="315" t="s">
        <v>300</v>
      </c>
      <c r="BF7" s="315" t="s">
        <v>301</v>
      </c>
      <c r="BG7" s="315" t="s">
        <v>51</v>
      </c>
      <c r="BH7" s="316" t="s">
        <v>302</v>
      </c>
      <c r="BI7" s="317" t="s">
        <v>303</v>
      </c>
      <c r="BJ7" s="317" t="s">
        <v>304</v>
      </c>
      <c r="BK7" s="315" t="s">
        <v>51</v>
      </c>
      <c r="BL7" s="724"/>
      <c r="BM7" s="724"/>
      <c r="BN7" s="736"/>
      <c r="BO7" s="314" t="s">
        <v>297</v>
      </c>
      <c r="BP7" s="314" t="s">
        <v>298</v>
      </c>
      <c r="BQ7" s="314" t="s">
        <v>301</v>
      </c>
      <c r="BR7" s="315" t="s">
        <v>51</v>
      </c>
      <c r="BS7" s="724" t="s">
        <v>302</v>
      </c>
      <c r="BT7" s="724"/>
      <c r="BU7" s="724"/>
      <c r="BV7" s="736"/>
      <c r="BW7" s="314" t="s">
        <v>297</v>
      </c>
      <c r="BX7" s="314" t="s">
        <v>298</v>
      </c>
      <c r="BY7" s="314" t="s">
        <v>301</v>
      </c>
      <c r="BZ7" s="315" t="s">
        <v>51</v>
      </c>
      <c r="CA7" s="724"/>
      <c r="CB7" s="724"/>
      <c r="CC7" s="724"/>
      <c r="CD7" s="736"/>
      <c r="CE7" s="314" t="s">
        <v>297</v>
      </c>
      <c r="CF7" s="314" t="s">
        <v>298</v>
      </c>
      <c r="CG7" s="314" t="s">
        <v>299</v>
      </c>
      <c r="CH7" s="314" t="s">
        <v>300</v>
      </c>
      <c r="CI7" s="314" t="s">
        <v>301</v>
      </c>
      <c r="CJ7" s="314" t="s">
        <v>51</v>
      </c>
      <c r="CK7" s="724"/>
      <c r="CL7" s="314" t="s">
        <v>302</v>
      </c>
      <c r="CM7" s="314" t="s">
        <v>303</v>
      </c>
      <c r="CN7" s="314" t="s">
        <v>304</v>
      </c>
      <c r="CO7" s="314" t="s">
        <v>51</v>
      </c>
      <c r="CP7" s="724"/>
      <c r="CQ7" s="724"/>
      <c r="CR7" s="736"/>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4.0259999999999998</v>
      </c>
      <c r="F15" s="379">
        <f t="shared" si="14"/>
        <v>4.274</v>
      </c>
      <c r="G15" s="379">
        <f t="shared" si="14"/>
        <v>54.119</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85.492000000000004</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332.47800000000001</v>
      </c>
    </row>
    <row r="16" spans="1:98" ht="12.75" customHeight="1">
      <c r="A16" s="606" t="s">
        <v>687</v>
      </c>
      <c r="B16" s="378">
        <f t="shared" ref="B16:AG16" si="16">SUM(B115:B126)</f>
        <v>18.327000000000002</v>
      </c>
      <c r="C16" s="379">
        <f t="shared" si="16"/>
        <v>18.981000000000002</v>
      </c>
      <c r="D16" s="379">
        <f t="shared" si="16"/>
        <v>5.5350000000000001</v>
      </c>
      <c r="E16" s="379">
        <f t="shared" si="16"/>
        <v>3.9750000000000001</v>
      </c>
      <c r="F16" s="379">
        <f t="shared" si="16"/>
        <v>3.9750000000000001</v>
      </c>
      <c r="G16" s="379">
        <f t="shared" si="16"/>
        <v>50.792999999999999</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75.739000000000004</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332.173</v>
      </c>
    </row>
    <row r="17" spans="1:111" ht="12.75" customHeight="1">
      <c r="A17" s="632" t="s">
        <v>717</v>
      </c>
      <c r="B17" s="378">
        <f t="shared" ref="B17:AG17" si="19">SUM(B127:B138)</f>
        <v>17.57</v>
      </c>
      <c r="C17" s="379">
        <f t="shared" si="19"/>
        <v>17.828000000000003</v>
      </c>
      <c r="D17" s="379">
        <f t="shared" si="19"/>
        <v>5.2690000000000001</v>
      </c>
      <c r="E17" s="379">
        <f t="shared" si="19"/>
        <v>4.3269999999999991</v>
      </c>
      <c r="F17" s="379">
        <f t="shared" si="19"/>
        <v>4.3269999999999991</v>
      </c>
      <c r="G17" s="379">
        <f t="shared" si="19"/>
        <v>49.320999999999998</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73.641000000000005</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329.96300000000002</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0.33</v>
      </c>
      <c r="F109" s="379">
        <v>0.33</v>
      </c>
      <c r="G109" s="379">
        <f t="shared" si="45"/>
        <v>4.4249999999999998</v>
      </c>
      <c r="H109" s="378">
        <v>0.26400000000000001</v>
      </c>
      <c r="I109" s="379">
        <v>1.0189999999999999</v>
      </c>
      <c r="J109" s="379">
        <v>0.44</v>
      </c>
      <c r="K109" s="379">
        <f t="shared" si="46"/>
        <v>1.7229999999999999</v>
      </c>
      <c r="L109" s="378">
        <v>0.32700000000000001</v>
      </c>
      <c r="M109" s="378">
        <v>0.183</v>
      </c>
      <c r="N109" s="380">
        <f t="shared" si="47"/>
        <v>6.6579999999999995</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25.832000000000004</v>
      </c>
      <c r="CT109" s="264"/>
    </row>
    <row r="110" spans="1:98" ht="12.75" customHeight="1">
      <c r="A110" s="190">
        <v>43132</v>
      </c>
      <c r="B110" s="378">
        <v>1.534</v>
      </c>
      <c r="C110" s="379">
        <v>1.7829999999999999</v>
      </c>
      <c r="D110" s="379">
        <v>0.57499999999999996</v>
      </c>
      <c r="E110" s="379">
        <v>0.318</v>
      </c>
      <c r="F110" s="379">
        <v>0.318</v>
      </c>
      <c r="G110" s="379">
        <f t="shared" si="45"/>
        <v>4.5279999999999996</v>
      </c>
      <c r="H110" s="378">
        <v>0.253</v>
      </c>
      <c r="I110" s="379">
        <v>1.06</v>
      </c>
      <c r="J110" s="379">
        <v>0.373</v>
      </c>
      <c r="K110" s="379">
        <f t="shared" si="46"/>
        <v>1.6860000000000002</v>
      </c>
      <c r="L110" s="378">
        <v>0.34699999999999998</v>
      </c>
      <c r="M110" s="378">
        <v>9.4E-2</v>
      </c>
      <c r="N110" s="380">
        <f t="shared" si="47"/>
        <v>6.6550000000000002</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26.194000000000003</v>
      </c>
      <c r="CT110" s="264"/>
    </row>
    <row r="111" spans="1:98" ht="12.75" customHeight="1">
      <c r="A111" s="190">
        <v>43160</v>
      </c>
      <c r="B111" s="378">
        <v>1.7509999999999999</v>
      </c>
      <c r="C111" s="379">
        <v>1.8480000000000001</v>
      </c>
      <c r="D111" s="379">
        <v>0.52100000000000002</v>
      </c>
      <c r="E111" s="379">
        <v>0.33400000000000002</v>
      </c>
      <c r="F111" s="379">
        <v>0.33400000000000002</v>
      </c>
      <c r="G111" s="379">
        <f t="shared" si="45"/>
        <v>4.7879999999999994</v>
      </c>
      <c r="H111" s="378">
        <v>0.28799999999999998</v>
      </c>
      <c r="I111" s="379">
        <v>1.085</v>
      </c>
      <c r="J111" s="379">
        <v>0.42099999999999999</v>
      </c>
      <c r="K111" s="379">
        <f t="shared" si="46"/>
        <v>1.794</v>
      </c>
      <c r="L111" s="378">
        <v>0.39500000000000002</v>
      </c>
      <c r="M111" s="378">
        <v>9.2999999999999999E-2</v>
      </c>
      <c r="N111" s="380">
        <f t="shared" si="47"/>
        <v>7.0699999999999985</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28.077999999999999</v>
      </c>
      <c r="CT111" s="264"/>
    </row>
    <row r="112" spans="1:98" ht="12.75" customHeight="1">
      <c r="A112" s="190">
        <v>43191</v>
      </c>
      <c r="B112" s="378">
        <v>1.4419999999999999</v>
      </c>
      <c r="C112" s="379">
        <v>1.7969999999999999</v>
      </c>
      <c r="D112" s="379">
        <v>0.49399999999999999</v>
      </c>
      <c r="E112" s="379">
        <v>0.30399999999999999</v>
      </c>
      <c r="F112" s="379">
        <v>0.30399999999999999</v>
      </c>
      <c r="G112" s="379">
        <f t="shared" si="45"/>
        <v>4.3410000000000002</v>
      </c>
      <c r="H112" s="378">
        <v>0.25600000000000001</v>
      </c>
      <c r="I112" s="379">
        <v>1.119</v>
      </c>
      <c r="J112" s="379">
        <v>0.45400000000000001</v>
      </c>
      <c r="K112" s="379">
        <f t="shared" si="46"/>
        <v>1.829</v>
      </c>
      <c r="L112" s="378">
        <v>0.317</v>
      </c>
      <c r="M112" s="378">
        <v>7.8E-2</v>
      </c>
      <c r="N112" s="380">
        <f t="shared" si="47"/>
        <v>6.5650000000000004</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25.346000000000004</v>
      </c>
      <c r="CT112" s="264"/>
    </row>
    <row r="113" spans="1:98" ht="12.75" customHeight="1">
      <c r="A113" s="190">
        <v>43221</v>
      </c>
      <c r="B113" s="378">
        <v>1.823</v>
      </c>
      <c r="C113" s="379">
        <v>2.028</v>
      </c>
      <c r="D113" s="379">
        <v>0.56999999999999995</v>
      </c>
      <c r="E113" s="379">
        <v>0.43099999999999999</v>
      </c>
      <c r="F113" s="379">
        <v>0.43099999999999999</v>
      </c>
      <c r="G113" s="379">
        <f t="shared" si="45"/>
        <v>5.2830000000000004</v>
      </c>
      <c r="H113" s="378">
        <v>0.34200000000000003</v>
      </c>
      <c r="I113" s="379">
        <v>1.212</v>
      </c>
      <c r="J113" s="379">
        <v>0.32</v>
      </c>
      <c r="K113" s="379">
        <f t="shared" si="46"/>
        <v>1.8740000000000001</v>
      </c>
      <c r="L113" s="378">
        <v>0.36499999999999999</v>
      </c>
      <c r="M113" s="378">
        <v>0.152</v>
      </c>
      <c r="N113" s="380">
        <f t="shared" si="47"/>
        <v>7.6740000000000004</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30.474</v>
      </c>
      <c r="CT113" s="264"/>
    </row>
    <row r="114" spans="1:98" ht="12.75" customHeight="1">
      <c r="A114" s="190">
        <v>43252</v>
      </c>
      <c r="B114" s="378">
        <v>1.5640000000000001</v>
      </c>
      <c r="C114" s="379">
        <v>1.839</v>
      </c>
      <c r="D114" s="379">
        <v>0.48199999999999998</v>
      </c>
      <c r="E114" s="379">
        <v>0.34899999999999998</v>
      </c>
      <c r="F114" s="379">
        <v>0.34899999999999998</v>
      </c>
      <c r="G114" s="379">
        <f t="shared" si="45"/>
        <v>4.5830000000000002</v>
      </c>
      <c r="H114" s="378">
        <v>0.247</v>
      </c>
      <c r="I114" s="379">
        <v>1.099</v>
      </c>
      <c r="J114" s="379">
        <v>0.35699999999999998</v>
      </c>
      <c r="K114" s="379">
        <f t="shared" si="46"/>
        <v>1.7030000000000001</v>
      </c>
      <c r="L114" s="378">
        <v>0.29099999999999998</v>
      </c>
      <c r="M114" s="378">
        <v>0.09</v>
      </c>
      <c r="N114" s="380">
        <f t="shared" si="47"/>
        <v>6.6670000000000007</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27.86</v>
      </c>
      <c r="CT114" s="264"/>
    </row>
    <row r="115" spans="1:98" ht="12.75" customHeight="1">
      <c r="A115" s="190">
        <v>43282</v>
      </c>
      <c r="B115" s="378">
        <v>1.536</v>
      </c>
      <c r="C115" s="379">
        <v>1.798</v>
      </c>
      <c r="D115" s="379">
        <v>0.48799999999999999</v>
      </c>
      <c r="E115" s="379">
        <v>0.36</v>
      </c>
      <c r="F115" s="379">
        <v>0.36</v>
      </c>
      <c r="G115" s="379">
        <f t="shared" si="45"/>
        <v>4.5420000000000007</v>
      </c>
      <c r="H115" s="378">
        <v>0.251</v>
      </c>
      <c r="I115" s="379">
        <v>1.1100000000000001</v>
      </c>
      <c r="J115" s="379">
        <v>0.33900000000000002</v>
      </c>
      <c r="K115" s="379">
        <f t="shared" si="46"/>
        <v>1.7000000000000002</v>
      </c>
      <c r="L115" s="378">
        <v>0.25900000000000001</v>
      </c>
      <c r="M115" s="378">
        <v>7.1999999999999995E-2</v>
      </c>
      <c r="N115" s="380">
        <f t="shared" si="47"/>
        <v>6.5730000000000013</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27.263000000000005</v>
      </c>
      <c r="CT115" s="264"/>
    </row>
    <row r="116" spans="1:98" ht="12.75" customHeight="1">
      <c r="A116" s="190">
        <v>43313</v>
      </c>
      <c r="B116" s="378">
        <v>1.6339999999999999</v>
      </c>
      <c r="C116" s="379">
        <v>1.788</v>
      </c>
      <c r="D116" s="379">
        <v>0.503</v>
      </c>
      <c r="E116" s="379">
        <v>0.34499999999999997</v>
      </c>
      <c r="F116" s="379">
        <v>0.34499999999999997</v>
      </c>
      <c r="G116" s="379">
        <f t="shared" si="45"/>
        <v>4.6149999999999993</v>
      </c>
      <c r="H116" s="378">
        <v>0.251</v>
      </c>
      <c r="I116" s="379">
        <v>1.093</v>
      </c>
      <c r="J116" s="379">
        <v>0.38300000000000001</v>
      </c>
      <c r="K116" s="379">
        <f t="shared" si="46"/>
        <v>1.7269999999999999</v>
      </c>
      <c r="L116" s="378">
        <v>0.30199999999999999</v>
      </c>
      <c r="M116" s="378">
        <v>0.13</v>
      </c>
      <c r="N116" s="380">
        <f t="shared" si="47"/>
        <v>6.7739999999999982</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28.052999999999997</v>
      </c>
      <c r="CT116" s="264"/>
    </row>
    <row r="117" spans="1:98" ht="12.75" customHeight="1">
      <c r="A117" s="190">
        <v>43344</v>
      </c>
      <c r="B117" s="378">
        <v>1.4790000000000001</v>
      </c>
      <c r="C117" s="379">
        <v>1.647</v>
      </c>
      <c r="D117" s="379">
        <v>0.45400000000000001</v>
      </c>
      <c r="E117" s="379">
        <v>0.36299999999999999</v>
      </c>
      <c r="F117" s="379">
        <v>0.36299999999999999</v>
      </c>
      <c r="G117" s="379">
        <f t="shared" si="45"/>
        <v>4.3060000000000009</v>
      </c>
      <c r="H117" s="378">
        <v>0.22800000000000001</v>
      </c>
      <c r="I117" s="379">
        <v>1.004</v>
      </c>
      <c r="J117" s="379">
        <v>0.34899999999999998</v>
      </c>
      <c r="K117" s="379">
        <f t="shared" si="46"/>
        <v>1.581</v>
      </c>
      <c r="L117" s="378">
        <v>0.27100000000000002</v>
      </c>
      <c r="M117" s="378">
        <v>8.2000000000000003E-2</v>
      </c>
      <c r="N117" s="380">
        <f t="shared" si="47"/>
        <v>6.24</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25.393000000000004</v>
      </c>
      <c r="CT117" s="264"/>
    </row>
    <row r="118" spans="1:98" ht="12.75" customHeight="1">
      <c r="A118" s="190">
        <v>43374</v>
      </c>
      <c r="B118" s="378">
        <v>1.492</v>
      </c>
      <c r="C118" s="379">
        <v>1.7470000000000001</v>
      </c>
      <c r="D118" s="379">
        <v>0.48199999999999998</v>
      </c>
      <c r="E118" s="379">
        <v>0.313</v>
      </c>
      <c r="F118" s="379">
        <v>0.313</v>
      </c>
      <c r="G118" s="379">
        <f t="shared" si="45"/>
        <v>4.3469999999999995</v>
      </c>
      <c r="H118" s="378">
        <v>0.255</v>
      </c>
      <c r="I118" s="379">
        <v>1.1000000000000001</v>
      </c>
      <c r="J118" s="379">
        <v>0.441</v>
      </c>
      <c r="K118" s="379">
        <f t="shared" si="46"/>
        <v>1.796</v>
      </c>
      <c r="L118" s="378">
        <v>0.27400000000000002</v>
      </c>
      <c r="M118" s="378">
        <v>0.14099999999999999</v>
      </c>
      <c r="N118" s="380">
        <f>G118+K118+L118+M118</f>
        <v>6.5579999999999998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28.155999999999999</v>
      </c>
      <c r="CT118" s="264"/>
    </row>
    <row r="119" spans="1:98" ht="12.75" customHeight="1">
      <c r="A119" s="190">
        <f t="shared" ref="A119:A146" si="73">DATE(YEAR(A118),MONTH(A118)+1,DAY(A118))</f>
        <v>43405</v>
      </c>
      <c r="B119" s="378">
        <v>1.6479999999999999</v>
      </c>
      <c r="C119" s="379">
        <v>1.5840000000000001</v>
      </c>
      <c r="D119" s="379">
        <v>0.44700000000000001</v>
      </c>
      <c r="E119" s="379">
        <v>0.38900000000000001</v>
      </c>
      <c r="F119" s="379">
        <v>0.38900000000000001</v>
      </c>
      <c r="G119" s="379">
        <f t="shared" si="45"/>
        <v>4.4570000000000007</v>
      </c>
      <c r="H119" s="378">
        <v>0.26100000000000001</v>
      </c>
      <c r="I119" s="379">
        <v>1.127</v>
      </c>
      <c r="J119" s="379">
        <v>0.439</v>
      </c>
      <c r="K119" s="379">
        <f t="shared" si="46"/>
        <v>1.827</v>
      </c>
      <c r="L119" s="378">
        <v>0.27900000000000003</v>
      </c>
      <c r="M119" s="378">
        <v>0.14799999999999999</v>
      </c>
      <c r="N119" s="380">
        <f t="shared" si="47"/>
        <v>6.7110000000000003</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27.520999999999994</v>
      </c>
      <c r="CT119" s="264"/>
    </row>
    <row r="120" spans="1:98" ht="12.75" customHeight="1">
      <c r="A120" s="190">
        <f t="shared" si="73"/>
        <v>43435</v>
      </c>
      <c r="B120" s="378">
        <v>1.3460000000000001</v>
      </c>
      <c r="C120" s="379">
        <v>1.3620000000000001</v>
      </c>
      <c r="D120" s="379">
        <v>0.41599999999999998</v>
      </c>
      <c r="E120" s="379">
        <v>0.30599999999999999</v>
      </c>
      <c r="F120" s="379">
        <v>0.30599999999999999</v>
      </c>
      <c r="G120" s="379">
        <f t="shared" ref="G120:G121" si="74">SUM(B120:F120)</f>
        <v>3.7360000000000002</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5.5550000000000006</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22.776000000000003</v>
      </c>
      <c r="CT120" s="264"/>
    </row>
    <row r="121" spans="1:98" ht="12.75" customHeight="1">
      <c r="A121" s="190">
        <f t="shared" si="73"/>
        <v>43466</v>
      </c>
      <c r="B121" s="378">
        <v>1.6060000000000001</v>
      </c>
      <c r="C121" s="379">
        <v>1.419</v>
      </c>
      <c r="D121" s="379">
        <v>0.49099999999999999</v>
      </c>
      <c r="E121" s="379">
        <v>0.307</v>
      </c>
      <c r="F121" s="379">
        <v>0.307</v>
      </c>
      <c r="G121" s="379">
        <f t="shared" si="74"/>
        <v>4.1300000000000008</v>
      </c>
      <c r="H121" s="378">
        <v>0.22</v>
      </c>
      <c r="I121" s="379">
        <v>0.94199999999999995</v>
      </c>
      <c r="J121" s="379">
        <v>0.437</v>
      </c>
      <c r="K121" s="379">
        <f t="shared" si="75"/>
        <v>1.599</v>
      </c>
      <c r="L121" s="378">
        <v>0.311</v>
      </c>
      <c r="M121" s="378">
        <v>7.8E-2</v>
      </c>
      <c r="N121" s="380">
        <f t="shared" si="76"/>
        <v>6.1180000000000012</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27.254000000000001</v>
      </c>
      <c r="CT121" s="264"/>
    </row>
    <row r="122" spans="1:98" ht="12.75" customHeight="1">
      <c r="A122" s="190">
        <f t="shared" si="73"/>
        <v>43497</v>
      </c>
      <c r="B122" s="378">
        <v>1.3320000000000001</v>
      </c>
      <c r="C122" s="379">
        <v>1.345</v>
      </c>
      <c r="D122" s="379">
        <v>0.435</v>
      </c>
      <c r="E122" s="379">
        <v>0.249</v>
      </c>
      <c r="F122" s="379">
        <v>0.249</v>
      </c>
      <c r="G122" s="379">
        <f t="shared" ref="G122:G123" si="95">SUM(B122:F122)</f>
        <v>3.6100000000000003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5.5600000000000005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27.699000000000002</v>
      </c>
      <c r="CT122" s="264"/>
    </row>
    <row r="123" spans="1:98" ht="12.75" customHeight="1">
      <c r="A123" s="190">
        <f t="shared" si="73"/>
        <v>43525</v>
      </c>
      <c r="B123" s="378">
        <v>1.5569999999999999</v>
      </c>
      <c r="C123" s="379">
        <v>1.492</v>
      </c>
      <c r="D123" s="379">
        <v>0.438</v>
      </c>
      <c r="E123" s="379">
        <v>0.32400000000000001</v>
      </c>
      <c r="F123" s="379">
        <v>0.32400000000000001</v>
      </c>
      <c r="G123" s="379">
        <f t="shared" si="95"/>
        <v>4.1349999999999998</v>
      </c>
      <c r="H123" s="378">
        <v>0.247</v>
      </c>
      <c r="I123" s="379">
        <v>1.054</v>
      </c>
      <c r="J123" s="379">
        <v>0.441</v>
      </c>
      <c r="K123" s="379">
        <f t="shared" si="96"/>
        <v>1.7420000000000002</v>
      </c>
      <c r="L123" s="378">
        <v>0.318</v>
      </c>
      <c r="M123" s="378">
        <v>7.3999999999999996E-2</v>
      </c>
      <c r="N123" s="380">
        <f t="shared" si="97"/>
        <v>6.2689999999999992</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28.837999999999997</v>
      </c>
      <c r="CT123" s="264"/>
    </row>
    <row r="124" spans="1:98" ht="12.75" customHeight="1">
      <c r="A124" s="190">
        <f t="shared" si="73"/>
        <v>43556</v>
      </c>
      <c r="B124" s="378">
        <v>1.518</v>
      </c>
      <c r="C124" s="379">
        <v>1.423</v>
      </c>
      <c r="D124" s="379">
        <v>0.46</v>
      </c>
      <c r="E124" s="379">
        <v>0.3</v>
      </c>
      <c r="F124" s="379">
        <v>0.3</v>
      </c>
      <c r="G124" s="379">
        <f t="shared" ref="G124" si="116">SUM(B124:F124)</f>
        <v>4.0009999999999994</v>
      </c>
      <c r="H124" s="378">
        <v>0.28100000000000003</v>
      </c>
      <c r="I124" s="379">
        <v>0.97899999999999998</v>
      </c>
      <c r="J124" s="379">
        <v>0.379</v>
      </c>
      <c r="K124" s="379">
        <f t="shared" ref="K124" si="117">SUM(H124:J124)</f>
        <v>1.639</v>
      </c>
      <c r="L124" s="378">
        <v>0.245</v>
      </c>
      <c r="M124" s="378">
        <v>9.2999999999999999E-2</v>
      </c>
      <c r="N124" s="380">
        <f t="shared" ref="N124" si="118">G124+K124+L124+M124</f>
        <v>5.9779999999999998</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27.349000000000004</v>
      </c>
      <c r="CT124" s="264"/>
    </row>
    <row r="125" spans="1:98" ht="12.75" customHeight="1">
      <c r="A125" s="190">
        <f t="shared" si="73"/>
        <v>43586</v>
      </c>
      <c r="B125" s="378">
        <v>1.635</v>
      </c>
      <c r="C125" s="379">
        <v>1.5680000000000001</v>
      </c>
      <c r="D125" s="379">
        <v>0.48199999999999998</v>
      </c>
      <c r="E125" s="379">
        <v>0.33300000000000002</v>
      </c>
      <c r="F125" s="379">
        <v>0.33300000000000002</v>
      </c>
      <c r="G125" s="379">
        <f t="shared" ref="G125" si="137">SUM(B125:F125)</f>
        <v>4.3510000000000009</v>
      </c>
      <c r="H125" s="378">
        <v>0.26100000000000001</v>
      </c>
      <c r="I125" s="379">
        <v>1.1000000000000001</v>
      </c>
      <c r="J125" s="379">
        <v>0.4</v>
      </c>
      <c r="K125" s="379">
        <f t="shared" ref="K125" si="138">SUM(H125:J125)</f>
        <v>1.7610000000000001</v>
      </c>
      <c r="L125" s="378">
        <v>0.308</v>
      </c>
      <c r="M125" s="378">
        <v>0.12</v>
      </c>
      <c r="N125" s="380">
        <f t="shared" ref="N125" si="139">G125+K125+L125+M125</f>
        <v>6.5400000000000009</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30.032000000000004</v>
      </c>
      <c r="CT125" s="264"/>
    </row>
    <row r="126" spans="1:98" ht="12.75" customHeight="1">
      <c r="A126" s="190">
        <f t="shared" si="73"/>
        <v>43617</v>
      </c>
      <c r="B126" s="378">
        <v>1.544</v>
      </c>
      <c r="C126" s="379">
        <v>1.8080000000000001</v>
      </c>
      <c r="D126" s="379">
        <v>0.439</v>
      </c>
      <c r="E126" s="379">
        <v>0.38600000000000001</v>
      </c>
      <c r="F126" s="379">
        <v>0.38600000000000001</v>
      </c>
      <c r="G126" s="379">
        <f t="shared" ref="G126" si="158">SUM(B126:F126)</f>
        <v>4.5630000000000006</v>
      </c>
      <c r="H126" s="378">
        <v>0.312</v>
      </c>
      <c r="I126" s="379">
        <v>1.1839999999999999</v>
      </c>
      <c r="J126" s="379">
        <v>0.41099999999999998</v>
      </c>
      <c r="K126" s="379">
        <f t="shared" ref="K126" si="159">SUM(H126:J126)</f>
        <v>1.907</v>
      </c>
      <c r="L126" s="378">
        <v>0.28399999999999997</v>
      </c>
      <c r="M126" s="378">
        <v>0.109</v>
      </c>
      <c r="N126" s="380">
        <f t="shared" ref="N126" si="160">G126+K126+L126+M126</f>
        <v>6.8630000000000004</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31.838999999999999</v>
      </c>
      <c r="CT126" s="264"/>
    </row>
    <row r="127" spans="1:98" ht="12.75" customHeight="1">
      <c r="A127" s="190">
        <f t="shared" si="73"/>
        <v>43647</v>
      </c>
      <c r="B127" s="378">
        <v>1.643</v>
      </c>
      <c r="C127" s="379">
        <v>1.544</v>
      </c>
      <c r="D127" s="379">
        <v>0.50700000000000001</v>
      </c>
      <c r="E127" s="379">
        <v>0.39700000000000002</v>
      </c>
      <c r="F127" s="379">
        <v>0.39700000000000002</v>
      </c>
      <c r="G127" s="379">
        <f t="shared" ref="G127" si="179">SUM(B127:F127)</f>
        <v>4.4880000000000004</v>
      </c>
      <c r="H127" s="378">
        <v>0.28399999999999997</v>
      </c>
      <c r="I127" s="379">
        <v>1.056</v>
      </c>
      <c r="J127" s="379">
        <v>0.42199999999999999</v>
      </c>
      <c r="K127" s="379">
        <f t="shared" ref="K127" si="180">SUM(H127:J127)</f>
        <v>1.762</v>
      </c>
      <c r="L127" s="378">
        <v>0.29399999999999998</v>
      </c>
      <c r="M127" s="378">
        <v>9.4E-2</v>
      </c>
      <c r="N127" s="380">
        <f t="shared" ref="N127" si="181">G127+K127+L127+M127</f>
        <v>6.6379999999999999</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29.564999999999998</v>
      </c>
      <c r="CT127" s="264"/>
    </row>
    <row r="128" spans="1:98" ht="12.75" customHeight="1">
      <c r="A128" s="190">
        <f t="shared" si="73"/>
        <v>43678</v>
      </c>
      <c r="B128" s="378">
        <v>1.609</v>
      </c>
      <c r="C128" s="379">
        <v>1.4079999999999999</v>
      </c>
      <c r="D128" s="379">
        <v>0.43</v>
      </c>
      <c r="E128" s="379">
        <v>0.28899999999999998</v>
      </c>
      <c r="F128" s="379">
        <v>0.28899999999999998</v>
      </c>
      <c r="G128" s="379">
        <f t="shared" ref="G128" si="200">SUM(B128:F128)</f>
        <v>4.0250000000000004</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6.0450000000000008</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28.083000000000006</v>
      </c>
      <c r="CT128" s="264"/>
    </row>
    <row r="129" spans="1:98" ht="12.75" customHeight="1">
      <c r="A129" s="190">
        <f t="shared" si="73"/>
        <v>43709</v>
      </c>
      <c r="B129" s="378">
        <v>1.5129999999999999</v>
      </c>
      <c r="C129" s="379">
        <v>1.419</v>
      </c>
      <c r="D129" s="379">
        <v>0.46899999999999997</v>
      </c>
      <c r="E129" s="379">
        <v>0.32500000000000001</v>
      </c>
      <c r="F129" s="379">
        <v>0.32500000000000001</v>
      </c>
      <c r="G129" s="379">
        <f t="shared" ref="G129" si="221">SUM(B129:F129)</f>
        <v>4.0510000000000002</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5.9430000000000005</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27.25</v>
      </c>
      <c r="CT129" s="264"/>
    </row>
    <row r="130" spans="1:98" ht="12.75" customHeight="1">
      <c r="A130" s="190">
        <f t="shared" si="73"/>
        <v>43739</v>
      </c>
      <c r="B130" s="378">
        <v>1.512</v>
      </c>
      <c r="C130" s="379">
        <v>1.4790000000000001</v>
      </c>
      <c r="D130" s="379">
        <v>0.439</v>
      </c>
      <c r="E130" s="379">
        <v>0.373</v>
      </c>
      <c r="F130" s="379">
        <v>0.373</v>
      </c>
      <c r="G130" s="379">
        <f t="shared" ref="G130" si="242">SUM(B130:F130)</f>
        <v>4.1760000000000002</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6.1850000000000005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28.709</v>
      </c>
      <c r="CT130" s="264"/>
    </row>
    <row r="131" spans="1:98" ht="12.75" customHeight="1">
      <c r="A131" s="190">
        <f t="shared" si="73"/>
        <v>43770</v>
      </c>
      <c r="B131" s="378">
        <v>1.4710000000000001</v>
      </c>
      <c r="C131" s="379">
        <v>1.488</v>
      </c>
      <c r="D131" s="379">
        <v>0.47299999999999998</v>
      </c>
      <c r="E131" s="379">
        <v>0.378</v>
      </c>
      <c r="F131" s="379">
        <v>0.378</v>
      </c>
      <c r="G131" s="379">
        <f t="shared" ref="G131" si="263">SUM(B131:F131)</f>
        <v>4.1879999999999997</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6.1029999999999998</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27.933999999999997</v>
      </c>
      <c r="CT131" s="264"/>
    </row>
    <row r="132" spans="1:98" ht="12.75" customHeight="1">
      <c r="A132" s="190">
        <f t="shared" si="73"/>
        <v>43800</v>
      </c>
      <c r="B132" s="378">
        <v>1.4430000000000001</v>
      </c>
      <c r="C132" s="379">
        <v>1.343</v>
      </c>
      <c r="D132" s="379">
        <v>0.38100000000000001</v>
      </c>
      <c r="E132" s="379">
        <v>0.32400000000000001</v>
      </c>
      <c r="F132" s="379">
        <v>0.32400000000000001</v>
      </c>
      <c r="G132" s="379">
        <f t="shared" ref="G132" si="284">SUM(B132:F132)</f>
        <v>3.8149999999999995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5.7519999999999989</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26.679999999999996</v>
      </c>
      <c r="CT132" s="264"/>
    </row>
    <row r="133" spans="1:98" ht="12.75" customHeight="1">
      <c r="A133" s="190">
        <f t="shared" si="73"/>
        <v>43831</v>
      </c>
      <c r="B133" s="378">
        <v>1.429</v>
      </c>
      <c r="C133" s="379">
        <v>1.3819999999999999</v>
      </c>
      <c r="D133" s="379">
        <v>0.432</v>
      </c>
      <c r="E133" s="379">
        <v>0.311</v>
      </c>
      <c r="F133" s="379">
        <v>0.311</v>
      </c>
      <c r="G133" s="379">
        <f t="shared" ref="G133" si="305">SUM(B133:F133)</f>
        <v>3.8649999999999998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5.8109999999999999</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26.704999999999998</v>
      </c>
      <c r="CT133" s="264"/>
    </row>
    <row r="134" spans="1:98" ht="12.75" customHeight="1">
      <c r="A134" s="190">
        <f t="shared" si="73"/>
        <v>43862</v>
      </c>
      <c r="B134" s="378">
        <v>1.486</v>
      </c>
      <c r="C134" s="379">
        <v>1.355</v>
      </c>
      <c r="D134" s="379">
        <v>0.46700000000000003</v>
      </c>
      <c r="E134" s="379">
        <v>0.36399999999999999</v>
      </c>
      <c r="F134" s="379">
        <v>0.36399999999999999</v>
      </c>
      <c r="G134" s="379">
        <f t="shared" ref="G134" si="326">SUM(B134:F134)</f>
        <v>4.0360000000000005</v>
      </c>
      <c r="H134" s="378">
        <v>0.33</v>
      </c>
      <c r="I134" s="379">
        <v>0.95</v>
      </c>
      <c r="J134" s="379">
        <v>0.38700000000000001</v>
      </c>
      <c r="K134" s="379">
        <f t="shared" ref="K134" si="327">SUM(H134:J134)</f>
        <v>1.667</v>
      </c>
      <c r="L134" s="378">
        <v>0.27500000000000002</v>
      </c>
      <c r="M134" s="378">
        <v>7.9000000000000001E-2</v>
      </c>
      <c r="N134" s="380">
        <f t="shared" ref="N134" si="328">G134+K134+L134+M134</f>
        <v>6.0570000000000004</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26.347000000000001</v>
      </c>
      <c r="CT134" s="264"/>
    </row>
    <row r="135" spans="1:98" ht="12.75" customHeight="1">
      <c r="A135" s="190">
        <f t="shared" si="73"/>
        <v>43891</v>
      </c>
      <c r="B135" s="378">
        <v>1.4330000000000001</v>
      </c>
      <c r="C135" s="379">
        <v>1.589</v>
      </c>
      <c r="D135" s="379">
        <v>0.437</v>
      </c>
      <c r="E135" s="379">
        <v>0.36399999999999999</v>
      </c>
      <c r="F135" s="379">
        <v>0.36399999999999999</v>
      </c>
      <c r="G135" s="379">
        <f t="shared" ref="G135" si="347">SUM(B135:F135)</f>
        <v>4.1870000000000003</v>
      </c>
      <c r="H135" s="378">
        <v>0.246</v>
      </c>
      <c r="I135" s="379">
        <v>1.095</v>
      </c>
      <c r="J135" s="379">
        <v>0.379</v>
      </c>
      <c r="K135" s="379">
        <f t="shared" ref="K135" si="348">SUM(H135:J135)</f>
        <v>1.72</v>
      </c>
      <c r="L135" s="378">
        <v>0.249</v>
      </c>
      <c r="M135" s="378">
        <v>7.9000000000000001E-2</v>
      </c>
      <c r="N135" s="380">
        <f t="shared" ref="N135" si="349">G135+K135+L135+M135</f>
        <v>6.2349999999999994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25.969000000000001</v>
      </c>
      <c r="CT135" s="264"/>
    </row>
    <row r="136" spans="1:98" ht="12.75" customHeight="1">
      <c r="A136" s="190">
        <f t="shared" si="73"/>
        <v>43922</v>
      </c>
      <c r="B136" s="378">
        <v>1.1970000000000001</v>
      </c>
      <c r="C136" s="379">
        <v>1.3480000000000001</v>
      </c>
      <c r="D136" s="379">
        <v>0.36899999999999999</v>
      </c>
      <c r="E136" s="379">
        <v>0.36799999999999999</v>
      </c>
      <c r="F136" s="379">
        <v>0.36799999999999999</v>
      </c>
      <c r="G136" s="379">
        <f t="shared" ref="G136:G137" si="368">SUM(B136:F136)</f>
        <v>3.6499999999999995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5.6169999999999991</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25.59</v>
      </c>
      <c r="CT136" s="264"/>
    </row>
    <row r="137" spans="1:98" ht="12.75" customHeight="1">
      <c r="A137" s="190">
        <f t="shared" si="73"/>
        <v>43952</v>
      </c>
      <c r="B137" s="378">
        <v>1.389</v>
      </c>
      <c r="C137" s="379">
        <v>1.6870000000000001</v>
      </c>
      <c r="D137" s="379">
        <v>0.46600000000000003</v>
      </c>
      <c r="E137" s="379">
        <v>0.34699999999999998</v>
      </c>
      <c r="F137" s="379">
        <v>0.34699999999999998</v>
      </c>
      <c r="G137" s="379">
        <f t="shared" si="368"/>
        <v>4.2360000000000007</v>
      </c>
      <c r="H137" s="378">
        <v>0.308</v>
      </c>
      <c r="I137" s="379">
        <v>1.2330000000000001</v>
      </c>
      <c r="J137" s="379">
        <v>0.27800000000000002</v>
      </c>
      <c r="K137" s="379">
        <f t="shared" si="369"/>
        <v>1.8190000000000002</v>
      </c>
      <c r="L137" s="378">
        <v>0.27800000000000002</v>
      </c>
      <c r="M137" s="378">
        <v>7.9000000000000001E-2</v>
      </c>
      <c r="N137" s="380">
        <f t="shared" si="370"/>
        <v>6.4119999999999999</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29.033000000000001</v>
      </c>
      <c r="CT137" s="264"/>
    </row>
    <row r="138" spans="1:98" ht="12.75" customHeight="1">
      <c r="A138" s="190">
        <f t="shared" si="73"/>
        <v>43983</v>
      </c>
      <c r="B138" s="378">
        <v>1.4450000000000001</v>
      </c>
      <c r="C138" s="379">
        <v>1.786</v>
      </c>
      <c r="D138" s="379">
        <v>0.39900000000000002</v>
      </c>
      <c r="E138" s="379">
        <v>0.48699999999999999</v>
      </c>
      <c r="F138" s="379">
        <v>0.48699999999999999</v>
      </c>
      <c r="G138" s="379">
        <f t="shared" ref="G138" si="389">SUM(B138:F138)</f>
        <v>4.6040000000000001</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6.8429999999999991</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SUM(BW138:BY138)</f>
        <v>0.10800000000000001</v>
      </c>
      <c r="CA138" s="378">
        <v>0</v>
      </c>
      <c r="CB138" s="378">
        <v>0</v>
      </c>
      <c r="CC138" s="378">
        <v>0</v>
      </c>
      <c r="CD138" s="380">
        <f t="shared" ref="CD138" si="405">CC138+CB138+CA138+BZ138</f>
        <v>0.10800000000000001</v>
      </c>
      <c r="CE138" s="378">
        <v>5.0289999999999999</v>
      </c>
      <c r="CF138" s="379">
        <v>7.89</v>
      </c>
      <c r="CG138" s="379">
        <v>5.2850000000000001</v>
      </c>
      <c r="CH138" s="379">
        <v>1.1830000000000001</v>
      </c>
      <c r="CI138" s="379">
        <v>0.52600000000000002</v>
      </c>
      <c r="CJ138" s="379">
        <f t="shared" ref="CJ138" si="406">SUM(CE138:CI138)</f>
        <v>19.913</v>
      </c>
      <c r="CK138" s="378">
        <v>0.125</v>
      </c>
      <c r="CL138" s="378">
        <v>0.73599999999999999</v>
      </c>
      <c r="CM138" s="379">
        <v>3.93</v>
      </c>
      <c r="CN138" s="379">
        <v>1.425</v>
      </c>
      <c r="CO138" s="379">
        <f t="shared" ref="CO138" si="407">SUM(CL138:CN138)</f>
        <v>6.0910000000000002</v>
      </c>
      <c r="CP138" s="380">
        <v>1.4530000000000001</v>
      </c>
      <c r="CQ138" s="382">
        <v>0.34599999999999997</v>
      </c>
      <c r="CR138" s="380">
        <f t="shared" ref="CR138" si="408">N138+AA138+AN138+BA138+BN138+BV138+CD138</f>
        <v>28.097999999999999</v>
      </c>
      <c r="CT138" s="264"/>
    </row>
    <row r="139" spans="1:98" ht="12.75" customHeight="1">
      <c r="A139" s="190">
        <f t="shared" si="73"/>
        <v>44013</v>
      </c>
      <c r="B139" s="378">
        <v>1.5549999999999999</v>
      </c>
      <c r="C139" s="379">
        <v>1.373</v>
      </c>
      <c r="D139" s="379">
        <v>0.36099999999999999</v>
      </c>
      <c r="E139" s="379">
        <v>0.35</v>
      </c>
      <c r="F139" s="379">
        <v>0.35</v>
      </c>
      <c r="G139" s="379">
        <f t="shared" ref="G139" si="409">SUM(B139:F139)</f>
        <v>3.9889999999999999</v>
      </c>
      <c r="H139" s="378">
        <v>0.21199999999999999</v>
      </c>
      <c r="I139" s="379">
        <v>0.90100000000000002</v>
      </c>
      <c r="J139" s="379">
        <v>0.22500000000000001</v>
      </c>
      <c r="K139" s="379">
        <f t="shared" ref="K139" si="410">SUM(H139:J139)</f>
        <v>1.3380000000000001</v>
      </c>
      <c r="L139" s="378">
        <v>0.23699999999999999</v>
      </c>
      <c r="M139" s="378">
        <v>7.9000000000000001E-2</v>
      </c>
      <c r="N139" s="380">
        <f t="shared" ref="N139" si="411">G139+K139+L139+M139</f>
        <v>5.6429999999999998</v>
      </c>
      <c r="O139" s="378">
        <v>1.377</v>
      </c>
      <c r="P139" s="379">
        <v>0.77600000000000002</v>
      </c>
      <c r="Q139" s="379">
        <v>0.185</v>
      </c>
      <c r="R139" s="379">
        <v>0.106</v>
      </c>
      <c r="S139" s="379">
        <v>0.01</v>
      </c>
      <c r="T139" s="379">
        <f t="shared" ref="T139" si="412">SUM(O139:S139)</f>
        <v>2.4539999999999997</v>
      </c>
      <c r="U139" s="378">
        <v>5.2999999999999999E-2</v>
      </c>
      <c r="V139" s="379">
        <v>0.22</v>
      </c>
      <c r="W139" s="379">
        <v>0.186</v>
      </c>
      <c r="X139" s="379">
        <f t="shared" ref="X139" si="413">SUM(U139:W139)</f>
        <v>0.45900000000000002</v>
      </c>
      <c r="Y139" s="378">
        <v>7.1999999999999995E-2</v>
      </c>
      <c r="Z139" s="378">
        <v>4.9000000000000002E-2</v>
      </c>
      <c r="AA139" s="380">
        <f t="shared" ref="AA139" si="414">T139+X139+Y139+Z139</f>
        <v>3.0339999999999998</v>
      </c>
      <c r="AB139" s="378">
        <v>1.0860000000000001</v>
      </c>
      <c r="AC139" s="379">
        <v>2.3359999999999999</v>
      </c>
      <c r="AD139" s="379">
        <v>1.5860000000000001</v>
      </c>
      <c r="AE139" s="379">
        <v>0.26500000000000001</v>
      </c>
      <c r="AF139" s="379">
        <v>1.9E-2</v>
      </c>
      <c r="AG139" s="379">
        <f t="shared" ref="AG139" si="415">SUM(AB139:AF139)</f>
        <v>5.2919999999999998</v>
      </c>
      <c r="AH139" s="378">
        <v>0.17699999999999999</v>
      </c>
      <c r="AI139" s="379">
        <v>1.194</v>
      </c>
      <c r="AJ139" s="379">
        <v>0.27100000000000002</v>
      </c>
      <c r="AK139" s="379">
        <f t="shared" ref="AK139" si="416">SUM(AH139:AJ139)</f>
        <v>1.6419999999999999</v>
      </c>
      <c r="AL139" s="378">
        <v>0.49099999999999999</v>
      </c>
      <c r="AM139" s="378">
        <v>7.6999999999999999E-2</v>
      </c>
      <c r="AN139" s="380">
        <f t="shared" ref="AN139" si="417">AG139+AK139+AL139+AM139</f>
        <v>7.5019999999999989</v>
      </c>
      <c r="AO139" s="378">
        <v>0.376</v>
      </c>
      <c r="AP139" s="379">
        <v>0.442</v>
      </c>
      <c r="AQ139" s="379">
        <v>1.0549999999999999</v>
      </c>
      <c r="AR139" s="379">
        <v>8.6999999999999994E-2</v>
      </c>
      <c r="AS139" s="379">
        <v>4.0000000000000001E-3</v>
      </c>
      <c r="AT139" s="379">
        <f t="shared" ref="AT139" si="418">SUM(AO139:AS139)</f>
        <v>1.964</v>
      </c>
      <c r="AU139" s="378">
        <v>6.3E-2</v>
      </c>
      <c r="AV139" s="379">
        <v>0.17199999999999999</v>
      </c>
      <c r="AW139" s="379">
        <v>0.13</v>
      </c>
      <c r="AX139" s="379">
        <f t="shared" ref="AX139" si="419">SUM(AU139:AW139)</f>
        <v>0.36499999999999999</v>
      </c>
      <c r="AY139" s="378">
        <v>0.105</v>
      </c>
      <c r="AZ139" s="378">
        <v>3.0000000000000001E-3</v>
      </c>
      <c r="BA139" s="380">
        <f t="shared" ref="BA139" si="420">AZ139+AY139+AX139+AT139</f>
        <v>2.4369999999999998</v>
      </c>
      <c r="BB139" s="378">
        <v>0.505</v>
      </c>
      <c r="BC139" s="379">
        <v>1.5820000000000001</v>
      </c>
      <c r="BD139" s="379">
        <v>1.4019999999999999</v>
      </c>
      <c r="BE139" s="379">
        <v>0.247</v>
      </c>
      <c r="BF139" s="379">
        <v>8.0000000000000002E-3</v>
      </c>
      <c r="BG139" s="379">
        <f t="shared" ref="BG139" si="421">SUM(BB139:BF139)</f>
        <v>3.7439999999999998</v>
      </c>
      <c r="BH139" s="378">
        <v>0.14599999999999999</v>
      </c>
      <c r="BI139" s="379">
        <v>0.52300000000000002</v>
      </c>
      <c r="BJ139" s="379">
        <v>0.24</v>
      </c>
      <c r="BK139" s="379">
        <f t="shared" ref="BK139" si="422">SUM(BH139:BJ139)</f>
        <v>0.90900000000000003</v>
      </c>
      <c r="BL139" s="378">
        <v>0.33400000000000002</v>
      </c>
      <c r="BM139" s="378">
        <v>0.13100000000000001</v>
      </c>
      <c r="BN139" s="380">
        <f t="shared" ref="BN139" si="423">BM139+BL139+BK139+BG139</f>
        <v>5.1180000000000003</v>
      </c>
      <c r="BO139" s="378">
        <v>8.5000000000000006E-2</v>
      </c>
      <c r="BP139" s="379">
        <v>7.4999999999999997E-2</v>
      </c>
      <c r="BQ139" s="379">
        <v>5.3999999999999999E-2</v>
      </c>
      <c r="BR139" s="379">
        <f t="shared" ref="BR139" si="424">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5">SUM(BW139:BY139)</f>
        <v>0.14099999999999999</v>
      </c>
      <c r="CA139" s="378">
        <v>0</v>
      </c>
      <c r="CB139" s="378">
        <v>0</v>
      </c>
      <c r="CC139" s="378">
        <v>0</v>
      </c>
      <c r="CD139" s="380">
        <f t="shared" ref="CD139" si="426">CC139+CB139+CA139+BZ139</f>
        <v>0.14099999999999999</v>
      </c>
      <c r="CE139" s="378">
        <v>5.0140000000000002</v>
      </c>
      <c r="CF139" s="379">
        <v>6.6360000000000001</v>
      </c>
      <c r="CG139" s="379">
        <v>4.6749999999999998</v>
      </c>
      <c r="CH139" s="379">
        <v>0.92900000000000005</v>
      </c>
      <c r="CI139" s="379">
        <v>0.39300000000000002</v>
      </c>
      <c r="CJ139" s="379">
        <f t="shared" ref="CJ139" si="427">SUM(CE139:CI139)</f>
        <v>17.646999999999998</v>
      </c>
      <c r="CK139" s="378">
        <v>0.14699999999999999</v>
      </c>
      <c r="CL139" s="378">
        <v>0.65800000000000003</v>
      </c>
      <c r="CM139" s="379">
        <v>3.05</v>
      </c>
      <c r="CN139" s="379">
        <v>1.099</v>
      </c>
      <c r="CO139" s="379">
        <f t="shared" ref="CO139" si="428">SUM(CL139:CN139)</f>
        <v>4.8069999999999995</v>
      </c>
      <c r="CP139" s="380">
        <v>1.28</v>
      </c>
      <c r="CQ139" s="382">
        <v>0.19400000000000001</v>
      </c>
      <c r="CR139" s="380">
        <f t="shared" ref="CR139" si="429">N139+AA139+AN139+BA139+BN139+BV139+CD139</f>
        <v>24.143999999999998</v>
      </c>
      <c r="CT139" s="264"/>
    </row>
    <row r="140" spans="1:98" ht="12.75" customHeight="1">
      <c r="A140" s="190">
        <f t="shared" si="73"/>
        <v>44044</v>
      </c>
      <c r="B140" s="378">
        <v>1.446</v>
      </c>
      <c r="C140" s="379">
        <v>1.55</v>
      </c>
      <c r="D140" s="379">
        <v>0.41</v>
      </c>
      <c r="E140" s="379">
        <v>0.54100000000000004</v>
      </c>
      <c r="F140" s="379">
        <v>0.54100000000000004</v>
      </c>
      <c r="G140" s="379">
        <f t="shared" ref="G140" si="430">SUM(B140:F140)</f>
        <v>4.4880000000000004</v>
      </c>
      <c r="H140" s="378">
        <v>0.307</v>
      </c>
      <c r="I140" s="379">
        <v>0.93500000000000005</v>
      </c>
      <c r="J140" s="379">
        <v>0.24</v>
      </c>
      <c r="K140" s="379">
        <f t="shared" ref="K140" si="431">SUM(H140:J140)</f>
        <v>1.482</v>
      </c>
      <c r="L140" s="378">
        <v>0.221</v>
      </c>
      <c r="M140" s="378">
        <v>7.8E-2</v>
      </c>
      <c r="N140" s="380">
        <f t="shared" ref="N140" si="432">G140+K140+L140+M140</f>
        <v>6.269000000000001</v>
      </c>
      <c r="O140" s="378">
        <v>1.1359999999999999</v>
      </c>
      <c r="P140" s="379">
        <v>0.86199999999999999</v>
      </c>
      <c r="Q140" s="379">
        <v>0.193</v>
      </c>
      <c r="R140" s="379">
        <v>0.108</v>
      </c>
      <c r="S140" s="379">
        <v>8.9999999999999993E-3</v>
      </c>
      <c r="T140" s="379">
        <f t="shared" ref="T140" si="433">SUM(O140:S140)</f>
        <v>2.3079999999999998</v>
      </c>
      <c r="U140" s="378">
        <v>5.3999999999999999E-2</v>
      </c>
      <c r="V140" s="379">
        <v>0.20499999999999999</v>
      </c>
      <c r="W140" s="379">
        <v>0.221</v>
      </c>
      <c r="X140" s="379">
        <f t="shared" ref="X140" si="434">SUM(U140:W140)</f>
        <v>0.48</v>
      </c>
      <c r="Y140" s="378">
        <v>8.1000000000000003E-2</v>
      </c>
      <c r="Z140" s="378">
        <v>4.7E-2</v>
      </c>
      <c r="AA140" s="380">
        <f t="shared" ref="AA140" si="435">T140+X140+Y140+Z140</f>
        <v>2.9159999999999999</v>
      </c>
      <c r="AB140" s="378">
        <v>1.0309999999999999</v>
      </c>
      <c r="AC140" s="379">
        <v>2.5099999999999998</v>
      </c>
      <c r="AD140" s="379">
        <v>1.2769999999999999</v>
      </c>
      <c r="AE140" s="379">
        <v>0.34399999999999997</v>
      </c>
      <c r="AF140" s="379">
        <v>1.4E-2</v>
      </c>
      <c r="AG140" s="379">
        <f t="shared" ref="AG140" si="436">SUM(AB140:AF140)</f>
        <v>5.1760000000000002</v>
      </c>
      <c r="AH140" s="378">
        <v>0.13300000000000001</v>
      </c>
      <c r="AI140" s="379">
        <v>1.2529999999999999</v>
      </c>
      <c r="AJ140" s="379">
        <v>0.312</v>
      </c>
      <c r="AK140" s="379">
        <f t="shared" ref="AK140" si="437">SUM(AH140:AJ140)</f>
        <v>1.698</v>
      </c>
      <c r="AL140" s="378">
        <v>0.53600000000000003</v>
      </c>
      <c r="AM140" s="378">
        <v>1.9E-2</v>
      </c>
      <c r="AN140" s="380">
        <f t="shared" ref="AN140" si="438">AG140+AK140+AL140+AM140</f>
        <v>7.4290000000000003</v>
      </c>
      <c r="AO140" s="378">
        <v>0.38500000000000001</v>
      </c>
      <c r="AP140" s="379">
        <v>0.432</v>
      </c>
      <c r="AQ140" s="379">
        <v>1.278</v>
      </c>
      <c r="AR140" s="379">
        <v>0.10199999999999999</v>
      </c>
      <c r="AS140" s="379">
        <v>3.0000000000000001E-3</v>
      </c>
      <c r="AT140" s="379">
        <f t="shared" ref="AT140" si="439">SUM(AO140:AS140)</f>
        <v>2.1999999999999997</v>
      </c>
      <c r="AU140" s="378">
        <v>5.1999999999999998E-2</v>
      </c>
      <c r="AV140" s="379">
        <v>0.16300000000000001</v>
      </c>
      <c r="AW140" s="379">
        <v>0.16200000000000001</v>
      </c>
      <c r="AX140" s="379">
        <f t="shared" ref="AX140" si="440">SUM(AU140:AW140)</f>
        <v>0.377</v>
      </c>
      <c r="AY140" s="378">
        <v>0.11</v>
      </c>
      <c r="AZ140" s="378">
        <v>3.0000000000000001E-3</v>
      </c>
      <c r="BA140" s="380">
        <f t="shared" ref="BA140" si="441">AZ140+AY140+AX140+AT140</f>
        <v>2.6899999999999995</v>
      </c>
      <c r="BB140" s="378">
        <v>0.51400000000000001</v>
      </c>
      <c r="BC140" s="379">
        <v>1.6839999999999999</v>
      </c>
      <c r="BD140" s="379">
        <v>1.3979999999999999</v>
      </c>
      <c r="BE140" s="379">
        <v>0.29399999999999998</v>
      </c>
      <c r="BF140" s="379">
        <v>6.0000000000000001E-3</v>
      </c>
      <c r="BG140" s="379">
        <f t="shared" ref="BG140" si="442">SUM(BB140:BF140)</f>
        <v>3.8959999999999999</v>
      </c>
      <c r="BH140" s="378">
        <v>0.14000000000000001</v>
      </c>
      <c r="BI140" s="379">
        <v>0.502</v>
      </c>
      <c r="BJ140" s="379">
        <v>0.25700000000000001</v>
      </c>
      <c r="BK140" s="379">
        <f t="shared" ref="BK140" si="443">SUM(BH140:BJ140)</f>
        <v>0.89900000000000002</v>
      </c>
      <c r="BL140" s="378">
        <v>0.34200000000000003</v>
      </c>
      <c r="BM140" s="378">
        <v>0.14199999999999999</v>
      </c>
      <c r="BN140" s="380">
        <f t="shared" ref="BN140" si="444">BM140+BL140+BK140+BG140</f>
        <v>5.2789999999999999</v>
      </c>
      <c r="BO140" s="378">
        <v>7.3999999999999996E-2</v>
      </c>
      <c r="BP140" s="379">
        <v>8.2000000000000003E-2</v>
      </c>
      <c r="BQ140" s="379">
        <v>5.8999999999999997E-2</v>
      </c>
      <c r="BR140" s="379">
        <f t="shared" ref="BR140" si="445">SUM(BO140:BQ140)</f>
        <v>0.215</v>
      </c>
      <c r="BS140" s="378">
        <v>4.8000000000000001E-2</v>
      </c>
      <c r="BT140" s="381">
        <v>7.0000000000000001E-3</v>
      </c>
      <c r="BU140" s="381">
        <v>2E-3</v>
      </c>
      <c r="BV140" s="380">
        <v>0.27200000000000002</v>
      </c>
      <c r="BW140" s="378">
        <v>0.03</v>
      </c>
      <c r="BX140" s="379">
        <v>7.8E-2</v>
      </c>
      <c r="BY140" s="379">
        <v>4.2999999999999997E-2</v>
      </c>
      <c r="BZ140" s="379">
        <f t="shared" ref="BZ140" si="446">SUM(BW140:BY140)</f>
        <v>0.151</v>
      </c>
      <c r="CA140" s="378">
        <v>0</v>
      </c>
      <c r="CB140" s="378">
        <v>0</v>
      </c>
      <c r="CC140" s="378">
        <v>1E-3</v>
      </c>
      <c r="CD140" s="380">
        <f t="shared" ref="CD140" si="447">CC140+CB140+CA140+BZ140</f>
        <v>0.152</v>
      </c>
      <c r="CE140" s="378">
        <v>4.6159999999999997</v>
      </c>
      <c r="CF140" s="379">
        <v>7.1980000000000004</v>
      </c>
      <c r="CG140" s="379">
        <v>4.63</v>
      </c>
      <c r="CH140" s="379">
        <v>1.095</v>
      </c>
      <c r="CI140" s="379">
        <v>0.57399999999999995</v>
      </c>
      <c r="CJ140" s="379">
        <f t="shared" ref="CJ140" si="448">SUM(CE140:CI140)</f>
        <v>18.113</v>
      </c>
      <c r="CK140" s="378">
        <v>0.156</v>
      </c>
      <c r="CL140" s="378">
        <v>0.70199999999999996</v>
      </c>
      <c r="CM140" s="379">
        <v>3.0960000000000001</v>
      </c>
      <c r="CN140" s="379">
        <v>1.2070000000000001</v>
      </c>
      <c r="CO140" s="379">
        <f t="shared" ref="CO140" si="449">SUM(CL140:CN140)</f>
        <v>5.0049999999999999</v>
      </c>
      <c r="CP140" s="380">
        <v>1.335</v>
      </c>
      <c r="CQ140" s="382">
        <v>0.13600000000000001</v>
      </c>
      <c r="CR140" s="380">
        <f t="shared" ref="CR140" si="450">N140+AA140+AN140+BA140+BN140+BV140+CD140</f>
        <v>25.007000000000001</v>
      </c>
      <c r="CT140" s="264"/>
    </row>
    <row r="141" spans="1:98" ht="12.75" customHeight="1">
      <c r="A141" s="190">
        <f t="shared" si="73"/>
        <v>44075</v>
      </c>
      <c r="B141" s="378">
        <v>1.4950000000000001</v>
      </c>
      <c r="C141" s="379">
        <v>1.738</v>
      </c>
      <c r="D141" s="379">
        <v>0.42899999999999999</v>
      </c>
      <c r="E141" s="379">
        <v>0.64200000000000002</v>
      </c>
      <c r="F141" s="379">
        <v>0.64200000000000002</v>
      </c>
      <c r="G141" s="379">
        <f t="shared" ref="G141" si="451">SUM(B141:F141)</f>
        <v>4.9460000000000006</v>
      </c>
      <c r="H141" s="378">
        <v>0.32100000000000001</v>
      </c>
      <c r="I141" s="379">
        <v>1.02</v>
      </c>
      <c r="J141" s="379">
        <v>0.25900000000000001</v>
      </c>
      <c r="K141" s="379">
        <f t="shared" ref="K141" si="452">SUM(H141:J141)</f>
        <v>1.6</v>
      </c>
      <c r="L141" s="378">
        <v>0.26100000000000001</v>
      </c>
      <c r="M141" s="378">
        <v>7.8E-2</v>
      </c>
      <c r="N141" s="380">
        <f t="shared" ref="N141" si="453">G141+K141+L141+M141</f>
        <v>6.8850000000000016</v>
      </c>
      <c r="O141" s="378">
        <v>1.1279999999999999</v>
      </c>
      <c r="P141" s="379">
        <v>0.92300000000000004</v>
      </c>
      <c r="Q141" s="379">
        <v>0.19</v>
      </c>
      <c r="R141" s="379">
        <v>0.111</v>
      </c>
      <c r="S141" s="379">
        <v>1.2E-2</v>
      </c>
      <c r="T141" s="379">
        <f t="shared" ref="T141" si="454">SUM(O141:S141)</f>
        <v>2.3640000000000003</v>
      </c>
      <c r="U141" s="378">
        <v>5.0999999999999997E-2</v>
      </c>
      <c r="V141" s="379">
        <v>0.21099999999999999</v>
      </c>
      <c r="W141" s="379">
        <v>0.20399999999999999</v>
      </c>
      <c r="X141" s="379">
        <f t="shared" ref="X141" si="455">SUM(U141:W141)</f>
        <v>0.46599999999999997</v>
      </c>
      <c r="Y141" s="378">
        <v>8.3000000000000004E-2</v>
      </c>
      <c r="Z141" s="378">
        <v>6.0999999999999999E-2</v>
      </c>
      <c r="AA141" s="380">
        <f t="shared" ref="AA141" si="456">T141+X141+Y141+Z141</f>
        <v>2.9740000000000002</v>
      </c>
      <c r="AB141" s="378">
        <v>1.0469999999999999</v>
      </c>
      <c r="AC141" s="379">
        <v>2.625</v>
      </c>
      <c r="AD141" s="379">
        <v>1.5629999999999999</v>
      </c>
      <c r="AE141" s="379">
        <v>0.35499999999999998</v>
      </c>
      <c r="AF141" s="379">
        <v>1.4E-2</v>
      </c>
      <c r="AG141" s="379">
        <f t="shared" ref="AG141" si="457">SUM(AB141:AF141)</f>
        <v>5.6040000000000001</v>
      </c>
      <c r="AH141" s="378">
        <v>0.16900000000000001</v>
      </c>
      <c r="AI141" s="379">
        <v>1.3640000000000001</v>
      </c>
      <c r="AJ141" s="379">
        <v>0.32</v>
      </c>
      <c r="AK141" s="379">
        <f t="shared" ref="AK141" si="458">SUM(AH141:AJ141)</f>
        <v>1.8530000000000002</v>
      </c>
      <c r="AL141" s="378">
        <v>0.51200000000000001</v>
      </c>
      <c r="AM141" s="378">
        <v>4.4999999999999998E-2</v>
      </c>
      <c r="AN141" s="380">
        <f t="shared" ref="AN141" si="459">AG141+AK141+AL141+AM141</f>
        <v>8.0140000000000011</v>
      </c>
      <c r="AO141" s="378">
        <v>0.38500000000000001</v>
      </c>
      <c r="AP141" s="379">
        <v>0.48699999999999999</v>
      </c>
      <c r="AQ141" s="379">
        <v>1.4359999999999999</v>
      </c>
      <c r="AR141" s="379">
        <v>0.107</v>
      </c>
      <c r="AS141" s="379">
        <v>4.0000000000000001E-3</v>
      </c>
      <c r="AT141" s="379">
        <f t="shared" ref="AT141" si="460">SUM(AO141:AS141)</f>
        <v>2.419</v>
      </c>
      <c r="AU141" s="378">
        <v>5.2999999999999999E-2</v>
      </c>
      <c r="AV141" s="379">
        <v>0.16600000000000001</v>
      </c>
      <c r="AW141" s="379">
        <v>0.17299999999999999</v>
      </c>
      <c r="AX141" s="379">
        <f t="shared" ref="AX141" si="461">SUM(AU141:AW141)</f>
        <v>0.39200000000000002</v>
      </c>
      <c r="AY141" s="378">
        <v>0.109</v>
      </c>
      <c r="AZ141" s="378">
        <v>3.0000000000000001E-3</v>
      </c>
      <c r="BA141" s="380">
        <f t="shared" ref="BA141" si="462">AZ141+AY141+AX141+AT141</f>
        <v>2.923</v>
      </c>
      <c r="BB141" s="378">
        <v>0.48799999999999999</v>
      </c>
      <c r="BC141" s="379">
        <v>1.7</v>
      </c>
      <c r="BD141" s="379">
        <v>1.323</v>
      </c>
      <c r="BE141" s="379">
        <v>0.30199999999999999</v>
      </c>
      <c r="BF141" s="379">
        <v>6.0000000000000001E-3</v>
      </c>
      <c r="BG141" s="379">
        <f t="shared" ref="BG141" si="463">SUM(BB141:BF141)</f>
        <v>3.8189999999999995</v>
      </c>
      <c r="BH141" s="378">
        <v>0.151</v>
      </c>
      <c r="BI141" s="379">
        <v>0.47299999999999998</v>
      </c>
      <c r="BJ141" s="379">
        <v>0.26500000000000001</v>
      </c>
      <c r="BK141" s="379">
        <f t="shared" ref="BK141" si="464">SUM(BH141:BJ141)</f>
        <v>0.88900000000000001</v>
      </c>
      <c r="BL141" s="378">
        <v>0.33700000000000002</v>
      </c>
      <c r="BM141" s="378">
        <v>7.0999999999999994E-2</v>
      </c>
      <c r="BN141" s="380">
        <f t="shared" ref="BN141" si="465">BM141+BL141+BK141+BG141</f>
        <v>5.1159999999999997</v>
      </c>
      <c r="BO141" s="378">
        <v>6.4000000000000001E-2</v>
      </c>
      <c r="BP141" s="379">
        <v>8.2000000000000003E-2</v>
      </c>
      <c r="BQ141" s="379">
        <v>5.1999999999999998E-2</v>
      </c>
      <c r="BR141" s="379">
        <f t="shared" ref="BR141" si="466">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7">SUM(BW141:BY141)</f>
        <v>0.14799999999999999</v>
      </c>
      <c r="CA141" s="378">
        <v>0</v>
      </c>
      <c r="CB141" s="378">
        <v>0</v>
      </c>
      <c r="CC141" s="378">
        <v>0</v>
      </c>
      <c r="CD141" s="380">
        <f t="shared" ref="CD141" si="468">CC141+CB141+CA141+BZ141</f>
        <v>0.14799999999999999</v>
      </c>
      <c r="CE141" s="378">
        <v>4.6379999999999999</v>
      </c>
      <c r="CF141" s="379">
        <v>7.6189999999999998</v>
      </c>
      <c r="CG141" s="379">
        <v>5.0030000000000001</v>
      </c>
      <c r="CH141" s="379">
        <v>1.169</v>
      </c>
      <c r="CI141" s="379">
        <v>0.67800000000000005</v>
      </c>
      <c r="CJ141" s="379">
        <f t="shared" ref="CJ141" si="469">SUM(CE141:CI141)</f>
        <v>19.106999999999999</v>
      </c>
      <c r="CK141" s="378">
        <v>8.5000000000000006E-2</v>
      </c>
      <c r="CL141" s="378">
        <v>0.752</v>
      </c>
      <c r="CM141" s="379">
        <v>3.2759999999999998</v>
      </c>
      <c r="CN141" s="379">
        <v>1.236</v>
      </c>
      <c r="CO141" s="379">
        <f t="shared" ref="CO141" si="470">SUM(CL141:CN141)</f>
        <v>5.2639999999999993</v>
      </c>
      <c r="CP141" s="380">
        <v>1.357</v>
      </c>
      <c r="CQ141" s="382">
        <v>0.17499999999999999</v>
      </c>
      <c r="CR141" s="380">
        <f t="shared" ref="CR141" si="471">N141+AA141+AN141+BA141+BN141+BV141+CD141</f>
        <v>26.310000000000006</v>
      </c>
      <c r="CT141" s="264"/>
    </row>
    <row r="142" spans="1:98" ht="12.75" customHeight="1">
      <c r="A142" s="190">
        <f t="shared" si="73"/>
        <v>44105</v>
      </c>
      <c r="B142" s="378">
        <v>1.399</v>
      </c>
      <c r="C142" s="379">
        <v>0.46</v>
      </c>
      <c r="D142" s="379">
        <v>0.378</v>
      </c>
      <c r="E142" s="379">
        <v>0.84299999999999997</v>
      </c>
      <c r="F142" s="379">
        <v>0.84299999999999997</v>
      </c>
      <c r="G142" s="379">
        <f t="shared" ref="G142" si="472">SUM(B142:F142)</f>
        <v>3.923</v>
      </c>
      <c r="H142" s="378">
        <v>0.315</v>
      </c>
      <c r="I142" s="379">
        <v>1.0369999999999999</v>
      </c>
      <c r="J142" s="379">
        <v>0.22700000000000001</v>
      </c>
      <c r="K142" s="379">
        <f t="shared" ref="K142" si="473">SUM(H142:J142)</f>
        <v>1.579</v>
      </c>
      <c r="L142" s="378">
        <v>0.23200000000000001</v>
      </c>
      <c r="M142" s="378">
        <v>0.08</v>
      </c>
      <c r="N142" s="380">
        <f t="shared" ref="N142" si="474">G142+K142+L142+M142</f>
        <v>5.8140000000000001</v>
      </c>
      <c r="O142" s="378">
        <v>3.5920000000000001</v>
      </c>
      <c r="P142" s="379">
        <v>0.39800000000000002</v>
      </c>
      <c r="Q142" s="379">
        <v>0.19900000000000001</v>
      </c>
      <c r="R142" s="379">
        <v>0.114</v>
      </c>
      <c r="S142" s="379">
        <v>8.0000000000000002E-3</v>
      </c>
      <c r="T142" s="379">
        <f t="shared" ref="T142" si="475">SUM(O142:S142)</f>
        <v>4.3109999999999999</v>
      </c>
      <c r="U142" s="378">
        <v>5.5E-2</v>
      </c>
      <c r="V142" s="379">
        <v>0.215</v>
      </c>
      <c r="W142" s="379">
        <v>0.23100000000000001</v>
      </c>
      <c r="X142" s="379">
        <f t="shared" ref="X142" si="476">SUM(U142:W142)</f>
        <v>0.501</v>
      </c>
      <c r="Y142" s="378">
        <v>8.1000000000000003E-2</v>
      </c>
      <c r="Z142" s="378">
        <v>0.05</v>
      </c>
      <c r="AA142" s="380">
        <f t="shared" ref="AA142" si="477">T142+X142+Y142+Z142</f>
        <v>4.9430000000000005</v>
      </c>
      <c r="AB142" s="378">
        <v>1.629</v>
      </c>
      <c r="AC142" s="379">
        <v>1.3260000000000001</v>
      </c>
      <c r="AD142" s="379">
        <v>1.23</v>
      </c>
      <c r="AE142" s="379">
        <v>0.32400000000000001</v>
      </c>
      <c r="AF142" s="379">
        <v>1.6E-2</v>
      </c>
      <c r="AG142" s="379">
        <f t="shared" ref="AG142" si="478">SUM(AB142:AF142)</f>
        <v>4.5250000000000004</v>
      </c>
      <c r="AH142" s="378">
        <v>0.17499999999999999</v>
      </c>
      <c r="AI142" s="379">
        <v>1.351</v>
      </c>
      <c r="AJ142" s="379">
        <v>0.28399999999999997</v>
      </c>
      <c r="AK142" s="379">
        <f t="shared" ref="AK142" si="479">SUM(AH142:AJ142)</f>
        <v>1.81</v>
      </c>
      <c r="AL142" s="378">
        <v>0.50900000000000001</v>
      </c>
      <c r="AM142" s="378">
        <v>1.4E-2</v>
      </c>
      <c r="AN142" s="380">
        <f t="shared" ref="AN142" si="480">AG142+AK142+AL142+AM142</f>
        <v>6.8580000000000014</v>
      </c>
      <c r="AO142" s="378">
        <v>0.71099999999999997</v>
      </c>
      <c r="AP142" s="379">
        <v>0.30299999999999999</v>
      </c>
      <c r="AQ142" s="379">
        <v>1.429</v>
      </c>
      <c r="AR142" s="379">
        <v>0.10100000000000001</v>
      </c>
      <c r="AS142" s="379">
        <v>3.0000000000000001E-3</v>
      </c>
      <c r="AT142" s="379">
        <f t="shared" ref="AT142" si="481">SUM(AO142:AS142)</f>
        <v>2.5470000000000002</v>
      </c>
      <c r="AU142" s="378">
        <v>5.5E-2</v>
      </c>
      <c r="AV142" s="379">
        <v>0.155</v>
      </c>
      <c r="AW142" s="379">
        <v>0.14899999999999999</v>
      </c>
      <c r="AX142" s="379">
        <f t="shared" ref="AX142" si="482">SUM(AU142:AW142)</f>
        <v>0.35899999999999999</v>
      </c>
      <c r="AY142" s="378">
        <v>0.108</v>
      </c>
      <c r="AZ142" s="378">
        <v>4.0000000000000001E-3</v>
      </c>
      <c r="BA142" s="380">
        <f t="shared" ref="BA142" si="483">AZ142+AY142+AX142+AT142</f>
        <v>3.0180000000000002</v>
      </c>
      <c r="BB142" s="378">
        <v>1.038</v>
      </c>
      <c r="BC142" s="379">
        <v>1.1339999999999999</v>
      </c>
      <c r="BD142" s="379">
        <v>1.337</v>
      </c>
      <c r="BE142" s="379">
        <v>0.27</v>
      </c>
      <c r="BF142" s="379">
        <v>6.0000000000000001E-3</v>
      </c>
      <c r="BG142" s="379">
        <f t="shared" ref="BG142" si="484">SUM(BB142:BF142)</f>
        <v>3.7849999999999993</v>
      </c>
      <c r="BH142" s="378">
        <v>0.16500000000000001</v>
      </c>
      <c r="BI142" s="379">
        <v>0.44700000000000001</v>
      </c>
      <c r="BJ142" s="379">
        <v>0.26800000000000002</v>
      </c>
      <c r="BK142" s="379">
        <f t="shared" ref="BK142" si="485">SUM(BH142:BJ142)</f>
        <v>0.88</v>
      </c>
      <c r="BL142" s="378">
        <v>0.34699999999999998</v>
      </c>
      <c r="BM142" s="378">
        <v>0.17599999999999999</v>
      </c>
      <c r="BN142" s="380">
        <f t="shared" ref="BN142" si="486">BM142+BL142+BK142+BG142</f>
        <v>5.1879999999999988</v>
      </c>
      <c r="BO142" s="378">
        <v>7.0999999999999994E-2</v>
      </c>
      <c r="BP142" s="379">
        <v>3.5999999999999997E-2</v>
      </c>
      <c r="BQ142" s="379">
        <v>4.9000000000000002E-2</v>
      </c>
      <c r="BR142" s="379">
        <f t="shared" ref="BR142" si="487">SUM(BO142:BQ142)</f>
        <v>0.15599999999999997</v>
      </c>
      <c r="BS142" s="378">
        <v>4.7E-2</v>
      </c>
      <c r="BT142" s="381">
        <v>7.0000000000000001E-3</v>
      </c>
      <c r="BU142" s="381">
        <v>2E-3</v>
      </c>
      <c r="BV142" s="380">
        <v>0.21199999999999999</v>
      </c>
      <c r="BW142" s="378">
        <v>2.3E-2</v>
      </c>
      <c r="BX142" s="379">
        <v>0.04</v>
      </c>
      <c r="BY142" s="379">
        <v>5.7000000000000002E-2</v>
      </c>
      <c r="BZ142" s="379">
        <f t="shared" ref="BZ142" si="488">SUM(BW142:BY142)</f>
        <v>0.12</v>
      </c>
      <c r="CA142" s="378">
        <v>0</v>
      </c>
      <c r="CB142" s="378">
        <v>0</v>
      </c>
      <c r="CC142" s="378">
        <v>0</v>
      </c>
      <c r="CD142" s="380">
        <f t="shared" ref="CD142" si="489">CC142+CB142+CA142+BZ142</f>
        <v>0.12</v>
      </c>
      <c r="CE142" s="378">
        <v>8.4629999999999992</v>
      </c>
      <c r="CF142" s="379">
        <v>3.6970000000000001</v>
      </c>
      <c r="CG142" s="379">
        <v>4.6520000000000001</v>
      </c>
      <c r="CH142" s="379">
        <v>1.052</v>
      </c>
      <c r="CI142" s="379">
        <v>0.876</v>
      </c>
      <c r="CJ142" s="379">
        <f t="shared" ref="CJ142" si="490">SUM(CE142:CI142)</f>
        <v>18.740000000000002</v>
      </c>
      <c r="CK142" s="378">
        <v>0.192</v>
      </c>
      <c r="CL142" s="378">
        <v>0.78</v>
      </c>
      <c r="CM142" s="379">
        <v>3.242</v>
      </c>
      <c r="CN142" s="379">
        <v>1.198</v>
      </c>
      <c r="CO142" s="379">
        <f t="shared" ref="CO142" si="491">SUM(CL142:CN142)</f>
        <v>5.2200000000000006</v>
      </c>
      <c r="CP142" s="380">
        <v>1.3260000000000001</v>
      </c>
      <c r="CQ142" s="382">
        <v>0.13400000000000001</v>
      </c>
      <c r="CR142" s="380">
        <f t="shared" ref="CR142" si="492">N142+AA142+AN142+BA142+BN142+BV142+CD142</f>
        <v>26.153000000000002</v>
      </c>
      <c r="CT142" s="264"/>
    </row>
    <row r="143" spans="1:98" ht="12.75" customHeight="1">
      <c r="A143" s="190">
        <f t="shared" si="73"/>
        <v>44136</v>
      </c>
      <c r="B143" s="378">
        <v>1.429</v>
      </c>
      <c r="C143" s="379">
        <v>1.397</v>
      </c>
      <c r="D143" s="379">
        <v>0.41099999999999998</v>
      </c>
      <c r="E143" s="379">
        <v>0.628</v>
      </c>
      <c r="F143" s="379">
        <v>0.628</v>
      </c>
      <c r="G143" s="379">
        <f t="shared" ref="G143" si="493">SUM(B143:F143)</f>
        <v>4.4930000000000003</v>
      </c>
      <c r="H143" s="378">
        <v>0.29499999999999998</v>
      </c>
      <c r="I143" s="379">
        <v>1.0409999999999999</v>
      </c>
      <c r="J143" s="379">
        <v>0.247</v>
      </c>
      <c r="K143" s="379">
        <f t="shared" ref="K143" si="494">SUM(H143:J143)</f>
        <v>1.5829999999999997</v>
      </c>
      <c r="L143" s="378">
        <v>0.251</v>
      </c>
      <c r="M143" s="378">
        <v>7.9000000000000001E-2</v>
      </c>
      <c r="N143" s="380">
        <f t="shared" ref="N143" si="495">G143+K143+L143+M143</f>
        <v>6.4060000000000006</v>
      </c>
      <c r="O143" s="378">
        <v>1.7929999999999999</v>
      </c>
      <c r="P143" s="379">
        <v>0.78800000000000003</v>
      </c>
      <c r="Q143" s="379">
        <v>0.20399999999999999</v>
      </c>
      <c r="R143" s="379">
        <v>0.12</v>
      </c>
      <c r="S143" s="379">
        <v>1.7999999999999999E-2</v>
      </c>
      <c r="T143" s="379">
        <f t="shared" ref="T143" si="496">SUM(O143:S143)</f>
        <v>2.923</v>
      </c>
      <c r="U143" s="378">
        <v>5.6000000000000001E-2</v>
      </c>
      <c r="V143" s="379">
        <v>0.19700000000000001</v>
      </c>
      <c r="W143" s="379">
        <v>0.22900000000000001</v>
      </c>
      <c r="X143" s="379">
        <f t="shared" ref="X143" si="497">SUM(U143:W143)</f>
        <v>0.48199999999999998</v>
      </c>
      <c r="Y143" s="378">
        <v>8.5000000000000006E-2</v>
      </c>
      <c r="Z143" s="378">
        <v>4.7E-2</v>
      </c>
      <c r="AA143" s="380">
        <f t="shared" ref="AA143" si="498">T143+X143+Y143+Z143</f>
        <v>3.5370000000000004</v>
      </c>
      <c r="AB143" s="378">
        <v>1.119</v>
      </c>
      <c r="AC143" s="379">
        <v>2.2799999999999998</v>
      </c>
      <c r="AD143" s="379">
        <v>1.272</v>
      </c>
      <c r="AE143" s="379">
        <v>0.34899999999999998</v>
      </c>
      <c r="AF143" s="379">
        <v>1.6E-2</v>
      </c>
      <c r="AG143" s="379">
        <f t="shared" ref="AG143" si="499">SUM(AB143:AF143)</f>
        <v>5.0360000000000005</v>
      </c>
      <c r="AH143" s="378">
        <v>0.13800000000000001</v>
      </c>
      <c r="AI143" s="379">
        <v>1.353</v>
      </c>
      <c r="AJ143" s="379">
        <v>0.31900000000000001</v>
      </c>
      <c r="AK143" s="379">
        <f t="shared" ref="AK143" si="500">SUM(AH143:AJ143)</f>
        <v>1.81</v>
      </c>
      <c r="AL143" s="378">
        <v>0.52100000000000002</v>
      </c>
      <c r="AM143" s="378">
        <v>3.2000000000000001E-2</v>
      </c>
      <c r="AN143" s="380">
        <f t="shared" ref="AN143" si="501">AG143+AK143+AL143+AM143</f>
        <v>7.399</v>
      </c>
      <c r="AO143" s="378">
        <v>0.41499999999999998</v>
      </c>
      <c r="AP143" s="379">
        <v>0.443</v>
      </c>
      <c r="AQ143" s="379">
        <v>1.4379999999999999</v>
      </c>
      <c r="AR143" s="379">
        <v>0.104</v>
      </c>
      <c r="AS143" s="379">
        <v>5.0000000000000001E-3</v>
      </c>
      <c r="AT143" s="379">
        <f t="shared" ref="AT143" si="502">SUM(AO143:AS143)</f>
        <v>2.4049999999999998</v>
      </c>
      <c r="AU143" s="378">
        <v>5.7000000000000002E-2</v>
      </c>
      <c r="AV143" s="379">
        <v>0.18</v>
      </c>
      <c r="AW143" s="379">
        <v>0.152</v>
      </c>
      <c r="AX143" s="379">
        <f t="shared" ref="AX143" si="503">SUM(AU143:AW143)</f>
        <v>0.38900000000000001</v>
      </c>
      <c r="AY143" s="378">
        <v>0.112</v>
      </c>
      <c r="AZ143" s="378">
        <v>3.0000000000000001E-3</v>
      </c>
      <c r="BA143" s="380">
        <f t="shared" ref="BA143" si="504">AZ143+AY143+AX143+AT143</f>
        <v>2.9089999999999998</v>
      </c>
      <c r="BB143" s="378">
        <v>0.58299999999999996</v>
      </c>
      <c r="BC143" s="379">
        <v>1.647</v>
      </c>
      <c r="BD143" s="379">
        <v>1.365</v>
      </c>
      <c r="BE143" s="379">
        <v>0.30099999999999999</v>
      </c>
      <c r="BF143" s="379">
        <v>6.0000000000000001E-3</v>
      </c>
      <c r="BG143" s="379">
        <f t="shared" ref="BG143" si="505">SUM(BB143:BF143)</f>
        <v>3.9019999999999997</v>
      </c>
      <c r="BH143" s="378">
        <v>0.13400000000000001</v>
      </c>
      <c r="BI143" s="379">
        <v>0.52400000000000002</v>
      </c>
      <c r="BJ143" s="379">
        <v>0.254</v>
      </c>
      <c r="BK143" s="379">
        <f t="shared" ref="BK143" si="506">SUM(BH143:BJ143)</f>
        <v>0.91200000000000003</v>
      </c>
      <c r="BL143" s="378">
        <v>0.34799999999999998</v>
      </c>
      <c r="BM143" s="378">
        <v>0.14799999999999999</v>
      </c>
      <c r="BN143" s="380">
        <f t="shared" ref="BN143" si="507">BM143+BL143+BK143+BG143</f>
        <v>5.31</v>
      </c>
      <c r="BO143" s="378">
        <v>6.7000000000000004E-2</v>
      </c>
      <c r="BP143" s="379">
        <v>7.0000000000000007E-2</v>
      </c>
      <c r="BQ143" s="379">
        <v>5.2999999999999999E-2</v>
      </c>
      <c r="BR143" s="379">
        <f t="shared" ref="BR143" si="508">SUM(BO143:BQ143)</f>
        <v>0.19</v>
      </c>
      <c r="BS143" s="378">
        <v>4.2000000000000003E-2</v>
      </c>
      <c r="BT143" s="381">
        <v>8.0000000000000002E-3</v>
      </c>
      <c r="BU143" s="381">
        <v>2E-3</v>
      </c>
      <c r="BV143" s="380">
        <v>0.24199999999999999</v>
      </c>
      <c r="BW143" s="378">
        <v>2.1000000000000001E-2</v>
      </c>
      <c r="BX143" s="379">
        <v>5.0999999999999997E-2</v>
      </c>
      <c r="BY143" s="379">
        <v>4.2000000000000003E-2</v>
      </c>
      <c r="BZ143" s="379">
        <f t="shared" ref="BZ143" si="509">SUM(BW143:BY143)</f>
        <v>0.11399999999999999</v>
      </c>
      <c r="CA143" s="378">
        <v>0</v>
      </c>
      <c r="CB143" s="378">
        <v>0</v>
      </c>
      <c r="CC143" s="378">
        <v>0</v>
      </c>
      <c r="CD143" s="380">
        <f t="shared" ref="CD143" si="510">CC143+CB143+CA143+BZ143</f>
        <v>0.11399999999999999</v>
      </c>
      <c r="CE143" s="378">
        <v>5.4269999999999996</v>
      </c>
      <c r="CF143" s="379">
        <v>6.6760000000000002</v>
      </c>
      <c r="CG143" s="379">
        <v>4.758</v>
      </c>
      <c r="CH143" s="379">
        <v>1.1240000000000001</v>
      </c>
      <c r="CI143" s="379">
        <v>0.67400000000000004</v>
      </c>
      <c r="CJ143" s="379">
        <f t="shared" ref="CJ143" si="511">SUM(CE143:CI143)</f>
        <v>18.658999999999999</v>
      </c>
      <c r="CK143" s="378">
        <v>0.16200000000000001</v>
      </c>
      <c r="CL143" s="378">
        <v>0.68799999999999994</v>
      </c>
      <c r="CM143" s="379">
        <v>3.3319999999999999</v>
      </c>
      <c r="CN143" s="379">
        <v>1.216</v>
      </c>
      <c r="CO143" s="379">
        <f t="shared" ref="CO143" si="512">SUM(CL143:CN143)</f>
        <v>5.2359999999999998</v>
      </c>
      <c r="CP143" s="380">
        <v>1.3680000000000001</v>
      </c>
      <c r="CQ143" s="382">
        <v>0.14899999999999999</v>
      </c>
      <c r="CR143" s="380">
        <f t="shared" ref="CR143" si="513">N143+AA143+AN143+BA143+BN143+BV143+CD143</f>
        <v>25.917000000000002</v>
      </c>
      <c r="CT143" s="264"/>
    </row>
    <row r="144" spans="1:98" ht="12.75" customHeight="1">
      <c r="A144" s="190">
        <f t="shared" si="73"/>
        <v>44166</v>
      </c>
      <c r="B144" s="378">
        <v>1.454</v>
      </c>
      <c r="C144" s="379">
        <v>1.345</v>
      </c>
      <c r="D144" s="379">
        <v>0.43</v>
      </c>
      <c r="E144" s="379">
        <v>0.71299999999999997</v>
      </c>
      <c r="F144" s="379">
        <v>0.71299999999999997</v>
      </c>
      <c r="G144" s="379">
        <f t="shared" ref="G144" si="514">SUM(B144:F144)</f>
        <v>4.6550000000000002</v>
      </c>
      <c r="H144" s="378">
        <v>0.28599999999999998</v>
      </c>
      <c r="I144" s="379">
        <v>1.012</v>
      </c>
      <c r="J144" s="379">
        <v>0.221</v>
      </c>
      <c r="K144" s="379">
        <f t="shared" ref="K144" si="515">SUM(H144:J144)</f>
        <v>1.5190000000000001</v>
      </c>
      <c r="L144" s="378">
        <v>0.23100000000000001</v>
      </c>
      <c r="M144" s="378">
        <v>7.9000000000000001E-2</v>
      </c>
      <c r="N144" s="380">
        <f t="shared" ref="N144" si="516">G144+K144+L144+M144</f>
        <v>6.484</v>
      </c>
      <c r="O144" s="378">
        <v>1.806</v>
      </c>
      <c r="P144" s="379">
        <v>0.79</v>
      </c>
      <c r="Q144" s="379">
        <v>0.189</v>
      </c>
      <c r="R144" s="379">
        <v>0.113</v>
      </c>
      <c r="S144" s="379">
        <v>1.2E-2</v>
      </c>
      <c r="T144" s="379">
        <f t="shared" ref="T144" si="517">SUM(O144:S144)</f>
        <v>2.91</v>
      </c>
      <c r="U144" s="378">
        <v>5.6000000000000001E-2</v>
      </c>
      <c r="V144" s="379">
        <v>0.191</v>
      </c>
      <c r="W144" s="379">
        <v>0.2</v>
      </c>
      <c r="X144" s="379">
        <f t="shared" ref="X144" si="518">SUM(U144:W144)</f>
        <v>0.44700000000000001</v>
      </c>
      <c r="Y144" s="378">
        <v>8.1000000000000003E-2</v>
      </c>
      <c r="Z144" s="378">
        <v>5.3999999999999999E-2</v>
      </c>
      <c r="AA144" s="380">
        <f t="shared" ref="AA144" si="519">T144+X144+Y144+Z144</f>
        <v>3.492</v>
      </c>
      <c r="AB144" s="378">
        <v>1.1120000000000001</v>
      </c>
      <c r="AC144" s="379">
        <v>2.1840000000000002</v>
      </c>
      <c r="AD144" s="379">
        <v>1.1599999999999999</v>
      </c>
      <c r="AE144" s="379">
        <v>0.316</v>
      </c>
      <c r="AF144" s="379">
        <v>1.7999999999999999E-2</v>
      </c>
      <c r="AG144" s="379">
        <f t="shared" ref="AG144" si="520">SUM(AB144:AF144)</f>
        <v>4.79</v>
      </c>
      <c r="AH144" s="378">
        <v>0.18099999999999999</v>
      </c>
      <c r="AI144" s="379">
        <v>1.3320000000000001</v>
      </c>
      <c r="AJ144" s="379">
        <v>0.29099999999999998</v>
      </c>
      <c r="AK144" s="379">
        <f t="shared" ref="AK144" si="521">SUM(AH144:AJ144)</f>
        <v>1.804</v>
      </c>
      <c r="AL144" s="378">
        <v>0.48399999999999999</v>
      </c>
      <c r="AM144" s="378">
        <v>1.0999999999999999E-2</v>
      </c>
      <c r="AN144" s="380">
        <f t="shared" ref="AN144" si="522">AG144+AK144+AL144+AM144</f>
        <v>7.0890000000000004</v>
      </c>
      <c r="AO144" s="378">
        <v>0.41199999999999998</v>
      </c>
      <c r="AP144" s="379">
        <v>0.40100000000000002</v>
      </c>
      <c r="AQ144" s="379">
        <v>1.3720000000000001</v>
      </c>
      <c r="AR144" s="379">
        <v>9.9000000000000005E-2</v>
      </c>
      <c r="AS144" s="379">
        <v>4.0000000000000001E-3</v>
      </c>
      <c r="AT144" s="379">
        <f t="shared" ref="AT144" si="523">SUM(AO144:AS144)</f>
        <v>2.2880000000000003</v>
      </c>
      <c r="AU144" s="378">
        <v>5.0999999999999997E-2</v>
      </c>
      <c r="AV144" s="379">
        <v>0.155</v>
      </c>
      <c r="AW144" s="379">
        <v>0.155</v>
      </c>
      <c r="AX144" s="379">
        <f t="shared" ref="AX144" si="524">SUM(AU144:AW144)</f>
        <v>0.36099999999999999</v>
      </c>
      <c r="AY144" s="378">
        <v>0.109</v>
      </c>
      <c r="AZ144" s="378">
        <v>3.0000000000000001E-3</v>
      </c>
      <c r="BA144" s="380">
        <f t="shared" ref="BA144" si="525">AZ144+AY144+AX144+AT144</f>
        <v>2.7610000000000001</v>
      </c>
      <c r="BB144" s="378">
        <v>0.57699999999999996</v>
      </c>
      <c r="BC144" s="379">
        <v>1.548</v>
      </c>
      <c r="BD144" s="379">
        <v>1.411</v>
      </c>
      <c r="BE144" s="379">
        <v>0.27300000000000002</v>
      </c>
      <c r="BF144" s="379">
        <v>6.0000000000000001E-3</v>
      </c>
      <c r="BG144" s="379">
        <f t="shared" ref="BG144" si="526">SUM(BB144:BF144)</f>
        <v>3.8149999999999999</v>
      </c>
      <c r="BH144" s="378">
        <v>0.13</v>
      </c>
      <c r="BI144" s="379">
        <v>0.498</v>
      </c>
      <c r="BJ144" s="379">
        <v>0.26900000000000002</v>
      </c>
      <c r="BK144" s="379">
        <f t="shared" ref="BK144" si="527">SUM(BH144:BJ144)</f>
        <v>0.89700000000000002</v>
      </c>
      <c r="BL144" s="378">
        <v>0.32200000000000001</v>
      </c>
      <c r="BM144" s="378">
        <v>0.124</v>
      </c>
      <c r="BN144" s="380">
        <f t="shared" ref="BN144" si="528">BM144+BL144+BK144+BG144</f>
        <v>5.1579999999999995</v>
      </c>
      <c r="BO144" s="378">
        <v>7.0000000000000007E-2</v>
      </c>
      <c r="BP144" s="379">
        <v>7.5999999999999998E-2</v>
      </c>
      <c r="BQ144" s="379">
        <v>4.5999999999999999E-2</v>
      </c>
      <c r="BR144" s="379">
        <f t="shared" ref="BR144" si="529">SUM(BO144:BQ144)</f>
        <v>0.192</v>
      </c>
      <c r="BS144" s="378">
        <v>4.2000000000000003E-2</v>
      </c>
      <c r="BT144" s="381">
        <v>7.0000000000000001E-3</v>
      </c>
      <c r="BU144" s="381">
        <v>2E-3</v>
      </c>
      <c r="BV144" s="380">
        <v>0.24299999999999999</v>
      </c>
      <c r="BW144" s="378">
        <v>0.02</v>
      </c>
      <c r="BX144" s="379">
        <v>5.8999999999999997E-2</v>
      </c>
      <c r="BY144" s="379">
        <v>7.3999999999999996E-2</v>
      </c>
      <c r="BZ144" s="379">
        <f t="shared" ref="BZ144" si="530">SUM(BW144:BY144)</f>
        <v>0.153</v>
      </c>
      <c r="CA144" s="378">
        <v>0</v>
      </c>
      <c r="CB144" s="378">
        <v>0</v>
      </c>
      <c r="CC144" s="378">
        <v>0</v>
      </c>
      <c r="CD144" s="380">
        <f t="shared" ref="CD144" si="531">CC144+CB144+CA144+BZ144</f>
        <v>0.153</v>
      </c>
      <c r="CE144" s="378">
        <v>5.4509999999999996</v>
      </c>
      <c r="CF144" s="379">
        <v>6.4029999999999996</v>
      </c>
      <c r="CG144" s="379">
        <v>4.6369999999999996</v>
      </c>
      <c r="CH144" s="379">
        <v>1.0589999999999999</v>
      </c>
      <c r="CI144" s="379">
        <v>0.753</v>
      </c>
      <c r="CJ144" s="379">
        <f t="shared" ref="CJ144" si="532">SUM(CE144:CI144)</f>
        <v>18.303000000000001</v>
      </c>
      <c r="CK144" s="378">
        <v>0.14000000000000001</v>
      </c>
      <c r="CL144" s="378">
        <v>0.71399999999999997</v>
      </c>
      <c r="CM144" s="379">
        <v>3.222</v>
      </c>
      <c r="CN144" s="379">
        <v>1.1519999999999999</v>
      </c>
      <c r="CO144" s="379">
        <f t="shared" ref="CO144" si="533">SUM(CL144:CN144)</f>
        <v>5.0880000000000001</v>
      </c>
      <c r="CP144" s="380">
        <v>1.2729999999999999</v>
      </c>
      <c r="CQ144" s="382">
        <v>0.13300000000000001</v>
      </c>
      <c r="CR144" s="380">
        <f t="shared" ref="CR144" si="534">N144+AA144+AN144+BA144+BN144+BV144+CD144</f>
        <v>25.379999999999992</v>
      </c>
      <c r="CT144" s="264"/>
    </row>
    <row r="145" spans="1:98" ht="12.75" customHeight="1">
      <c r="A145" s="190">
        <f t="shared" si="73"/>
        <v>44197</v>
      </c>
      <c r="B145" s="378">
        <v>1.365</v>
      </c>
      <c r="C145" s="379">
        <v>1.2789999999999999</v>
      </c>
      <c r="D145" s="379">
        <v>0.316</v>
      </c>
      <c r="E145" s="379">
        <v>0.56499999999999995</v>
      </c>
      <c r="F145" s="379">
        <v>0.56499999999999995</v>
      </c>
      <c r="G145" s="379">
        <f t="shared" ref="G145" si="535">SUM(B145:F145)</f>
        <v>4.09</v>
      </c>
      <c r="H145" s="378">
        <v>0.24199999999999999</v>
      </c>
      <c r="I145" s="379">
        <v>0.98299999999999998</v>
      </c>
      <c r="J145" s="379">
        <v>0.23400000000000001</v>
      </c>
      <c r="K145" s="379">
        <f t="shared" ref="K145" si="536">SUM(H145:J145)</f>
        <v>1.4590000000000001</v>
      </c>
      <c r="L145" s="378">
        <v>0.24399999999999999</v>
      </c>
      <c r="M145" s="378">
        <v>7.8E-2</v>
      </c>
      <c r="N145" s="380">
        <f t="shared" ref="N145" si="537">G145+K145+L145+M145</f>
        <v>5.8709999999999996</v>
      </c>
      <c r="O145" s="378">
        <v>1.7509999999999999</v>
      </c>
      <c r="P145" s="379">
        <v>0.74</v>
      </c>
      <c r="Q145" s="379">
        <v>0.17399999999999999</v>
      </c>
      <c r="R145" s="379">
        <v>0.111</v>
      </c>
      <c r="S145" s="379">
        <v>8.0000000000000002E-3</v>
      </c>
      <c r="T145" s="379">
        <f t="shared" ref="T145" si="538">SUM(O145:S145)</f>
        <v>2.7839999999999998</v>
      </c>
      <c r="U145" s="378">
        <v>5.3999999999999999E-2</v>
      </c>
      <c r="V145" s="379">
        <v>0.17799999999999999</v>
      </c>
      <c r="W145" s="379">
        <v>0.20899999999999999</v>
      </c>
      <c r="X145" s="379">
        <f t="shared" ref="X145" si="539">SUM(U145:W145)</f>
        <v>0.44099999999999995</v>
      </c>
      <c r="Y145" s="378">
        <v>0.08</v>
      </c>
      <c r="Z145" s="378">
        <v>5.3999999999999999E-2</v>
      </c>
      <c r="AA145" s="380">
        <f t="shared" ref="AA145" si="540">T145+X145+Y145+Z145</f>
        <v>3.3589999999999995</v>
      </c>
      <c r="AB145" s="378">
        <v>1.1100000000000001</v>
      </c>
      <c r="AC145" s="379">
        <v>2.2200000000000002</v>
      </c>
      <c r="AD145" s="379">
        <v>1.3520000000000001</v>
      </c>
      <c r="AE145" s="379">
        <v>0.28100000000000003</v>
      </c>
      <c r="AF145" s="379">
        <v>8.9999999999999993E-3</v>
      </c>
      <c r="AG145" s="379">
        <f t="shared" ref="AG145" si="541">SUM(AB145:AF145)</f>
        <v>4.9720000000000004</v>
      </c>
      <c r="AH145" s="378">
        <v>0.16200000000000001</v>
      </c>
      <c r="AI145" s="379">
        <v>1.321</v>
      </c>
      <c r="AJ145" s="379">
        <v>0.27300000000000002</v>
      </c>
      <c r="AK145" s="379">
        <f t="shared" ref="AK145" si="542">SUM(AH145:AJ145)</f>
        <v>1.7559999999999998</v>
      </c>
      <c r="AL145" s="378">
        <v>0.499</v>
      </c>
      <c r="AM145" s="378">
        <v>1.0999999999999999E-2</v>
      </c>
      <c r="AN145" s="380">
        <f t="shared" ref="AN145" si="543">AG145+AK145+AL145+AM145</f>
        <v>7.2379999999999995</v>
      </c>
      <c r="AO145" s="378">
        <v>0.45500000000000002</v>
      </c>
      <c r="AP145" s="379">
        <v>0.42199999999999999</v>
      </c>
      <c r="AQ145" s="379">
        <v>1.278</v>
      </c>
      <c r="AR145" s="379">
        <v>9.2999999999999999E-2</v>
      </c>
      <c r="AS145" s="379">
        <v>3.0000000000000001E-3</v>
      </c>
      <c r="AT145" s="379">
        <f t="shared" ref="AT145" si="544">SUM(AO145:AS145)</f>
        <v>2.2510000000000003</v>
      </c>
      <c r="AU145" s="378">
        <v>5.8999999999999997E-2</v>
      </c>
      <c r="AV145" s="379">
        <v>0.16</v>
      </c>
      <c r="AW145" s="379">
        <v>0.159</v>
      </c>
      <c r="AX145" s="379">
        <f t="shared" ref="AX145" si="545">SUM(AU145:AW145)</f>
        <v>0.378</v>
      </c>
      <c r="AY145" s="378">
        <v>0.109</v>
      </c>
      <c r="AZ145" s="378">
        <v>3.0000000000000001E-3</v>
      </c>
      <c r="BA145" s="380">
        <f t="shared" ref="BA145" si="546">AZ145+AY145+AX145+AT145</f>
        <v>2.7410000000000005</v>
      </c>
      <c r="BB145" s="378">
        <v>0.56299999999999994</v>
      </c>
      <c r="BC145" s="379">
        <v>1.597</v>
      </c>
      <c r="BD145" s="379">
        <v>1.288</v>
      </c>
      <c r="BE145" s="379">
        <v>0.26300000000000001</v>
      </c>
      <c r="BF145" s="379">
        <v>4.0000000000000001E-3</v>
      </c>
      <c r="BG145" s="379">
        <f t="shared" ref="BG145" si="547">SUM(BB145:BF145)</f>
        <v>3.7150000000000003</v>
      </c>
      <c r="BH145" s="378">
        <v>0.14599999999999999</v>
      </c>
      <c r="BI145" s="379">
        <v>0.49199999999999999</v>
      </c>
      <c r="BJ145" s="379">
        <v>0.27800000000000002</v>
      </c>
      <c r="BK145" s="379">
        <f t="shared" ref="BK145" si="548">SUM(BH145:BJ145)</f>
        <v>0.91600000000000004</v>
      </c>
      <c r="BL145" s="378">
        <v>0.32300000000000001</v>
      </c>
      <c r="BM145" s="378">
        <v>9.9000000000000005E-2</v>
      </c>
      <c r="BN145" s="380">
        <f t="shared" ref="BN145" si="549">BM145+BL145+BK145+BG145</f>
        <v>5.0530000000000008</v>
      </c>
      <c r="BO145" s="378">
        <v>8.1000000000000003E-2</v>
      </c>
      <c r="BP145" s="379">
        <v>7.3999999999999996E-2</v>
      </c>
      <c r="BQ145" s="379">
        <v>5.5E-2</v>
      </c>
      <c r="BR145" s="379">
        <f t="shared" ref="BR145" si="550">SUM(BO145:BQ145)</f>
        <v>0.21</v>
      </c>
      <c r="BS145" s="378">
        <v>4.2999999999999997E-2</v>
      </c>
      <c r="BT145" s="381">
        <v>8.0000000000000002E-3</v>
      </c>
      <c r="BU145" s="381">
        <v>2E-3</v>
      </c>
      <c r="BV145" s="380">
        <v>0.26300000000000001</v>
      </c>
      <c r="BW145" s="378">
        <v>2.4E-2</v>
      </c>
      <c r="BX145" s="379">
        <v>3.6999999999999998E-2</v>
      </c>
      <c r="BY145" s="379">
        <v>4.7E-2</v>
      </c>
      <c r="BZ145" s="379">
        <f t="shared" ref="BZ145" si="551">SUM(BW145:BY145)</f>
        <v>0.108</v>
      </c>
      <c r="CA145" s="378">
        <v>0</v>
      </c>
      <c r="CB145" s="378">
        <v>0</v>
      </c>
      <c r="CC145" s="378">
        <v>0</v>
      </c>
      <c r="CD145" s="380">
        <f t="shared" ref="CD145" si="552">CC145+CB145+CA145+BZ145</f>
        <v>0.108</v>
      </c>
      <c r="CE145" s="378">
        <v>5.3490000000000002</v>
      </c>
      <c r="CF145" s="379">
        <v>6.3689999999999998</v>
      </c>
      <c r="CG145" s="379">
        <v>4.4870000000000001</v>
      </c>
      <c r="CH145" s="379">
        <v>0.95799999999999996</v>
      </c>
      <c r="CI145" s="379">
        <v>0.58899999999999997</v>
      </c>
      <c r="CJ145" s="379">
        <f t="shared" ref="CJ145" si="553">SUM(CE145:CI145)</f>
        <v>17.751999999999995</v>
      </c>
      <c r="CK145" s="378">
        <v>0.112</v>
      </c>
      <c r="CL145" s="378">
        <v>0.67200000000000004</v>
      </c>
      <c r="CM145" s="379">
        <v>3.1709999999999998</v>
      </c>
      <c r="CN145" s="379">
        <v>1.169</v>
      </c>
      <c r="CO145" s="379">
        <f t="shared" ref="CO145" si="554">SUM(CL145:CN145)</f>
        <v>5.0120000000000005</v>
      </c>
      <c r="CP145" s="380">
        <v>1.3089999999999999</v>
      </c>
      <c r="CQ145" s="382">
        <v>0.13500000000000001</v>
      </c>
      <c r="CR145" s="380">
        <f t="shared" ref="CR145" si="555">N145+AA145+AN145+BA145+BN145+BV145+CD145</f>
        <v>24.632999999999999</v>
      </c>
      <c r="CT145" s="264"/>
    </row>
    <row r="146" spans="1:98" ht="12.75" customHeight="1">
      <c r="A146" s="190">
        <f t="shared" si="73"/>
        <v>44228</v>
      </c>
      <c r="B146" s="378">
        <v>1.4830000000000001</v>
      </c>
      <c r="C146" s="379">
        <v>1.49</v>
      </c>
      <c r="D146" s="379">
        <v>0.438</v>
      </c>
      <c r="E146" s="379">
        <v>0.55900000000000005</v>
      </c>
      <c r="F146" s="379">
        <v>0.55900000000000005</v>
      </c>
      <c r="G146" s="379">
        <f t="shared" ref="G146" si="556">SUM(B146:F146)</f>
        <v>4.5289999999999999</v>
      </c>
      <c r="H146" s="378">
        <v>0.30499999999999999</v>
      </c>
      <c r="I146" s="379">
        <v>1.1240000000000001</v>
      </c>
      <c r="J146" s="379">
        <v>0.247</v>
      </c>
      <c r="K146" s="379">
        <f t="shared" ref="K146" si="557">SUM(H146:J146)</f>
        <v>1.6760000000000002</v>
      </c>
      <c r="L146" s="378">
        <v>0.26100000000000001</v>
      </c>
      <c r="M146" s="378">
        <v>7.9000000000000001E-2</v>
      </c>
      <c r="N146" s="380">
        <f t="shared" ref="N146" si="558">G146+K146+L146+M146</f>
        <v>6.5449999999999999</v>
      </c>
      <c r="O146" s="378">
        <v>1.8420000000000001</v>
      </c>
      <c r="P146" s="379">
        <v>0.85499999999999998</v>
      </c>
      <c r="Q146" s="379">
        <v>0.17499999999999999</v>
      </c>
      <c r="R146" s="379">
        <v>0.109</v>
      </c>
      <c r="S146" s="379">
        <v>1.0999999999999999E-2</v>
      </c>
      <c r="T146" s="379">
        <f t="shared" ref="T146" si="559">SUM(O146:S146)</f>
        <v>2.992</v>
      </c>
      <c r="U146" s="378">
        <v>5.6000000000000001E-2</v>
      </c>
      <c r="V146" s="379">
        <v>0.187</v>
      </c>
      <c r="W146" s="379">
        <v>0.185</v>
      </c>
      <c r="X146" s="379">
        <f t="shared" ref="X146" si="560">SUM(U146:W146)</f>
        <v>0.42799999999999999</v>
      </c>
      <c r="Y146" s="378">
        <v>8.6999999999999994E-2</v>
      </c>
      <c r="Z146" s="378">
        <v>0.113</v>
      </c>
      <c r="AA146" s="380">
        <f t="shared" ref="AA146" si="561">T146+X146+Y146+Z146</f>
        <v>3.62</v>
      </c>
      <c r="AB146" s="378">
        <v>1.153</v>
      </c>
      <c r="AC146" s="379">
        <v>2.2370000000000001</v>
      </c>
      <c r="AD146" s="379">
        <v>1.43</v>
      </c>
      <c r="AE146" s="379">
        <v>0.32900000000000001</v>
      </c>
      <c r="AF146" s="379">
        <v>0.01</v>
      </c>
      <c r="AG146" s="379">
        <f t="shared" ref="AG146" si="562">SUM(AB146:AF146)</f>
        <v>5.1589999999999998</v>
      </c>
      <c r="AH146" s="378">
        <v>0.11600000000000001</v>
      </c>
      <c r="AI146" s="379">
        <v>1.4339999999999999</v>
      </c>
      <c r="AJ146" s="379">
        <v>0.26600000000000001</v>
      </c>
      <c r="AK146" s="379">
        <f t="shared" ref="AK146" si="563">SUM(AH146:AJ146)</f>
        <v>1.8160000000000001</v>
      </c>
      <c r="AL146" s="378">
        <v>0.53400000000000003</v>
      </c>
      <c r="AM146" s="378">
        <v>1.6E-2</v>
      </c>
      <c r="AN146" s="380">
        <f t="shared" ref="AN146" si="564">AG146+AK146+AL146+AM146</f>
        <v>7.5249999999999995</v>
      </c>
      <c r="AO146" s="378">
        <v>0.46200000000000002</v>
      </c>
      <c r="AP146" s="379">
        <v>0.42299999999999999</v>
      </c>
      <c r="AQ146" s="379">
        <v>1.415</v>
      </c>
      <c r="AR146" s="379">
        <v>9.7000000000000003E-2</v>
      </c>
      <c r="AS146" s="379">
        <v>4.0000000000000001E-3</v>
      </c>
      <c r="AT146" s="379">
        <f t="shared" ref="AT146" si="565">SUM(AO146:AS146)</f>
        <v>2.4009999999999998</v>
      </c>
      <c r="AU146" s="378">
        <v>5.1999999999999998E-2</v>
      </c>
      <c r="AV146" s="379">
        <v>0.16200000000000001</v>
      </c>
      <c r="AW146" s="379">
        <v>0.14699999999999999</v>
      </c>
      <c r="AX146" s="379">
        <f t="shared" ref="AX146" si="566">SUM(AU146:AW146)</f>
        <v>0.36099999999999999</v>
      </c>
      <c r="AY146" s="378">
        <v>0.111</v>
      </c>
      <c r="AZ146" s="378">
        <v>4.0000000000000001E-3</v>
      </c>
      <c r="BA146" s="380">
        <f t="shared" ref="BA146" si="567">AZ146+AY146+AX146+AT146</f>
        <v>2.8769999999999998</v>
      </c>
      <c r="BB146" s="378">
        <v>0.60099999999999998</v>
      </c>
      <c r="BC146" s="379">
        <v>1.617</v>
      </c>
      <c r="BD146" s="379">
        <v>1.397</v>
      </c>
      <c r="BE146" s="379">
        <v>0.28199999999999997</v>
      </c>
      <c r="BF146" s="379">
        <v>3.0000000000000001E-3</v>
      </c>
      <c r="BG146" s="379">
        <f t="shared" ref="BG146" si="568">SUM(BB146:BF146)</f>
        <v>3.9000000000000004</v>
      </c>
      <c r="BH146" s="378">
        <v>0.14099999999999999</v>
      </c>
      <c r="BI146" s="379">
        <v>0.48699999999999999</v>
      </c>
      <c r="BJ146" s="379">
        <v>0.22900000000000001</v>
      </c>
      <c r="BK146" s="379">
        <f t="shared" ref="BK146" si="569">SUM(BH146:BJ146)</f>
        <v>0.85699999999999998</v>
      </c>
      <c r="BL146" s="378">
        <v>0.35399999999999998</v>
      </c>
      <c r="BM146" s="378">
        <v>9.0999999999999998E-2</v>
      </c>
      <c r="BN146" s="380">
        <f t="shared" ref="BN146" si="570">BM146+BL146+BK146+BG146</f>
        <v>5.202</v>
      </c>
      <c r="BO146" s="378">
        <v>7.6999999999999999E-2</v>
      </c>
      <c r="BP146" s="379">
        <v>7.4999999999999997E-2</v>
      </c>
      <c r="BQ146" s="379">
        <v>5.6000000000000001E-2</v>
      </c>
      <c r="BR146" s="379">
        <f t="shared" ref="BR146" si="571">SUM(BO146:BQ146)</f>
        <v>0.20799999999999999</v>
      </c>
      <c r="BS146" s="378">
        <v>4.9000000000000002E-2</v>
      </c>
      <c r="BT146" s="381">
        <v>8.0000000000000002E-3</v>
      </c>
      <c r="BU146" s="381">
        <v>2E-3</v>
      </c>
      <c r="BV146" s="380">
        <v>0.26700000000000002</v>
      </c>
      <c r="BW146" s="378">
        <v>2.4E-2</v>
      </c>
      <c r="BX146" s="379">
        <v>6.2E-2</v>
      </c>
      <c r="BY146" s="379">
        <v>0.04</v>
      </c>
      <c r="BZ146" s="379">
        <f t="shared" ref="BZ146" si="572">SUM(BW146:BY146)</f>
        <v>0.126</v>
      </c>
      <c r="CA146" s="378">
        <v>0</v>
      </c>
      <c r="CB146" s="378">
        <v>0</v>
      </c>
      <c r="CC146" s="378">
        <v>0</v>
      </c>
      <c r="CD146" s="380">
        <f t="shared" ref="CD146" si="573">CC146+CB146+CA146+BZ146</f>
        <v>0.126</v>
      </c>
      <c r="CE146" s="378">
        <v>5.6420000000000003</v>
      </c>
      <c r="CF146" s="379">
        <v>6.7590000000000003</v>
      </c>
      <c r="CG146" s="379">
        <v>4.92</v>
      </c>
      <c r="CH146" s="379">
        <v>1.0629999999999999</v>
      </c>
      <c r="CI146" s="379">
        <v>0.58899999999999997</v>
      </c>
      <c r="CJ146" s="379">
        <f t="shared" ref="CJ146" si="574">SUM(CE146:CI146)</f>
        <v>18.972999999999995</v>
      </c>
      <c r="CK146" s="378">
        <v>0.16800000000000001</v>
      </c>
      <c r="CL146" s="378">
        <v>0.68500000000000005</v>
      </c>
      <c r="CM146" s="379">
        <v>3.4329999999999998</v>
      </c>
      <c r="CN146" s="379">
        <v>1.089</v>
      </c>
      <c r="CO146" s="379">
        <f t="shared" ref="CO146" si="575">SUM(CL146:CN146)</f>
        <v>5.2070000000000007</v>
      </c>
      <c r="CP146" s="380">
        <v>1.399</v>
      </c>
      <c r="CQ146" s="382">
        <v>0.13700000000000001</v>
      </c>
      <c r="CR146" s="380">
        <f t="shared" ref="CR146" si="576">N146+AA146+AN146+BA146+BN146+BV146+CD146</f>
        <v>26.161999999999999</v>
      </c>
      <c r="CT146" s="264"/>
    </row>
    <row r="147" spans="1:98" ht="12.75" customHeight="1">
      <c r="A147" s="511"/>
      <c r="B147" s="739" t="s">
        <v>556</v>
      </c>
      <c r="C147" s="739"/>
      <c r="D147" s="739"/>
      <c r="E147" s="739"/>
      <c r="F147" s="739"/>
      <c r="G147" s="739"/>
      <c r="H147" s="739"/>
      <c r="I147" s="739"/>
      <c r="J147" s="739"/>
      <c r="K147" s="739"/>
      <c r="L147" s="739"/>
      <c r="M147" s="739"/>
      <c r="N147" s="739"/>
      <c r="O147" s="429"/>
      <c r="P147" s="511"/>
      <c r="Q147" s="511"/>
      <c r="R147" s="511"/>
      <c r="S147" s="511"/>
      <c r="T147" s="511"/>
      <c r="U147" s="511"/>
      <c r="V147" s="511"/>
      <c r="W147" s="511"/>
      <c r="X147" s="511"/>
      <c r="Y147" s="511"/>
      <c r="Z147" s="511"/>
      <c r="AA147" s="511"/>
      <c r="AB147" s="511"/>
      <c r="AC147" s="511"/>
      <c r="AD147" s="511"/>
      <c r="AE147" s="511"/>
      <c r="AF147" s="511"/>
      <c r="AG147" s="511"/>
      <c r="AH147" s="511"/>
      <c r="AI147" s="511"/>
      <c r="AJ147" s="511"/>
      <c r="AK147" s="511"/>
      <c r="AL147" s="511"/>
      <c r="AM147" s="511"/>
      <c r="AN147" s="511"/>
      <c r="AO147" s="511"/>
      <c r="AP147" s="511"/>
      <c r="AQ147" s="511"/>
      <c r="AR147" s="511"/>
      <c r="AS147" s="511"/>
      <c r="AT147" s="511"/>
      <c r="AU147" s="511"/>
      <c r="AV147" s="511"/>
      <c r="AW147" s="511"/>
      <c r="AX147" s="511"/>
      <c r="AY147" s="511"/>
      <c r="AZ147" s="511"/>
      <c r="BA147" s="511"/>
      <c r="BB147" s="511"/>
      <c r="BC147" s="511"/>
      <c r="BD147" s="511"/>
      <c r="BE147" s="511"/>
      <c r="BF147" s="511"/>
      <c r="BG147" s="511"/>
      <c r="BH147" s="511"/>
      <c r="BI147" s="511"/>
      <c r="BJ147" s="511"/>
      <c r="BK147" s="511"/>
      <c r="BL147" s="511"/>
      <c r="BM147" s="511"/>
      <c r="BN147" s="511"/>
      <c r="BO147" s="511"/>
      <c r="BP147" s="511"/>
      <c r="BQ147" s="511"/>
      <c r="BR147" s="511"/>
      <c r="BS147" s="511"/>
      <c r="BT147" s="511"/>
      <c r="BU147" s="511"/>
      <c r="BV147" s="511"/>
      <c r="BW147" s="511"/>
      <c r="BX147" s="511"/>
      <c r="BY147" s="511"/>
      <c r="BZ147" s="511"/>
      <c r="CA147" s="511"/>
      <c r="CB147" s="511"/>
      <c r="CC147" s="511"/>
      <c r="CD147" s="511"/>
      <c r="CE147" s="511"/>
      <c r="CF147" s="511"/>
      <c r="CG147" s="511"/>
      <c r="CH147" s="511"/>
      <c r="CI147" s="511"/>
      <c r="CJ147" s="511"/>
      <c r="CK147" s="511"/>
      <c r="CL147" s="511"/>
      <c r="CM147" s="511"/>
      <c r="CN147" s="511"/>
      <c r="CO147" s="511"/>
      <c r="CP147" s="511"/>
      <c r="CQ147" s="511"/>
      <c r="CR147" s="511"/>
      <c r="CT147" s="264"/>
    </row>
    <row r="148" spans="1:98" ht="12.75" customHeight="1">
      <c r="B148" s="705" t="s">
        <v>427</v>
      </c>
      <c r="C148" s="705"/>
      <c r="D148" s="705"/>
      <c r="E148" s="705"/>
      <c r="F148" s="705"/>
      <c r="G148" s="705"/>
      <c r="H148" s="705"/>
      <c r="I148" s="705"/>
      <c r="J148" s="705"/>
      <c r="K148" s="705"/>
      <c r="L148" s="705"/>
      <c r="M148" s="705"/>
      <c r="N148" s="705"/>
      <c r="O148" s="455"/>
      <c r="CT148" s="264"/>
    </row>
  </sheetData>
  <mergeCells count="53">
    <mergeCell ref="B148:N148"/>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47:N147"/>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3"/>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16" t="s">
        <v>0</v>
      </c>
      <c r="B1" s="516"/>
      <c r="C1" s="516"/>
      <c r="D1" s="516"/>
      <c r="E1" s="516"/>
      <c r="F1" s="516"/>
      <c r="G1" s="516"/>
      <c r="H1" s="516"/>
      <c r="I1" s="516"/>
      <c r="J1" s="516"/>
      <c r="K1" s="516"/>
      <c r="L1" s="516"/>
      <c r="M1" s="516"/>
      <c r="N1" s="514"/>
    </row>
    <row r="2" spans="1:18" s="54" customFormat="1" ht="12.75" customHeight="1">
      <c r="A2" s="741"/>
      <c r="B2" s="741"/>
      <c r="C2" s="741"/>
      <c r="D2" s="741"/>
      <c r="E2" s="741"/>
      <c r="F2" s="741"/>
      <c r="G2" s="741"/>
      <c r="H2" s="741"/>
      <c r="I2" s="741"/>
      <c r="J2" s="741"/>
      <c r="K2" s="741"/>
      <c r="L2" s="741"/>
      <c r="M2" s="741"/>
      <c r="N2" s="440"/>
    </row>
    <row r="3" spans="1:18" s="54" customFormat="1" ht="15">
      <c r="A3" s="742" t="s">
        <v>72</v>
      </c>
      <c r="B3" s="742"/>
      <c r="C3" s="742"/>
      <c r="D3" s="742"/>
      <c r="E3" s="742"/>
      <c r="F3" s="742"/>
      <c r="G3" s="742"/>
      <c r="H3" s="742"/>
      <c r="I3" s="742"/>
      <c r="J3" s="742"/>
      <c r="K3" s="742"/>
      <c r="L3" s="742"/>
      <c r="M3" s="742"/>
      <c r="N3" s="515"/>
    </row>
    <row r="4" spans="1:18" s="54" customFormat="1" ht="12.75" customHeight="1">
      <c r="A4" s="743"/>
      <c r="B4" s="723" t="s">
        <v>73</v>
      </c>
      <c r="C4" s="745" t="s">
        <v>65</v>
      </c>
      <c r="D4" s="745" t="s">
        <v>54</v>
      </c>
      <c r="E4" s="745" t="s">
        <v>55</v>
      </c>
      <c r="F4" s="745" t="s">
        <v>56</v>
      </c>
      <c r="G4" s="745" t="s">
        <v>75</v>
      </c>
      <c r="H4" s="745" t="s">
        <v>69</v>
      </c>
      <c r="I4" s="745" t="s">
        <v>60</v>
      </c>
      <c r="J4" s="745" t="s">
        <v>61</v>
      </c>
      <c r="K4" s="745" t="s">
        <v>62</v>
      </c>
      <c r="L4" s="745" t="s">
        <v>63</v>
      </c>
      <c r="M4" s="723" t="s">
        <v>78</v>
      </c>
      <c r="N4" s="723" t="s">
        <v>557</v>
      </c>
      <c r="P4" s="723" t="s">
        <v>74</v>
      </c>
    </row>
    <row r="5" spans="1:18" ht="12.75" customHeight="1">
      <c r="A5" s="744"/>
      <c r="B5" s="733"/>
      <c r="C5" s="746"/>
      <c r="D5" s="746"/>
      <c r="E5" s="746"/>
      <c r="F5" s="746"/>
      <c r="G5" s="746"/>
      <c r="H5" s="746"/>
      <c r="I5" s="746"/>
      <c r="J5" s="746"/>
      <c r="K5" s="746"/>
      <c r="L5" s="746"/>
      <c r="M5" s="733"/>
      <c r="N5" s="733"/>
      <c r="P5" s="733"/>
    </row>
    <row r="6" spans="1:18" ht="12.75" customHeight="1">
      <c r="A6" s="744"/>
      <c r="B6" s="733"/>
      <c r="C6" s="746"/>
      <c r="D6" s="746"/>
      <c r="E6" s="746"/>
      <c r="F6" s="746"/>
      <c r="G6" s="746"/>
      <c r="H6" s="746"/>
      <c r="I6" s="746"/>
      <c r="J6" s="746"/>
      <c r="K6" s="746"/>
      <c r="L6" s="746"/>
      <c r="M6" s="733"/>
      <c r="N6" s="733"/>
      <c r="P6" s="733"/>
    </row>
    <row r="7" spans="1:18" ht="12.75" customHeight="1">
      <c r="A7" s="744"/>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31773.943918000001</v>
      </c>
      <c r="C8" s="161">
        <f t="shared" ref="C8:M8" si="0">SUM(C19:C30)</f>
        <v>888.16313800000012</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357.52707199999998</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29504.893365999997</v>
      </c>
      <c r="C9" s="57">
        <f>SUM(C31:C42)</f>
        <v>1022.671159</v>
      </c>
      <c r="D9" s="57">
        <f t="shared" ref="D9:M9" si="3">SUM(D31:D42)</f>
        <v>3671.7023680000007</v>
      </c>
      <c r="E9" s="57">
        <f t="shared" si="3"/>
        <v>5.7668649999999992</v>
      </c>
      <c r="F9" s="57">
        <f t="shared" si="3"/>
        <v>2251.9083639999999</v>
      </c>
      <c r="G9" s="57">
        <f t="shared" si="3"/>
        <v>0.655254</v>
      </c>
      <c r="H9" s="57">
        <f t="shared" si="3"/>
        <v>11244.286794</v>
      </c>
      <c r="I9" s="57">
        <f t="shared" si="3"/>
        <v>1619.1016219999997</v>
      </c>
      <c r="J9" s="57">
        <f t="shared" si="3"/>
        <v>514.94976899999983</v>
      </c>
      <c r="K9" s="57">
        <f t="shared" si="3"/>
        <v>518.9073239999999</v>
      </c>
      <c r="L9" s="57">
        <f t="shared" si="3"/>
        <v>575.8288389999999</v>
      </c>
      <c r="M9" s="59">
        <f t="shared" si="3"/>
        <v>21425.778358</v>
      </c>
      <c r="N9" s="59">
        <f t="shared" ref="N9" si="4">SUM(N31:N42)</f>
        <v>50930.671723999993</v>
      </c>
      <c r="O9" s="68"/>
      <c r="P9" s="59">
        <f t="shared" ref="P9" si="5">SUM(P31:P42)</f>
        <v>5811407.4540670002</v>
      </c>
      <c r="R9" s="519"/>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506.10173000000003</v>
      </c>
      <c r="K10" s="57">
        <f t="shared" si="6"/>
        <v>669.94177599999989</v>
      </c>
      <c r="L10" s="57">
        <f t="shared" si="6"/>
        <v>627.49902499999985</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506.96464500000002</v>
      </c>
      <c r="K11" s="57">
        <f t="shared" si="9"/>
        <v>811.20718000000011</v>
      </c>
      <c r="L11" s="57">
        <f t="shared" si="9"/>
        <v>775.00525799999991</v>
      </c>
      <c r="M11" s="59">
        <f t="shared" si="9"/>
        <v>24842.564489</v>
      </c>
      <c r="N11" s="59">
        <f t="shared" ref="N11" si="10">SUM(N55:N66)</f>
        <v>52520.273818000001</v>
      </c>
      <c r="O11" s="68"/>
      <c r="P11" s="59">
        <f t="shared" ref="P11" si="11">SUM(P55:P66)</f>
        <v>6937978.3761780001</v>
      </c>
      <c r="R11" s="519"/>
    </row>
    <row r="12" spans="1:18" ht="12.75" customHeight="1">
      <c r="A12" s="85" t="s">
        <v>171</v>
      </c>
      <c r="B12" s="59">
        <f>SUM(B67:B78)</f>
        <v>24273.700154000002</v>
      </c>
      <c r="C12" s="57">
        <f t="shared" ref="C12:M12" si="12">SUM(C67:C78)</f>
        <v>957.95914499999992</v>
      </c>
      <c r="D12" s="57">
        <f t="shared" si="12"/>
        <v>5534.2302230000014</v>
      </c>
      <c r="E12" s="57">
        <f t="shared" si="12"/>
        <v>0.109815</v>
      </c>
      <c r="F12" s="57">
        <f t="shared" si="12"/>
        <v>4299.3799240000008</v>
      </c>
      <c r="G12" s="57">
        <f t="shared" si="12"/>
        <v>7.3783220000000007</v>
      </c>
      <c r="H12" s="57">
        <f t="shared" si="12"/>
        <v>15178.206962</v>
      </c>
      <c r="I12" s="57">
        <f t="shared" si="12"/>
        <v>260.27547900000002</v>
      </c>
      <c r="J12" s="57">
        <f t="shared" si="12"/>
        <v>484.53413999999992</v>
      </c>
      <c r="K12" s="57">
        <f t="shared" si="12"/>
        <v>664.76110200000005</v>
      </c>
      <c r="L12" s="57">
        <f t="shared" si="12"/>
        <v>654.44292399999995</v>
      </c>
      <c r="M12" s="59">
        <f t="shared" si="12"/>
        <v>28041.278036000003</v>
      </c>
      <c r="N12" s="59">
        <f t="shared" ref="N12" si="13">SUM(N67:N78)</f>
        <v>52314.978190000016</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5591.0354029999999</v>
      </c>
      <c r="G13" s="57">
        <f t="shared" si="15"/>
        <v>3.8526579999999999</v>
      </c>
      <c r="H13" s="57">
        <f t="shared" si="15"/>
        <v>17758.659523000002</v>
      </c>
      <c r="I13" s="57">
        <f t="shared" si="15"/>
        <v>331.96077899999995</v>
      </c>
      <c r="J13" s="57">
        <f t="shared" si="15"/>
        <v>431.92652000000004</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v>
      </c>
      <c r="C14" s="57">
        <f t="shared" ref="C14:M14" si="17">SUM(C91:C102)</f>
        <v>1002.9635269999998</v>
      </c>
      <c r="D14" s="57">
        <f t="shared" si="17"/>
        <v>6951.0099230000005</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v>
      </c>
      <c r="K14" s="57">
        <f t="shared" si="17"/>
        <v>774.16458899999998</v>
      </c>
      <c r="L14" s="57">
        <f t="shared" si="17"/>
        <v>636.81081200000006</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22390.772097000005</v>
      </c>
      <c r="C15" s="57">
        <f t="shared" ref="C15:P15" si="20">SUM(C103:C114)</f>
        <v>833.35940000000005</v>
      </c>
      <c r="D15" s="57">
        <f t="shared" si="20"/>
        <v>6378.0922419999997</v>
      </c>
      <c r="E15" s="57">
        <f t="shared" si="20"/>
        <v>4.0699999999999998E-3</v>
      </c>
      <c r="F15" s="57">
        <f t="shared" si="20"/>
        <v>6132.5174320000015</v>
      </c>
      <c r="G15" s="57">
        <f t="shared" si="20"/>
        <v>2.2070799999999999</v>
      </c>
      <c r="H15" s="57">
        <f t="shared" si="20"/>
        <v>20127.354723</v>
      </c>
      <c r="I15" s="57">
        <f t="shared" si="20"/>
        <v>721.87264300000004</v>
      </c>
      <c r="J15" s="57">
        <f t="shared" si="20"/>
        <v>522.35825999999997</v>
      </c>
      <c r="K15" s="57">
        <f t="shared" si="20"/>
        <v>928.32430500000009</v>
      </c>
      <c r="L15" s="57">
        <f t="shared" si="20"/>
        <v>660.34837400000015</v>
      </c>
      <c r="M15" s="59">
        <f t="shared" si="20"/>
        <v>36306.438528999999</v>
      </c>
      <c r="N15" s="59">
        <f>SUM(N103:N114)</f>
        <v>58697.210626</v>
      </c>
      <c r="O15" s="68"/>
      <c r="P15" s="59">
        <f t="shared" si="20"/>
        <v>5921113.8471479993</v>
      </c>
      <c r="R15" s="519"/>
    </row>
    <row r="16" spans="1:18" ht="12.75" customHeight="1">
      <c r="A16" s="85" t="s">
        <v>687</v>
      </c>
      <c r="B16" s="59">
        <f t="shared" ref="B16:N16" si="21">SUM(B115:B126)</f>
        <v>21744.375298999996</v>
      </c>
      <c r="C16" s="57">
        <f t="shared" si="21"/>
        <v>801.79599199999996</v>
      </c>
      <c r="D16" s="57">
        <f t="shared" si="21"/>
        <v>6066.2134699999997</v>
      </c>
      <c r="E16" s="57">
        <f t="shared" si="21"/>
        <v>6.7145999999999997E-2</v>
      </c>
      <c r="F16" s="57">
        <f t="shared" si="21"/>
        <v>5831.2404350000015</v>
      </c>
      <c r="G16" s="57">
        <f t="shared" si="21"/>
        <v>2.4581289999999996</v>
      </c>
      <c r="H16" s="57">
        <f t="shared" si="21"/>
        <v>20556.038911</v>
      </c>
      <c r="I16" s="57">
        <f t="shared" si="21"/>
        <v>739.99905200000001</v>
      </c>
      <c r="J16" s="57">
        <f t="shared" si="21"/>
        <v>485.06983899999994</v>
      </c>
      <c r="K16" s="57">
        <f t="shared" si="21"/>
        <v>918.44188700000007</v>
      </c>
      <c r="L16" s="57">
        <f t="shared" si="21"/>
        <v>646.63994699999989</v>
      </c>
      <c r="M16" s="59">
        <f t="shared" si="21"/>
        <v>36047.964807999997</v>
      </c>
      <c r="N16" s="59">
        <f t="shared" si="21"/>
        <v>57792.340106999989</v>
      </c>
      <c r="O16" s="68"/>
      <c r="P16" s="59">
        <f>SUM(P115:P126)</f>
        <v>6412054.5682180002</v>
      </c>
      <c r="R16" s="519"/>
    </row>
    <row r="17" spans="1:18" ht="12.75" customHeight="1">
      <c r="A17" s="85" t="s">
        <v>717</v>
      </c>
      <c r="B17" s="59">
        <f t="shared" ref="B17:N17" si="22">SUM(B127:B138)</f>
        <v>17975.517384999999</v>
      </c>
      <c r="C17" s="57">
        <f t="shared" si="22"/>
        <v>771.178943</v>
      </c>
      <c r="D17" s="57">
        <f t="shared" si="22"/>
        <v>5905.8195160000005</v>
      </c>
      <c r="E17" s="57">
        <f t="shared" si="22"/>
        <v>0.80612099999999998</v>
      </c>
      <c r="F17" s="57">
        <f t="shared" si="22"/>
        <v>4847.6935879999992</v>
      </c>
      <c r="G17" s="57">
        <f t="shared" si="22"/>
        <v>7.3279420000000002</v>
      </c>
      <c r="H17" s="57">
        <f t="shared" si="22"/>
        <v>21947.110577999996</v>
      </c>
      <c r="I17" s="57">
        <f t="shared" si="22"/>
        <v>635.43645099999992</v>
      </c>
      <c r="J17" s="57">
        <f t="shared" si="22"/>
        <v>487.10173499999996</v>
      </c>
      <c r="K17" s="57">
        <f t="shared" si="22"/>
        <v>827.75586999999996</v>
      </c>
      <c r="L17" s="57">
        <f t="shared" si="22"/>
        <v>580.83172999999999</v>
      </c>
      <c r="M17" s="59">
        <f t="shared" si="22"/>
        <v>36011.062473999998</v>
      </c>
      <c r="N17" s="59">
        <f t="shared" si="22"/>
        <v>53986.57985899999</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2593.9906330000003</v>
      </c>
      <c r="C19" s="62">
        <v>88.223942000000008</v>
      </c>
      <c r="D19" s="62">
        <v>207.34376800000001</v>
      </c>
      <c r="E19" s="123">
        <v>0</v>
      </c>
      <c r="F19" s="62">
        <v>175.27733900000001</v>
      </c>
      <c r="G19" s="123">
        <v>1.9199999999999998E-3</v>
      </c>
      <c r="H19" s="62">
        <v>804.86100499999998</v>
      </c>
      <c r="I19" s="62">
        <v>43.692898999999997</v>
      </c>
      <c r="J19" s="62">
        <v>32.02614599999999</v>
      </c>
      <c r="K19" s="62">
        <v>38.751701000000004</v>
      </c>
      <c r="L19" s="62">
        <v>58.92385800000001</v>
      </c>
      <c r="M19" s="364">
        <f>SUM(C19:L19)</f>
        <v>1449.1025779999998</v>
      </c>
      <c r="N19" s="365">
        <f>SUM(M19,B19)</f>
        <v>4043.0932110000003</v>
      </c>
      <c r="P19" s="61">
        <v>558625.973</v>
      </c>
    </row>
    <row r="20" spans="1:18" ht="12.75" customHeight="1">
      <c r="A20" s="190">
        <v>40391</v>
      </c>
      <c r="B20" s="59">
        <v>2525.931564</v>
      </c>
      <c r="C20" s="57">
        <v>141.403505</v>
      </c>
      <c r="D20" s="57">
        <v>151.90588599999998</v>
      </c>
      <c r="E20" s="86">
        <v>0</v>
      </c>
      <c r="F20" s="57">
        <v>146.769282</v>
      </c>
      <c r="G20" s="86">
        <v>8.3099999999999992E-4</v>
      </c>
      <c r="H20" s="57">
        <v>535.13339000000008</v>
      </c>
      <c r="I20" s="57">
        <v>59.257592000000002</v>
      </c>
      <c r="J20" s="57">
        <v>35.182332000000002</v>
      </c>
      <c r="K20" s="57">
        <v>28.329631999999997</v>
      </c>
      <c r="L20" s="57">
        <v>43.354528000000002</v>
      </c>
      <c r="M20" s="365">
        <f t="shared" ref="M20:M83" si="23">SUM(C20:L20)</f>
        <v>1141.336978</v>
      </c>
      <c r="N20" s="365">
        <f t="shared" ref="N20:N83" si="24">SUM(M20,B20)</f>
        <v>3667.2685419999998</v>
      </c>
      <c r="P20" s="59">
        <v>569231.52099999995</v>
      </c>
    </row>
    <row r="21" spans="1:18" ht="12.75" customHeight="1">
      <c r="A21" s="190">
        <v>40422</v>
      </c>
      <c r="B21" s="59">
        <v>2566.76638</v>
      </c>
      <c r="C21" s="57">
        <v>3.9966639999999996</v>
      </c>
      <c r="D21" s="57">
        <v>155.81573299999997</v>
      </c>
      <c r="E21" s="86">
        <v>3.045E-3</v>
      </c>
      <c r="F21" s="57">
        <v>184.08169800000002</v>
      </c>
      <c r="G21" s="86">
        <v>4.7774000000000004E-2</v>
      </c>
      <c r="H21" s="57">
        <v>747.37819399999989</v>
      </c>
      <c r="I21" s="57">
        <v>156.11607899999998</v>
      </c>
      <c r="J21" s="57">
        <v>33.398402999999973</v>
      </c>
      <c r="K21" s="57">
        <v>37.990926000000002</v>
      </c>
      <c r="L21" s="57">
        <v>63.544059999999988</v>
      </c>
      <c r="M21" s="365">
        <f t="shared" si="23"/>
        <v>1382.3725759999995</v>
      </c>
      <c r="N21" s="365">
        <f t="shared" si="24"/>
        <v>3949.1389559999998</v>
      </c>
      <c r="P21" s="59">
        <v>586843.80799999996</v>
      </c>
    </row>
    <row r="22" spans="1:18" ht="12.75" customHeight="1">
      <c r="A22" s="190">
        <v>40452</v>
      </c>
      <c r="B22" s="59">
        <v>2048.2712849999998</v>
      </c>
      <c r="C22" s="57">
        <v>164.398616</v>
      </c>
      <c r="D22" s="57">
        <v>224.96391300000002</v>
      </c>
      <c r="E22" s="86">
        <v>1.3600000000000001E-3</v>
      </c>
      <c r="F22" s="57">
        <v>221.674329</v>
      </c>
      <c r="G22" s="86">
        <v>5.8001999999999998E-2</v>
      </c>
      <c r="H22" s="57">
        <v>637.04172900000003</v>
      </c>
      <c r="I22" s="57">
        <v>173.39958899999999</v>
      </c>
      <c r="J22" s="57">
        <v>48.685326000000025</v>
      </c>
      <c r="K22" s="57">
        <v>31.168576999999999</v>
      </c>
      <c r="L22" s="57">
        <v>47.376871000000001</v>
      </c>
      <c r="M22" s="365">
        <f t="shared" si="23"/>
        <v>1548.7683119999999</v>
      </c>
      <c r="N22" s="365">
        <f t="shared" si="24"/>
        <v>3597.039597</v>
      </c>
      <c r="P22" s="59">
        <v>553048.08700000006</v>
      </c>
    </row>
    <row r="23" spans="1:18" ht="12.75" customHeight="1">
      <c r="A23" s="190">
        <v>40483</v>
      </c>
      <c r="B23" s="59">
        <v>2687.3810339999995</v>
      </c>
      <c r="C23" s="57">
        <v>3.632117</v>
      </c>
      <c r="D23" s="57">
        <v>271.488088</v>
      </c>
      <c r="E23" s="86">
        <v>0</v>
      </c>
      <c r="F23" s="57">
        <v>238.482732</v>
      </c>
      <c r="G23" s="86">
        <v>2.2469999999999999E-3</v>
      </c>
      <c r="H23" s="57">
        <v>703.9148389999998</v>
      </c>
      <c r="I23" s="57">
        <v>169.935205</v>
      </c>
      <c r="J23" s="57">
        <v>28.932218000000002</v>
      </c>
      <c r="K23" s="57">
        <v>32.671596999999998</v>
      </c>
      <c r="L23" s="57">
        <v>23.114311999999998</v>
      </c>
      <c r="M23" s="365">
        <f t="shared" si="23"/>
        <v>1472.1733549999997</v>
      </c>
      <c r="N23" s="365">
        <f t="shared" si="24"/>
        <v>4159.554388999999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35.256053999999999</v>
      </c>
      <c r="L24" s="57">
        <v>49.903103000000002</v>
      </c>
      <c r="M24" s="365">
        <f t="shared" si="23"/>
        <v>1533.474434</v>
      </c>
      <c r="N24" s="365">
        <f t="shared" si="24"/>
        <v>4747.8937889999997</v>
      </c>
      <c r="P24" s="59">
        <v>557224.23199999996</v>
      </c>
    </row>
    <row r="25" spans="1:18" ht="12.75" customHeight="1">
      <c r="A25" s="190">
        <v>40544</v>
      </c>
      <c r="B25" s="59">
        <v>2308.1274230000008</v>
      </c>
      <c r="C25" s="57">
        <v>0.27969399999999994</v>
      </c>
      <c r="D25" s="57">
        <v>225.58342199999998</v>
      </c>
      <c r="E25" s="86">
        <v>0</v>
      </c>
      <c r="F25" s="57">
        <v>122.719112</v>
      </c>
      <c r="G25" s="86">
        <v>6.5700000000000003E-4</v>
      </c>
      <c r="H25" s="57">
        <v>461.01802900000001</v>
      </c>
      <c r="I25" s="57">
        <v>91.842973999999998</v>
      </c>
      <c r="J25" s="57">
        <v>43.06665000000001</v>
      </c>
      <c r="K25" s="57">
        <v>18.616275000000005</v>
      </c>
      <c r="L25" s="57">
        <v>43.015569999999997</v>
      </c>
      <c r="M25" s="365">
        <f t="shared" si="23"/>
        <v>1006.142383</v>
      </c>
      <c r="N25" s="365">
        <f t="shared" si="24"/>
        <v>3314.2698060000007</v>
      </c>
      <c r="P25" s="59">
        <v>569266.35199999996</v>
      </c>
    </row>
    <row r="26" spans="1:18" ht="12.75" customHeight="1">
      <c r="A26" s="190">
        <v>40575</v>
      </c>
      <c r="B26" s="59">
        <v>2567.3097990000001</v>
      </c>
      <c r="C26" s="57">
        <v>71.470710000000039</v>
      </c>
      <c r="D26" s="57">
        <v>405.39226300000001</v>
      </c>
      <c r="E26" s="86">
        <v>3.045E-3</v>
      </c>
      <c r="F26" s="57">
        <v>181.96280599999997</v>
      </c>
      <c r="G26" s="86">
        <v>1.2300000000000001E-4</v>
      </c>
      <c r="H26" s="57">
        <v>630.66163999999992</v>
      </c>
      <c r="I26" s="57">
        <v>142.57513699999998</v>
      </c>
      <c r="J26" s="57">
        <v>31.850669000000007</v>
      </c>
      <c r="K26" s="57">
        <v>12.947387000000001</v>
      </c>
      <c r="L26" s="57">
        <v>50.789729000000008</v>
      </c>
      <c r="M26" s="365">
        <f t="shared" si="23"/>
        <v>1527.653509</v>
      </c>
      <c r="N26" s="365">
        <f t="shared" si="24"/>
        <v>4094.9633080000003</v>
      </c>
      <c r="P26" s="59">
        <v>553246.91200000001</v>
      </c>
    </row>
    <row r="27" spans="1:18" ht="12.75" customHeight="1">
      <c r="A27" s="190">
        <v>40603</v>
      </c>
      <c r="B27" s="59">
        <v>3186.101588</v>
      </c>
      <c r="C27" s="57">
        <v>64.436138</v>
      </c>
      <c r="D27" s="57">
        <v>195.96795800000004</v>
      </c>
      <c r="E27" s="86">
        <v>3.045E-3</v>
      </c>
      <c r="F27" s="57">
        <v>157.486424</v>
      </c>
      <c r="G27" s="86">
        <v>5.04E-4</v>
      </c>
      <c r="H27" s="57">
        <v>722.96153100000004</v>
      </c>
      <c r="I27" s="57">
        <v>185.29795100000001</v>
      </c>
      <c r="J27" s="57">
        <v>46.304596000000004</v>
      </c>
      <c r="K27" s="57">
        <v>36.250214</v>
      </c>
      <c r="L27" s="57">
        <v>41.82703200000001</v>
      </c>
      <c r="M27" s="365">
        <f t="shared" si="23"/>
        <v>1450.5353929999999</v>
      </c>
      <c r="N27" s="365">
        <f t="shared" si="24"/>
        <v>4636.6369809999997</v>
      </c>
      <c r="P27" s="59">
        <v>480793.01745700004</v>
      </c>
    </row>
    <row r="28" spans="1:18" ht="12.75" customHeight="1">
      <c r="A28" s="190">
        <v>40634</v>
      </c>
      <c r="B28" s="59">
        <v>2485.5643560000003</v>
      </c>
      <c r="C28" s="57">
        <v>20.905764999999999</v>
      </c>
      <c r="D28" s="57">
        <v>219.997342</v>
      </c>
      <c r="E28" s="86">
        <v>3.045E-3</v>
      </c>
      <c r="F28" s="57">
        <v>154.22495000000001</v>
      </c>
      <c r="G28" s="86">
        <v>2.0655999999999997E-2</v>
      </c>
      <c r="H28" s="57">
        <v>1012.7116989999998</v>
      </c>
      <c r="I28" s="57">
        <v>82.804815999999988</v>
      </c>
      <c r="J28" s="57">
        <v>41.841947999999945</v>
      </c>
      <c r="K28" s="57">
        <v>17.934078000000003</v>
      </c>
      <c r="L28" s="57">
        <v>54.873498999999988</v>
      </c>
      <c r="M28" s="365">
        <f t="shared" si="23"/>
        <v>1605.317798</v>
      </c>
      <c r="N28" s="365">
        <f t="shared" si="24"/>
        <v>4090.8821540000004</v>
      </c>
      <c r="P28" s="59">
        <v>509490.81099999999</v>
      </c>
    </row>
    <row r="29" spans="1:18" ht="12.75" customHeight="1">
      <c r="A29" s="190">
        <v>40664</v>
      </c>
      <c r="B29" s="59">
        <v>2455.9862600000001</v>
      </c>
      <c r="C29" s="57">
        <v>165.70577399999999</v>
      </c>
      <c r="D29" s="57">
        <v>203.18845200000001</v>
      </c>
      <c r="E29" s="86">
        <v>1.6899999999999999E-3</v>
      </c>
      <c r="F29" s="57">
        <v>122.47081099999998</v>
      </c>
      <c r="G29" s="86">
        <v>1.272E-2</v>
      </c>
      <c r="H29" s="57">
        <v>1022.1180079999999</v>
      </c>
      <c r="I29" s="57">
        <v>143.08608699999999</v>
      </c>
      <c r="J29" s="57">
        <v>31.179049000000006</v>
      </c>
      <c r="K29" s="57">
        <v>27.234964000000002</v>
      </c>
      <c r="L29" s="57">
        <v>57.433315999999991</v>
      </c>
      <c r="M29" s="365">
        <f t="shared" si="23"/>
        <v>1772.430871</v>
      </c>
      <c r="N29" s="365">
        <f t="shared" si="24"/>
        <v>4228.4171310000002</v>
      </c>
      <c r="P29" s="59">
        <v>477563.11700000003</v>
      </c>
    </row>
    <row r="30" spans="1:18" ht="12.75" customHeight="1">
      <c r="A30" s="190">
        <v>40695</v>
      </c>
      <c r="B30" s="59">
        <v>3134.0942410000002</v>
      </c>
      <c r="C30" s="57">
        <v>4.3559480000000006</v>
      </c>
      <c r="D30" s="57">
        <v>176.11722100000003</v>
      </c>
      <c r="E30" s="86">
        <v>3.2810000000000001E-3</v>
      </c>
      <c r="F30" s="57">
        <v>207.81047100000001</v>
      </c>
      <c r="G30" s="86">
        <v>1.4759999999999999E-3</v>
      </c>
      <c r="H30" s="57">
        <v>858.99317700000006</v>
      </c>
      <c r="I30" s="57">
        <v>147.92632499999999</v>
      </c>
      <c r="J30" s="57">
        <v>46.512896999999988</v>
      </c>
      <c r="K30" s="57">
        <v>40.375667</v>
      </c>
      <c r="L30" s="57">
        <v>47.569046</v>
      </c>
      <c r="M30" s="365">
        <f t="shared" si="23"/>
        <v>1529.6655090000002</v>
      </c>
      <c r="N30" s="365">
        <f t="shared" si="24"/>
        <v>4663.7597500000002</v>
      </c>
      <c r="P30" s="59">
        <v>563970.78399999999</v>
      </c>
    </row>
    <row r="31" spans="1:18" ht="12.75" customHeight="1">
      <c r="A31" s="190">
        <v>40725</v>
      </c>
      <c r="B31" s="59">
        <v>2321.4811850000001</v>
      </c>
      <c r="C31" s="57">
        <v>167.86584399999998</v>
      </c>
      <c r="D31" s="57">
        <v>234.136717</v>
      </c>
      <c r="E31" s="86">
        <v>3.2810000000000001E-3</v>
      </c>
      <c r="F31" s="57">
        <v>233.22839299999998</v>
      </c>
      <c r="G31" s="86">
        <v>0</v>
      </c>
      <c r="H31" s="57">
        <v>927.90359499999988</v>
      </c>
      <c r="I31" s="57">
        <v>64.667171999999994</v>
      </c>
      <c r="J31" s="57">
        <v>37.565052000000009</v>
      </c>
      <c r="K31" s="57">
        <v>37.747345000000003</v>
      </c>
      <c r="L31" s="57">
        <v>43.525098</v>
      </c>
      <c r="M31" s="365">
        <f t="shared" si="23"/>
        <v>1746.6424969999998</v>
      </c>
      <c r="N31" s="365">
        <f t="shared" si="24"/>
        <v>4068.1236819999999</v>
      </c>
      <c r="P31" s="59">
        <v>501404.55300000001</v>
      </c>
    </row>
    <row r="32" spans="1:18" ht="12.75" customHeight="1">
      <c r="A32" s="190">
        <v>40756</v>
      </c>
      <c r="B32" s="59">
        <v>2866.0538099999999</v>
      </c>
      <c r="C32" s="57">
        <v>77.35539</v>
      </c>
      <c r="D32" s="57">
        <v>264.80970999999994</v>
      </c>
      <c r="E32" s="86">
        <v>5.5160000000000001E-3</v>
      </c>
      <c r="F32" s="57">
        <v>200.92430400000001</v>
      </c>
      <c r="G32" s="86">
        <v>0</v>
      </c>
      <c r="H32" s="57">
        <v>820.06748099999993</v>
      </c>
      <c r="I32" s="57">
        <v>172.020364</v>
      </c>
      <c r="J32" s="57">
        <v>46.636742000000005</v>
      </c>
      <c r="K32" s="57">
        <v>35.673521999999998</v>
      </c>
      <c r="L32" s="57">
        <v>58.457011999999985</v>
      </c>
      <c r="M32" s="365">
        <f t="shared" si="23"/>
        <v>1675.9500410000001</v>
      </c>
      <c r="N32" s="365">
        <f t="shared" si="24"/>
        <v>4542.0038509999995</v>
      </c>
      <c r="P32" s="59">
        <v>579536.31499999994</v>
      </c>
    </row>
    <row r="33" spans="1:16" ht="12.75" customHeight="1">
      <c r="A33" s="190">
        <v>40787</v>
      </c>
      <c r="B33" s="59">
        <v>1997.9200639999997</v>
      </c>
      <c r="C33" s="57">
        <v>165.646263</v>
      </c>
      <c r="D33" s="57">
        <v>276.30919599999999</v>
      </c>
      <c r="E33" s="86">
        <v>0</v>
      </c>
      <c r="F33" s="57">
        <v>207.94752599999998</v>
      </c>
      <c r="G33" s="86">
        <v>0</v>
      </c>
      <c r="H33" s="57">
        <v>968.69095400000015</v>
      </c>
      <c r="I33" s="57">
        <v>123.50992100000001</v>
      </c>
      <c r="J33" s="57">
        <v>45.786108999999996</v>
      </c>
      <c r="K33" s="57">
        <v>41.091983999999997</v>
      </c>
      <c r="L33" s="57">
        <v>51.185176999999996</v>
      </c>
      <c r="M33" s="365">
        <f t="shared" si="23"/>
        <v>1880.16713</v>
      </c>
      <c r="N33" s="365">
        <f t="shared" si="24"/>
        <v>3878.0871939999997</v>
      </c>
      <c r="P33" s="59">
        <v>586844.26100000006</v>
      </c>
    </row>
    <row r="34" spans="1:16" s="64" customFormat="1" ht="12.75" customHeight="1">
      <c r="A34" s="190">
        <v>40817</v>
      </c>
      <c r="B34" s="59">
        <v>2317.8696099999997</v>
      </c>
      <c r="C34" s="57">
        <v>0.57950800000000002</v>
      </c>
      <c r="D34" s="57">
        <v>321.90490299999999</v>
      </c>
      <c r="E34" s="86">
        <v>2.9715819999999997</v>
      </c>
      <c r="F34" s="57">
        <v>182.657059</v>
      </c>
      <c r="G34" s="86">
        <v>1.272E-2</v>
      </c>
      <c r="H34" s="57">
        <v>1047.3815300000001</v>
      </c>
      <c r="I34" s="57">
        <v>66.027596000000003</v>
      </c>
      <c r="J34" s="57">
        <v>59.589828999999952</v>
      </c>
      <c r="K34" s="57">
        <v>35.352132999999995</v>
      </c>
      <c r="L34" s="57">
        <v>29.320968999999995</v>
      </c>
      <c r="M34" s="365">
        <f t="shared" si="23"/>
        <v>1745.7978290000001</v>
      </c>
      <c r="N34" s="365">
        <f t="shared" si="24"/>
        <v>4063.6674389999998</v>
      </c>
      <c r="P34" s="59">
        <v>542033.86199999996</v>
      </c>
    </row>
    <row r="35" spans="1:16" s="64" customFormat="1" ht="12.75" customHeight="1">
      <c r="A35" s="190">
        <v>40848</v>
      </c>
      <c r="B35" s="59">
        <v>2185.382705</v>
      </c>
      <c r="C35" s="57">
        <v>167.27159499999999</v>
      </c>
      <c r="D35" s="57">
        <v>337.91347200000001</v>
      </c>
      <c r="E35" s="86">
        <v>1.7129999999999999E-3</v>
      </c>
      <c r="F35" s="57">
        <v>248.424466</v>
      </c>
      <c r="G35" s="86">
        <v>1.536E-3</v>
      </c>
      <c r="H35" s="57">
        <v>910.46430799999985</v>
      </c>
      <c r="I35" s="57">
        <v>203.64544999999998</v>
      </c>
      <c r="J35" s="57">
        <v>38.106825000000001</v>
      </c>
      <c r="K35" s="57">
        <v>23.384011000000001</v>
      </c>
      <c r="L35" s="57">
        <v>54.845372000000005</v>
      </c>
      <c r="M35" s="365">
        <f t="shared" si="23"/>
        <v>1984.0587479999999</v>
      </c>
      <c r="N35" s="365">
        <f t="shared" si="24"/>
        <v>4169.4414529999995</v>
      </c>
      <c r="P35" s="59">
        <v>405107.44500000001</v>
      </c>
    </row>
    <row r="36" spans="1:16" s="64" customFormat="1" ht="12.75" customHeight="1">
      <c r="A36" s="190">
        <v>40878</v>
      </c>
      <c r="B36" s="59">
        <v>2767.6404819999998</v>
      </c>
      <c r="C36" s="57">
        <v>0.48621299999999995</v>
      </c>
      <c r="D36" s="57">
        <v>516.65996499999994</v>
      </c>
      <c r="E36" s="86">
        <v>8.173999999999999E-3</v>
      </c>
      <c r="F36" s="57">
        <v>214.75437199999999</v>
      </c>
      <c r="G36" s="86">
        <v>4.8000000000000001E-5</v>
      </c>
      <c r="H36" s="57">
        <v>969.42250299999989</v>
      </c>
      <c r="I36" s="57">
        <v>180.90697599999999</v>
      </c>
      <c r="J36" s="57">
        <v>40.465507000000009</v>
      </c>
      <c r="K36" s="57">
        <v>25.036853000000001</v>
      </c>
      <c r="L36" s="57">
        <v>50.139919000000006</v>
      </c>
      <c r="M36" s="365">
        <f t="shared" si="23"/>
        <v>1997.8805300000001</v>
      </c>
      <c r="N36" s="365">
        <f t="shared" si="24"/>
        <v>4765.5210120000002</v>
      </c>
      <c r="P36" s="59">
        <v>533816.62706700002</v>
      </c>
    </row>
    <row r="37" spans="1:16" s="64" customFormat="1" ht="12.75" customHeight="1">
      <c r="A37" s="190">
        <v>40909</v>
      </c>
      <c r="B37" s="59">
        <v>2667.7404549999997</v>
      </c>
      <c r="C37" s="57">
        <v>0.46030900000000002</v>
      </c>
      <c r="D37" s="57">
        <v>162.87360999999999</v>
      </c>
      <c r="E37" s="86">
        <v>2.776599</v>
      </c>
      <c r="F37" s="57">
        <v>105.80098699999999</v>
      </c>
      <c r="G37" s="86">
        <v>1.1950000000000001E-3</v>
      </c>
      <c r="H37" s="57">
        <v>839.81696800000009</v>
      </c>
      <c r="I37" s="57">
        <v>54.430039999999998</v>
      </c>
      <c r="J37" s="57">
        <v>29.289384000000005</v>
      </c>
      <c r="K37" s="57">
        <v>35.156667999999996</v>
      </c>
      <c r="L37" s="57">
        <v>35.222971000000001</v>
      </c>
      <c r="M37" s="365">
        <f t="shared" si="23"/>
        <v>1265.8287309999998</v>
      </c>
      <c r="N37" s="365">
        <f t="shared" si="24"/>
        <v>3933.5691859999997</v>
      </c>
      <c r="P37" s="59">
        <v>503990.84</v>
      </c>
    </row>
    <row r="38" spans="1:16" s="64" customFormat="1" ht="12.75" customHeight="1">
      <c r="A38" s="190">
        <v>40940</v>
      </c>
      <c r="B38" s="59">
        <v>2486.7680909999999</v>
      </c>
      <c r="C38" s="57">
        <v>65.834387000000021</v>
      </c>
      <c r="D38" s="57">
        <v>320.810495</v>
      </c>
      <c r="E38" s="86">
        <v>0</v>
      </c>
      <c r="F38" s="57">
        <v>172.74541100000002</v>
      </c>
      <c r="G38" s="86">
        <v>0</v>
      </c>
      <c r="H38" s="57">
        <v>733.56208299999992</v>
      </c>
      <c r="I38" s="57">
        <v>179.77524300000002</v>
      </c>
      <c r="J38" s="57">
        <v>40.123628999999987</v>
      </c>
      <c r="K38" s="57">
        <v>69.136810000000011</v>
      </c>
      <c r="L38" s="57">
        <v>48.193379999999991</v>
      </c>
      <c r="M38" s="365">
        <f t="shared" si="23"/>
        <v>1630.1814379999998</v>
      </c>
      <c r="N38" s="365">
        <f t="shared" si="24"/>
        <v>4116.9495289999995</v>
      </c>
      <c r="P38" s="59">
        <v>534032.42500000005</v>
      </c>
    </row>
    <row r="39" spans="1:16" s="64" customFormat="1" ht="12.75" customHeight="1">
      <c r="A39" s="190">
        <v>40969</v>
      </c>
      <c r="B39" s="59">
        <v>2679.8734039999999</v>
      </c>
      <c r="C39" s="57">
        <v>91.756750000000011</v>
      </c>
      <c r="D39" s="57">
        <v>402.67883699999993</v>
      </c>
      <c r="E39" s="86">
        <v>0</v>
      </c>
      <c r="F39" s="57">
        <v>189.266389</v>
      </c>
      <c r="G39" s="86">
        <v>1.272E-2</v>
      </c>
      <c r="H39" s="57">
        <v>1128.8143889999999</v>
      </c>
      <c r="I39" s="57">
        <v>219.562949</v>
      </c>
      <c r="J39" s="57">
        <v>56.092835999999984</v>
      </c>
      <c r="K39" s="57">
        <v>55.581462999999999</v>
      </c>
      <c r="L39" s="57">
        <v>44.962493000000002</v>
      </c>
      <c r="M39" s="365">
        <f t="shared" si="23"/>
        <v>2188.7288259999996</v>
      </c>
      <c r="N39" s="365">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164.55870499999997</v>
      </c>
      <c r="G40" s="86">
        <v>1.35E-2</v>
      </c>
      <c r="H40" s="57">
        <v>773.41883400000006</v>
      </c>
      <c r="I40" s="57">
        <v>87.755303999999995</v>
      </c>
      <c r="J40" s="57">
        <v>39.07424299999996</v>
      </c>
      <c r="K40" s="57">
        <v>63.628565999999999</v>
      </c>
      <c r="L40" s="57">
        <v>50.062263999999999</v>
      </c>
      <c r="M40" s="365">
        <f t="shared" si="23"/>
        <v>1700.914518</v>
      </c>
      <c r="N40" s="365">
        <f t="shared" si="24"/>
        <v>3842.2946550000001</v>
      </c>
      <c r="P40" s="59">
        <v>575124.06700000004</v>
      </c>
    </row>
    <row r="41" spans="1:16" s="64" customFormat="1" ht="12.75" customHeight="1">
      <c r="A41" s="190">
        <v>41030</v>
      </c>
      <c r="B41" s="59">
        <v>2777.6289270000002</v>
      </c>
      <c r="C41" s="57">
        <v>5.9846530000000007</v>
      </c>
      <c r="D41" s="86">
        <v>250.68624800000001</v>
      </c>
      <c r="E41" s="86">
        <v>0</v>
      </c>
      <c r="F41" s="86">
        <v>217.26070299999998</v>
      </c>
      <c r="G41" s="86">
        <v>1.7999999999999998E-4</v>
      </c>
      <c r="H41" s="86">
        <v>1043.0670700000001</v>
      </c>
      <c r="I41" s="86">
        <v>135.413059</v>
      </c>
      <c r="J41" s="57">
        <v>54.696290999999967</v>
      </c>
      <c r="K41" s="57">
        <v>52.791384000000001</v>
      </c>
      <c r="L41" s="86">
        <v>71.322846999999996</v>
      </c>
      <c r="M41" s="365">
        <f t="shared" si="23"/>
        <v>1831.2224349999999</v>
      </c>
      <c r="N41" s="365">
        <f t="shared" si="24"/>
        <v>4608.8513620000003</v>
      </c>
      <c r="P41" s="59">
        <v>532362.91500000004</v>
      </c>
    </row>
    <row r="42" spans="1:16" s="64" customFormat="1" ht="12.75" customHeight="1">
      <c r="A42" s="190">
        <v>41061</v>
      </c>
      <c r="B42" s="59">
        <v>2295.1544960000001</v>
      </c>
      <c r="C42" s="57">
        <v>140.59807599999999</v>
      </c>
      <c r="D42" s="57">
        <v>199.34828399999998</v>
      </c>
      <c r="E42" s="86">
        <v>0</v>
      </c>
      <c r="F42" s="57">
        <v>114.34004899999999</v>
      </c>
      <c r="G42" s="86">
        <v>0.61335499999999998</v>
      </c>
      <c r="H42" s="86">
        <v>1081.677079</v>
      </c>
      <c r="I42" s="57">
        <v>131.38754800000001</v>
      </c>
      <c r="J42" s="57">
        <v>27.523321999999968</v>
      </c>
      <c r="K42" s="57">
        <v>44.326585000000001</v>
      </c>
      <c r="L42" s="57">
        <v>38.591337000000003</v>
      </c>
      <c r="M42" s="365">
        <f t="shared" si="23"/>
        <v>1778.4056350000001</v>
      </c>
      <c r="N42" s="365">
        <f t="shared" si="24"/>
        <v>4073.5601310000002</v>
      </c>
      <c r="O42" s="71"/>
      <c r="P42" s="59">
        <v>0</v>
      </c>
    </row>
    <row r="43" spans="1:16" s="64" customFormat="1" ht="12.75" customHeight="1">
      <c r="A43" s="190">
        <v>41091</v>
      </c>
      <c r="B43" s="59">
        <v>2830.7620919999999</v>
      </c>
      <c r="C43" s="57">
        <v>59.080114999999999</v>
      </c>
      <c r="D43" s="57">
        <v>212.68253899999999</v>
      </c>
      <c r="E43" s="86">
        <v>2.3E-3</v>
      </c>
      <c r="F43" s="57">
        <v>238.58592899999999</v>
      </c>
      <c r="G43" s="86">
        <v>0.241839</v>
      </c>
      <c r="H43" s="86">
        <v>961.72546</v>
      </c>
      <c r="I43" s="57">
        <v>126.27021000000001</v>
      </c>
      <c r="J43" s="57">
        <v>48.982241000000023</v>
      </c>
      <c r="K43" s="57">
        <v>49.730063000000008</v>
      </c>
      <c r="L43" s="57">
        <v>45.437558999999993</v>
      </c>
      <c r="M43" s="365">
        <f t="shared" si="23"/>
        <v>1742.7382549999998</v>
      </c>
      <c r="N43" s="365">
        <f t="shared" si="24"/>
        <v>4573.5003469999992</v>
      </c>
      <c r="O43" s="71"/>
      <c r="P43" s="59">
        <v>288575.34000000003</v>
      </c>
    </row>
    <row r="44" spans="1:16" s="64" customFormat="1" ht="12.75" customHeight="1">
      <c r="A44" s="190">
        <v>41122</v>
      </c>
      <c r="B44" s="59">
        <v>3138.7569360000007</v>
      </c>
      <c r="C44" s="57">
        <v>79.650856000000019</v>
      </c>
      <c r="D44" s="57">
        <v>182.92377500000003</v>
      </c>
      <c r="E44" s="86">
        <v>0</v>
      </c>
      <c r="F44" s="57">
        <v>232.499233</v>
      </c>
      <c r="G44" s="86">
        <v>2.5484000000000003E-2</v>
      </c>
      <c r="H44" s="86">
        <v>1052.193485</v>
      </c>
      <c r="I44" s="57">
        <v>205.25076100000001</v>
      </c>
      <c r="J44" s="57">
        <v>44.257774000000019</v>
      </c>
      <c r="K44" s="57">
        <v>22.186717000000002</v>
      </c>
      <c r="L44" s="57">
        <v>51.097859999999997</v>
      </c>
      <c r="M44" s="365">
        <f t="shared" si="23"/>
        <v>1870.085945</v>
      </c>
      <c r="N44" s="365">
        <f t="shared" si="24"/>
        <v>5008.8428810000005</v>
      </c>
      <c r="O44" s="71"/>
      <c r="P44" s="59">
        <v>631275.71799999999</v>
      </c>
    </row>
    <row r="45" spans="1:16" s="64" customFormat="1" ht="12.75" customHeight="1">
      <c r="A45" s="190">
        <v>41153</v>
      </c>
      <c r="B45" s="59">
        <v>2394.5396940000001</v>
      </c>
      <c r="C45" s="57">
        <v>57.568165000000008</v>
      </c>
      <c r="D45" s="57">
        <v>191.86008500000003</v>
      </c>
      <c r="E45" s="86">
        <v>0</v>
      </c>
      <c r="F45" s="57">
        <v>213.18766600000001</v>
      </c>
      <c r="G45" s="86">
        <v>0</v>
      </c>
      <c r="H45" s="86">
        <v>857.28181499999994</v>
      </c>
      <c r="I45" s="57">
        <v>50.790713000000004</v>
      </c>
      <c r="J45" s="57">
        <v>47.761784999999982</v>
      </c>
      <c r="K45" s="57">
        <v>45.237131999999988</v>
      </c>
      <c r="L45" s="57">
        <v>32.498170000000002</v>
      </c>
      <c r="M45" s="365">
        <f t="shared" si="23"/>
        <v>1496.1855310000001</v>
      </c>
      <c r="N45" s="365">
        <f t="shared" si="24"/>
        <v>3890.7252250000001</v>
      </c>
      <c r="O45" s="71"/>
      <c r="P45" s="59">
        <v>587152.12</v>
      </c>
    </row>
    <row r="46" spans="1:16" s="64" customFormat="1" ht="12.75" customHeight="1">
      <c r="A46" s="190">
        <v>41183</v>
      </c>
      <c r="B46" s="59">
        <v>2239.7024119999996</v>
      </c>
      <c r="C46" s="57">
        <v>91.257441999999998</v>
      </c>
      <c r="D46" s="57">
        <v>360.47909800000008</v>
      </c>
      <c r="E46" s="86">
        <v>0</v>
      </c>
      <c r="F46" s="57">
        <v>222.57093199999997</v>
      </c>
      <c r="G46" s="86">
        <v>0</v>
      </c>
      <c r="H46" s="86">
        <v>1068.1711789999999</v>
      </c>
      <c r="I46" s="57">
        <v>152.612312</v>
      </c>
      <c r="J46" s="57">
        <v>42.308707999999996</v>
      </c>
      <c r="K46" s="57">
        <v>64.606779999999986</v>
      </c>
      <c r="L46" s="57">
        <v>47.564977999999996</v>
      </c>
      <c r="M46" s="365">
        <f t="shared" si="23"/>
        <v>2049.5714290000001</v>
      </c>
      <c r="N46" s="365">
        <f t="shared" si="24"/>
        <v>4289.2738410000002</v>
      </c>
      <c r="O46" s="71"/>
      <c r="P46" s="59">
        <v>552804.50399999996</v>
      </c>
    </row>
    <row r="47" spans="1:16" s="64" customFormat="1" ht="12.75" customHeight="1">
      <c r="A47" s="190">
        <v>41214</v>
      </c>
      <c r="B47" s="59">
        <v>2843.9509069999995</v>
      </c>
      <c r="C47" s="57">
        <v>80.419271999999992</v>
      </c>
      <c r="D47" s="57">
        <v>315.90457099999998</v>
      </c>
      <c r="E47" s="86">
        <v>0</v>
      </c>
      <c r="F47" s="57">
        <v>328.786227</v>
      </c>
      <c r="G47" s="86">
        <v>0</v>
      </c>
      <c r="H47" s="86">
        <v>1139.969605</v>
      </c>
      <c r="I47" s="57">
        <v>178.70763500000001</v>
      </c>
      <c r="J47" s="57">
        <v>43.343179999999961</v>
      </c>
      <c r="K47" s="57">
        <v>43.336978000000002</v>
      </c>
      <c r="L47" s="57">
        <v>37.366523000000001</v>
      </c>
      <c r="M47" s="365">
        <f t="shared" si="23"/>
        <v>2167.833991</v>
      </c>
      <c r="N47" s="365">
        <f t="shared" si="24"/>
        <v>5011.7848979999999</v>
      </c>
      <c r="O47" s="71"/>
      <c r="P47" s="59">
        <v>569207.19200000004</v>
      </c>
    </row>
    <row r="48" spans="1:16" s="64" customFormat="1" ht="12.75" customHeight="1">
      <c r="A48" s="190">
        <v>41244</v>
      </c>
      <c r="B48" s="59">
        <v>2361.5011920000002</v>
      </c>
      <c r="C48" s="57">
        <v>89.535128</v>
      </c>
      <c r="D48" s="57">
        <v>299.66286099999996</v>
      </c>
      <c r="E48" s="86">
        <v>0</v>
      </c>
      <c r="F48" s="57">
        <v>278.38828000000001</v>
      </c>
      <c r="G48" s="86">
        <v>0</v>
      </c>
      <c r="H48" s="86">
        <v>1022.7429370000001</v>
      </c>
      <c r="I48" s="57">
        <v>194.57046199999999</v>
      </c>
      <c r="J48" s="57">
        <v>28.563012000000004</v>
      </c>
      <c r="K48" s="57">
        <v>65.896926000000008</v>
      </c>
      <c r="L48" s="57">
        <v>34.394646000000002</v>
      </c>
      <c r="M48" s="365">
        <f t="shared" si="23"/>
        <v>2013.754252</v>
      </c>
      <c r="N48" s="365">
        <f t="shared" si="24"/>
        <v>4375.2554440000004</v>
      </c>
      <c r="O48" s="71"/>
      <c r="P48" s="59">
        <v>539088.88199999998</v>
      </c>
    </row>
    <row r="49" spans="1:16" s="64" customFormat="1" ht="12.75" customHeight="1">
      <c r="A49" s="190">
        <v>41275</v>
      </c>
      <c r="B49" s="59">
        <v>2203.906144</v>
      </c>
      <c r="C49" s="57">
        <v>77.613476999999989</v>
      </c>
      <c r="D49" s="57">
        <v>373.62074199999995</v>
      </c>
      <c r="E49" s="57">
        <v>0</v>
      </c>
      <c r="F49" s="57">
        <v>258.09101499999997</v>
      </c>
      <c r="G49" s="57">
        <v>1.3788E-2</v>
      </c>
      <c r="H49" s="57">
        <v>1015.6025639999999</v>
      </c>
      <c r="I49" s="57">
        <v>71.758583999999999</v>
      </c>
      <c r="J49" s="57">
        <v>46.000686999999957</v>
      </c>
      <c r="K49" s="57">
        <v>20.594974999999998</v>
      </c>
      <c r="L49" s="57">
        <v>81.819273999999979</v>
      </c>
      <c r="M49" s="365">
        <f t="shared" si="23"/>
        <v>1945.1151059999997</v>
      </c>
      <c r="N49" s="365">
        <f t="shared" si="24"/>
        <v>4149.0212499999998</v>
      </c>
      <c r="O49" s="71"/>
      <c r="P49" s="59">
        <v>558198.53599999996</v>
      </c>
    </row>
    <row r="50" spans="1:16" s="64" customFormat="1" ht="12.75" customHeight="1">
      <c r="A50" s="190">
        <v>41306</v>
      </c>
      <c r="B50" s="59">
        <v>2435.1052239999995</v>
      </c>
      <c r="C50" s="57">
        <v>2.7788970000000002</v>
      </c>
      <c r="D50" s="57">
        <v>376.85328999999996</v>
      </c>
      <c r="E50" s="57">
        <v>0</v>
      </c>
      <c r="F50" s="57">
        <v>261.44477299999994</v>
      </c>
      <c r="G50" s="57">
        <v>4.8000000000000001E-5</v>
      </c>
      <c r="H50" s="57">
        <v>980.01561500000014</v>
      </c>
      <c r="I50" s="57">
        <v>134.731393</v>
      </c>
      <c r="J50" s="57">
        <v>38.018489000000024</v>
      </c>
      <c r="K50" s="57">
        <v>81.18728200000001</v>
      </c>
      <c r="L50" s="57">
        <v>61.089865999999994</v>
      </c>
      <c r="M50" s="365">
        <f t="shared" si="23"/>
        <v>1936.1196530000002</v>
      </c>
      <c r="N50" s="365">
        <f t="shared" si="24"/>
        <v>4371.2248769999997</v>
      </c>
      <c r="O50" s="71"/>
      <c r="P50" s="59">
        <v>566249.6</v>
      </c>
    </row>
    <row r="51" spans="1:16" s="64" customFormat="1" ht="12.75" customHeight="1">
      <c r="A51" s="190">
        <v>41334</v>
      </c>
      <c r="B51" s="59">
        <v>2373.9130180000002</v>
      </c>
      <c r="C51" s="57">
        <v>2.727759000000002</v>
      </c>
      <c r="D51" s="57">
        <v>358.39246699999995</v>
      </c>
      <c r="E51" s="57">
        <v>0</v>
      </c>
      <c r="F51" s="57">
        <v>205.32988</v>
      </c>
      <c r="G51" s="57">
        <v>0</v>
      </c>
      <c r="H51" s="57">
        <v>846.86907300000007</v>
      </c>
      <c r="I51" s="57">
        <v>141.81017299999999</v>
      </c>
      <c r="J51" s="57">
        <v>43.860408000000014</v>
      </c>
      <c r="K51" s="57">
        <v>80.579662000000013</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169.20462499999999</v>
      </c>
      <c r="D52" s="57">
        <v>404.07347399999998</v>
      </c>
      <c r="E52" s="57">
        <v>3.0000000000000001E-3</v>
      </c>
      <c r="F52" s="57">
        <v>332.30378900000005</v>
      </c>
      <c r="G52" s="57">
        <v>1.248E-3</v>
      </c>
      <c r="H52" s="57">
        <v>1167.757996</v>
      </c>
      <c r="I52" s="57">
        <v>113.884641</v>
      </c>
      <c r="J52" s="57">
        <v>44.453672000000054</v>
      </c>
      <c r="K52" s="57">
        <v>63.959305000000001</v>
      </c>
      <c r="L52" s="57">
        <v>36.144179000000001</v>
      </c>
      <c r="M52" s="365">
        <f t="shared" si="23"/>
        <v>2331.7859290000001</v>
      </c>
      <c r="N52" s="365">
        <f t="shared" si="24"/>
        <v>4533.9574979999998</v>
      </c>
      <c r="O52" s="71"/>
      <c r="P52" s="59">
        <v>532669.54</v>
      </c>
    </row>
    <row r="53" spans="1:16" s="64" customFormat="1" ht="12.75" customHeight="1">
      <c r="A53" s="190">
        <v>41395</v>
      </c>
      <c r="B53" s="59">
        <v>2473.4970040000003</v>
      </c>
      <c r="C53" s="57">
        <v>103.50541399999999</v>
      </c>
      <c r="D53" s="57">
        <v>361.11929499999997</v>
      </c>
      <c r="E53" s="57">
        <v>5.0999999999999995E-3</v>
      </c>
      <c r="F53" s="57">
        <v>303.14577299999996</v>
      </c>
      <c r="G53" s="57">
        <v>1.5560000000000001E-3</v>
      </c>
      <c r="H53" s="57">
        <v>1328.7248960000002</v>
      </c>
      <c r="I53" s="57">
        <v>222.51181699999998</v>
      </c>
      <c r="J53" s="57">
        <v>54.759421999999958</v>
      </c>
      <c r="K53" s="57">
        <v>61.447984000000012</v>
      </c>
      <c r="L53" s="57">
        <v>94.184031999999974</v>
      </c>
      <c r="M53" s="365">
        <f t="shared" si="23"/>
        <v>2529.4052890000003</v>
      </c>
      <c r="N53" s="365">
        <f t="shared" si="24"/>
        <v>5002.902293000001</v>
      </c>
      <c r="O53" s="71"/>
      <c r="P53" s="59">
        <v>568733.79557199997</v>
      </c>
    </row>
    <row r="54" spans="1:16" s="64" customFormat="1" ht="12.75" customHeight="1">
      <c r="A54" s="190">
        <v>41426</v>
      </c>
      <c r="B54" s="59">
        <v>2022.0072700000001</v>
      </c>
      <c r="C54" s="57">
        <v>104.65646599999998</v>
      </c>
      <c r="D54" s="57">
        <v>215.52126100000004</v>
      </c>
      <c r="E54" s="57">
        <v>0</v>
      </c>
      <c r="F54" s="57">
        <v>326.90476899999999</v>
      </c>
      <c r="G54" s="57">
        <v>4.9000000000000005E-5</v>
      </c>
      <c r="H54" s="57">
        <v>1071.0168979999999</v>
      </c>
      <c r="I54" s="57">
        <v>83.742648000000003</v>
      </c>
      <c r="J54" s="57">
        <v>23.792352000000008</v>
      </c>
      <c r="K54" s="57">
        <v>71.177972000000011</v>
      </c>
      <c r="L54" s="57">
        <v>56.196739999999998</v>
      </c>
      <c r="M54" s="365">
        <f t="shared" si="23"/>
        <v>1953.0091549999997</v>
      </c>
      <c r="N54" s="365">
        <f t="shared" si="24"/>
        <v>3975.0164249999998</v>
      </c>
      <c r="O54" s="71"/>
      <c r="P54" s="59">
        <v>607356.96400000004</v>
      </c>
    </row>
    <row r="55" spans="1:16" s="64" customFormat="1" ht="12.75" customHeight="1">
      <c r="A55" s="190">
        <v>41456</v>
      </c>
      <c r="B55" s="59">
        <v>2549.6336660000002</v>
      </c>
      <c r="C55" s="57">
        <v>165.56560200000001</v>
      </c>
      <c r="D55" s="57">
        <v>273.67874100000006</v>
      </c>
      <c r="E55" s="57">
        <v>0</v>
      </c>
      <c r="F55" s="57">
        <v>280.02756199999999</v>
      </c>
      <c r="G55" s="57">
        <v>9.4899999999999997E-4</v>
      </c>
      <c r="H55" s="57">
        <v>1155.0260740000001</v>
      </c>
      <c r="I55" s="57">
        <v>69.178407000000007</v>
      </c>
      <c r="J55" s="57">
        <v>54.65695300000003</v>
      </c>
      <c r="K55" s="57">
        <v>61.431335999999995</v>
      </c>
      <c r="L55" s="57">
        <v>60.150957999999989</v>
      </c>
      <c r="M55" s="365">
        <f t="shared" si="23"/>
        <v>2119.7165820000005</v>
      </c>
      <c r="N55" s="365">
        <f t="shared" si="24"/>
        <v>4669.3502480000006</v>
      </c>
      <c r="O55" s="71"/>
      <c r="P55" s="59">
        <v>603238.005</v>
      </c>
    </row>
    <row r="56" spans="1:16" s="64" customFormat="1" ht="12.75" customHeight="1">
      <c r="A56" s="190">
        <v>41487</v>
      </c>
      <c r="B56" s="59">
        <v>2020.6347269999994</v>
      </c>
      <c r="C56" s="57">
        <v>10.404211999999999</v>
      </c>
      <c r="D56" s="57">
        <v>177.61629600000001</v>
      </c>
      <c r="E56" s="57">
        <v>0</v>
      </c>
      <c r="F56" s="57">
        <v>314.26008200000001</v>
      </c>
      <c r="G56" s="57">
        <v>0.61821000000000004</v>
      </c>
      <c r="H56" s="57">
        <v>953.85061199999984</v>
      </c>
      <c r="I56" s="57">
        <v>162.782555</v>
      </c>
      <c r="J56" s="57">
        <v>39.380879</v>
      </c>
      <c r="K56" s="57">
        <v>55.959084000000011</v>
      </c>
      <c r="L56" s="57">
        <v>50.786759000000004</v>
      </c>
      <c r="M56" s="365">
        <f t="shared" si="23"/>
        <v>1765.6586890000001</v>
      </c>
      <c r="N56" s="365">
        <f t="shared" si="24"/>
        <v>3786.2934159999995</v>
      </c>
      <c r="O56" s="71"/>
      <c r="P56" s="59">
        <v>616841.46299999999</v>
      </c>
    </row>
    <row r="57" spans="1:16" s="64" customFormat="1" ht="12.75" customHeight="1">
      <c r="A57" s="190">
        <v>41518</v>
      </c>
      <c r="B57" s="59">
        <v>2228.8324090000001</v>
      </c>
      <c r="C57" s="57">
        <v>80.843199000000013</v>
      </c>
      <c r="D57" s="57">
        <v>280.281856</v>
      </c>
      <c r="E57" s="57">
        <v>0</v>
      </c>
      <c r="F57" s="57">
        <v>212.53110699999999</v>
      </c>
      <c r="G57" s="57">
        <v>0.12000799999999999</v>
      </c>
      <c r="H57" s="57">
        <v>1148.912182</v>
      </c>
      <c r="I57" s="57">
        <v>51.564282999999996</v>
      </c>
      <c r="J57" s="57">
        <v>39.482956999999999</v>
      </c>
      <c r="K57" s="57">
        <v>46.219962999999993</v>
      </c>
      <c r="L57" s="57">
        <v>132.80616400000002</v>
      </c>
      <c r="M57" s="365">
        <f t="shared" si="23"/>
        <v>1992.7617190000001</v>
      </c>
      <c r="N57" s="365">
        <f t="shared" si="24"/>
        <v>4221.5941280000006</v>
      </c>
      <c r="O57" s="71"/>
      <c r="P57" s="59">
        <v>623989.07999999996</v>
      </c>
    </row>
    <row r="58" spans="1:16" s="64" customFormat="1" ht="12.75" customHeight="1">
      <c r="A58" s="190">
        <v>41548</v>
      </c>
      <c r="B58" s="59">
        <v>2339.1338200000005</v>
      </c>
      <c r="C58" s="57">
        <v>1.5520670000000001</v>
      </c>
      <c r="D58" s="57">
        <v>286.26766399999997</v>
      </c>
      <c r="E58" s="57">
        <v>0</v>
      </c>
      <c r="F58" s="57">
        <v>294.53588100000002</v>
      </c>
      <c r="G58" s="57">
        <v>2.2867999999999999E-2</v>
      </c>
      <c r="H58" s="57">
        <v>1063.685905</v>
      </c>
      <c r="I58" s="57">
        <v>172.515185</v>
      </c>
      <c r="J58" s="57">
        <v>36.183663000000024</v>
      </c>
      <c r="K58" s="57">
        <v>78.921905999999993</v>
      </c>
      <c r="L58" s="57">
        <v>46.835467000000001</v>
      </c>
      <c r="M58" s="365">
        <f t="shared" si="23"/>
        <v>1980.5206060000003</v>
      </c>
      <c r="N58" s="365">
        <f t="shared" si="24"/>
        <v>4319.654426000001</v>
      </c>
      <c r="O58" s="71"/>
      <c r="P58" s="59">
        <v>547787.32799999998</v>
      </c>
    </row>
    <row r="59" spans="1:16" s="64" customFormat="1" ht="12.75" customHeight="1">
      <c r="A59" s="190">
        <v>41579</v>
      </c>
      <c r="B59" s="59">
        <v>2487.0779359999997</v>
      </c>
      <c r="C59" s="57">
        <v>96.148042999999973</v>
      </c>
      <c r="D59" s="57">
        <v>277.76482099999998</v>
      </c>
      <c r="E59" s="57">
        <v>0</v>
      </c>
      <c r="F59" s="57">
        <v>329.350842</v>
      </c>
      <c r="G59" s="57">
        <v>0</v>
      </c>
      <c r="H59" s="57">
        <v>1270.788771</v>
      </c>
      <c r="I59" s="57">
        <v>199.57379900000001</v>
      </c>
      <c r="J59" s="57">
        <v>51.945061999999972</v>
      </c>
      <c r="K59" s="57">
        <v>91.363301000000035</v>
      </c>
      <c r="L59" s="57">
        <v>62.559922999999998</v>
      </c>
      <c r="M59" s="365">
        <f t="shared" si="23"/>
        <v>2379.4945619999994</v>
      </c>
      <c r="N59" s="365">
        <f t="shared" si="24"/>
        <v>4866.5724979999995</v>
      </c>
      <c r="O59" s="71"/>
      <c r="P59" s="59">
        <v>498938.59</v>
      </c>
    </row>
    <row r="60" spans="1:16" s="64" customFormat="1" ht="12.75" customHeight="1">
      <c r="A60" s="190">
        <v>41609</v>
      </c>
      <c r="B60" s="59">
        <v>2387.5031509999994</v>
      </c>
      <c r="C60" s="57">
        <v>88.579267000000002</v>
      </c>
      <c r="D60" s="57">
        <v>303.34434499999998</v>
      </c>
      <c r="E60" s="57">
        <v>0</v>
      </c>
      <c r="F60" s="57">
        <v>307.08196100000004</v>
      </c>
      <c r="G60" s="57">
        <v>2.5298000000000001E-2</v>
      </c>
      <c r="H60" s="57">
        <v>1193.0585879999996</v>
      </c>
      <c r="I60" s="57">
        <v>136.93849499999999</v>
      </c>
      <c r="J60" s="57">
        <v>37.995807999999982</v>
      </c>
      <c r="K60" s="57">
        <v>68.188048000000009</v>
      </c>
      <c r="L60" s="57">
        <v>74.906967999999992</v>
      </c>
      <c r="M60" s="365">
        <f t="shared" si="23"/>
        <v>2210.1187779999996</v>
      </c>
      <c r="N60" s="365">
        <f t="shared" si="24"/>
        <v>4597.621928999999</v>
      </c>
      <c r="O60" s="71"/>
      <c r="P60" s="59">
        <v>531054.29599999997</v>
      </c>
    </row>
    <row r="61" spans="1:16" s="64" customFormat="1" ht="12.75" customHeight="1">
      <c r="A61" s="190">
        <v>41640</v>
      </c>
      <c r="B61" s="59">
        <v>2489.2936239999999</v>
      </c>
      <c r="C61" s="57">
        <v>4.2819710000000004</v>
      </c>
      <c r="D61" s="57">
        <v>412.81438300000002</v>
      </c>
      <c r="E61" s="57">
        <v>0</v>
      </c>
      <c r="F61" s="57">
        <v>246.49452899999997</v>
      </c>
      <c r="G61" s="57">
        <v>8.3199999999999995E-4</v>
      </c>
      <c r="H61" s="57">
        <v>1037.928185</v>
      </c>
      <c r="I61" s="57">
        <v>234.33299299999999</v>
      </c>
      <c r="J61" s="57">
        <v>43.921365999999956</v>
      </c>
      <c r="K61" s="57">
        <v>55.834518999999993</v>
      </c>
      <c r="L61" s="57">
        <v>64.221507000000003</v>
      </c>
      <c r="M61" s="365">
        <f t="shared" si="23"/>
        <v>2099.830285</v>
      </c>
      <c r="N61" s="365">
        <f t="shared" si="24"/>
        <v>4589.1239089999999</v>
      </c>
      <c r="O61" s="71"/>
      <c r="P61" s="59">
        <v>600620.74399999995</v>
      </c>
    </row>
    <row r="62" spans="1:16" s="64" customFormat="1" ht="12.75" customHeight="1">
      <c r="A62" s="190">
        <v>41671</v>
      </c>
      <c r="B62" s="59">
        <v>2839.4137909999995</v>
      </c>
      <c r="C62" s="57">
        <v>89.176647000000003</v>
      </c>
      <c r="D62" s="57">
        <v>326.79167799999993</v>
      </c>
      <c r="E62" s="57">
        <v>9.0399999999999994E-3</v>
      </c>
      <c r="F62" s="57">
        <v>196.525139</v>
      </c>
      <c r="G62" s="57">
        <v>2.3844000000000001E-2</v>
      </c>
      <c r="H62" s="57">
        <v>822.16216499999996</v>
      </c>
      <c r="I62" s="57">
        <v>51.573960999999997</v>
      </c>
      <c r="J62" s="57">
        <v>33.027933999999995</v>
      </c>
      <c r="K62" s="57">
        <v>75.470065000000019</v>
      </c>
      <c r="L62" s="57">
        <v>48.262885000000011</v>
      </c>
      <c r="M62" s="365">
        <f t="shared" si="23"/>
        <v>1643.0233580000001</v>
      </c>
      <c r="N62" s="365">
        <f t="shared" si="24"/>
        <v>4482.4371489999994</v>
      </c>
      <c r="O62" s="71"/>
      <c r="P62" s="59">
        <v>578826.47199999995</v>
      </c>
    </row>
    <row r="63" spans="1:16" s="64" customFormat="1" ht="12.75" customHeight="1">
      <c r="A63" s="190">
        <v>41699</v>
      </c>
      <c r="B63" s="59">
        <v>1831.4528320000002</v>
      </c>
      <c r="C63" s="57">
        <v>3.1852619999999998</v>
      </c>
      <c r="D63" s="57">
        <v>244.51550500000005</v>
      </c>
      <c r="E63" s="57">
        <v>0</v>
      </c>
      <c r="F63" s="57">
        <v>305.32198399999999</v>
      </c>
      <c r="G63" s="57">
        <v>8.3599999999999994E-4</v>
      </c>
      <c r="H63" s="57">
        <v>1042.635104</v>
      </c>
      <c r="I63" s="57">
        <v>131.56983</v>
      </c>
      <c r="J63" s="57">
        <v>46.649332000000008</v>
      </c>
      <c r="K63" s="57">
        <v>57.333387999999999</v>
      </c>
      <c r="L63" s="57">
        <v>50.694727000000015</v>
      </c>
      <c r="M63" s="365">
        <f t="shared" si="23"/>
        <v>1881.905968</v>
      </c>
      <c r="N63" s="365">
        <f t="shared" si="24"/>
        <v>3713.3588</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33.247821000000009</v>
      </c>
      <c r="K64" s="57">
        <v>94.708559999999991</v>
      </c>
      <c r="L64" s="57">
        <v>89.881548999999993</v>
      </c>
      <c r="M64" s="365">
        <f t="shared" si="23"/>
        <v>1902.0429409999999</v>
      </c>
      <c r="N64" s="365">
        <f t="shared" si="24"/>
        <v>4002.7759839999999</v>
      </c>
      <c r="O64" s="71"/>
      <c r="P64" s="59">
        <v>566814.75800000003</v>
      </c>
    </row>
    <row r="65" spans="1:16" s="64" customFormat="1" ht="12.75" customHeight="1">
      <c r="A65" s="190">
        <v>41760</v>
      </c>
      <c r="B65" s="59">
        <v>1977.0038240000001</v>
      </c>
      <c r="C65" s="57">
        <v>89.150267999999983</v>
      </c>
      <c r="D65" s="57">
        <v>463.23599599999994</v>
      </c>
      <c r="E65" s="57">
        <v>1.4550000000000001E-3</v>
      </c>
      <c r="F65" s="57">
        <v>424.80186100000003</v>
      </c>
      <c r="G65" s="57">
        <v>5.5052999999999998E-2</v>
      </c>
      <c r="H65" s="57">
        <v>1524.0695809999997</v>
      </c>
      <c r="I65" s="57">
        <v>54.694422999999993</v>
      </c>
      <c r="J65" s="57">
        <v>48.084141000000002</v>
      </c>
      <c r="K65" s="57">
        <v>58.495519000000002</v>
      </c>
      <c r="L65" s="57">
        <v>42.280721999999997</v>
      </c>
      <c r="M65" s="365">
        <f t="shared" si="23"/>
        <v>2704.8690189999998</v>
      </c>
      <c r="N65" s="365">
        <f t="shared" si="24"/>
        <v>4681.8728430000001</v>
      </c>
      <c r="O65" s="71"/>
      <c r="P65" s="59">
        <v>601979.67299999995</v>
      </c>
    </row>
    <row r="66" spans="1:16" s="64" customFormat="1" ht="12.75" customHeight="1">
      <c r="A66" s="190">
        <v>41791</v>
      </c>
      <c r="B66" s="59">
        <v>2426.9965060000004</v>
      </c>
      <c r="C66" s="57">
        <v>5.3668560000000003</v>
      </c>
      <c r="D66" s="57">
        <v>295.10862699999996</v>
      </c>
      <c r="E66" s="57">
        <v>1.685E-2</v>
      </c>
      <c r="F66" s="57">
        <v>316.76334500000002</v>
      </c>
      <c r="G66" s="57">
        <v>1.7000000000000001E-4</v>
      </c>
      <c r="H66" s="57">
        <v>1374.1816450000001</v>
      </c>
      <c r="I66" s="57">
        <v>9.8966399999999997</v>
      </c>
      <c r="J66" s="57">
        <v>42.388728999999984</v>
      </c>
      <c r="K66" s="57">
        <v>67.281491000000003</v>
      </c>
      <c r="L66" s="57">
        <v>51.617629000000001</v>
      </c>
      <c r="M66" s="365">
        <f t="shared" si="23"/>
        <v>2162.6219820000001</v>
      </c>
      <c r="N66" s="365">
        <f t="shared" si="24"/>
        <v>4589.6184880000001</v>
      </c>
      <c r="O66" s="71"/>
      <c r="P66" s="59">
        <v>616025.24</v>
      </c>
    </row>
    <row r="67" spans="1:16" s="64" customFormat="1" ht="12.75" customHeight="1">
      <c r="A67" s="190">
        <v>41821</v>
      </c>
      <c r="B67" s="59">
        <v>2437.144468</v>
      </c>
      <c r="C67" s="57">
        <v>178.30801099999996</v>
      </c>
      <c r="D67" s="57">
        <v>197.911631</v>
      </c>
      <c r="E67" s="57">
        <v>0</v>
      </c>
      <c r="F67" s="57">
        <v>238.71389099999999</v>
      </c>
      <c r="G67" s="57">
        <v>0</v>
      </c>
      <c r="H67" s="57">
        <v>1365.8957780000003</v>
      </c>
      <c r="I67" s="57">
        <v>10.229417000000003</v>
      </c>
      <c r="J67" s="57">
        <v>54.941393999999995</v>
      </c>
      <c r="K67" s="57">
        <v>32.839649000000001</v>
      </c>
      <c r="L67" s="57">
        <v>53.335884</v>
      </c>
      <c r="M67" s="365">
        <f t="shared" si="23"/>
        <v>2132.175655</v>
      </c>
      <c r="N67" s="365">
        <f t="shared" si="24"/>
        <v>4569.3201229999995</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919.10993600000006</v>
      </c>
      <c r="I68" s="57">
        <v>12.255631000000001</v>
      </c>
      <c r="J68" s="57">
        <v>21.791071999999975</v>
      </c>
      <c r="K68" s="57">
        <v>54.492049000000002</v>
      </c>
      <c r="L68" s="57">
        <v>57.335835000000003</v>
      </c>
      <c r="M68" s="365">
        <f t="shared" si="23"/>
        <v>1546.2456220000001</v>
      </c>
      <c r="N68" s="365">
        <f t="shared" si="24"/>
        <v>3743.3161179999997</v>
      </c>
      <c r="O68" s="71"/>
      <c r="P68" s="59">
        <v>578940.98400000005</v>
      </c>
    </row>
    <row r="69" spans="1:16" s="64" customFormat="1" ht="12.75" customHeight="1">
      <c r="A69" s="190">
        <v>41883</v>
      </c>
      <c r="B69" s="59">
        <v>2523.2959970000002</v>
      </c>
      <c r="C69" s="57">
        <v>91.824303000000015</v>
      </c>
      <c r="D69" s="57">
        <v>379.72232499999996</v>
      </c>
      <c r="E69" s="57">
        <v>5.9999999999999995E-4</v>
      </c>
      <c r="F69" s="57">
        <v>277.59553</v>
      </c>
      <c r="G69" s="57">
        <v>0</v>
      </c>
      <c r="H69" s="57">
        <v>1281.2565619999996</v>
      </c>
      <c r="I69" s="57">
        <v>35.755712000000003</v>
      </c>
      <c r="J69" s="57">
        <v>48.609615000000019</v>
      </c>
      <c r="K69" s="57">
        <v>48.536621000000004</v>
      </c>
      <c r="L69" s="57">
        <v>52.036974999999998</v>
      </c>
      <c r="M69" s="365">
        <f t="shared" si="23"/>
        <v>2215.3382429999997</v>
      </c>
      <c r="N69" s="365">
        <f t="shared" si="24"/>
        <v>4738.6342399999994</v>
      </c>
      <c r="O69" s="71"/>
      <c r="P69" s="59">
        <v>520829.462</v>
      </c>
    </row>
    <row r="70" spans="1:16" s="64" customFormat="1" ht="12.75" customHeight="1">
      <c r="A70" s="190">
        <v>41913</v>
      </c>
      <c r="B70" s="59">
        <v>1944.8747249999999</v>
      </c>
      <c r="C70" s="57">
        <v>91.405697000000004</v>
      </c>
      <c r="D70" s="57">
        <v>435.93826700000005</v>
      </c>
      <c r="E70" s="57">
        <v>0</v>
      </c>
      <c r="F70" s="57">
        <v>492.68584400000003</v>
      </c>
      <c r="G70" s="57">
        <v>0</v>
      </c>
      <c r="H70" s="57">
        <v>1339.8705550000002</v>
      </c>
      <c r="I70" s="57">
        <v>25.789255999999998</v>
      </c>
      <c r="J70" s="57">
        <v>40.813937999999922</v>
      </c>
      <c r="K70" s="57">
        <v>58.384245000000007</v>
      </c>
      <c r="L70" s="57">
        <v>44.118676999999998</v>
      </c>
      <c r="M70" s="365">
        <f t="shared" si="23"/>
        <v>2529.0064790000001</v>
      </c>
      <c r="N70" s="365">
        <f t="shared" si="24"/>
        <v>4473.8812040000003</v>
      </c>
      <c r="O70" s="71"/>
      <c r="P70" s="59">
        <v>1.07E-4</v>
      </c>
    </row>
    <row r="71" spans="1:16" s="64" customFormat="1" ht="12.75" customHeight="1">
      <c r="A71" s="190">
        <v>41944</v>
      </c>
      <c r="B71" s="59">
        <v>1976.6032639999999</v>
      </c>
      <c r="C71" s="57">
        <v>1.85771</v>
      </c>
      <c r="D71" s="57">
        <v>451.58762400000001</v>
      </c>
      <c r="E71" s="57">
        <v>2.5999999999999999E-3</v>
      </c>
      <c r="F71" s="57">
        <v>304.93953700000003</v>
      </c>
      <c r="G71" s="57">
        <v>3.5815279999999996</v>
      </c>
      <c r="H71" s="57">
        <v>1160.9895770000001</v>
      </c>
      <c r="I71" s="57">
        <v>4.1596710000000003</v>
      </c>
      <c r="J71" s="57">
        <v>36.084016999999989</v>
      </c>
      <c r="K71" s="57">
        <v>52.405791000000008</v>
      </c>
      <c r="L71" s="57">
        <v>48.417473999999991</v>
      </c>
      <c r="M71" s="365">
        <f t="shared" si="23"/>
        <v>2064.0255289999996</v>
      </c>
      <c r="N71" s="365">
        <f t="shared" si="24"/>
        <v>4040.6287929999994</v>
      </c>
      <c r="O71" s="71"/>
      <c r="P71" s="59">
        <v>499623.60800000001</v>
      </c>
    </row>
    <row r="72" spans="1:16" s="64" customFormat="1" ht="12.75" customHeight="1">
      <c r="A72" s="190">
        <v>41974</v>
      </c>
      <c r="B72" s="59">
        <v>2139.3597440000003</v>
      </c>
      <c r="C72" s="57">
        <v>91.891755000000003</v>
      </c>
      <c r="D72" s="57">
        <v>416.97377400000005</v>
      </c>
      <c r="E72" s="57">
        <v>4.4999999999999997E-3</v>
      </c>
      <c r="F72" s="57">
        <v>401.46993400000008</v>
      </c>
      <c r="G72" s="57">
        <v>6.6200000000000005E-4</v>
      </c>
      <c r="H72" s="57">
        <v>1154.3100880000002</v>
      </c>
      <c r="I72" s="57">
        <v>8.9160390000000014</v>
      </c>
      <c r="J72" s="57">
        <v>40.29632999999999</v>
      </c>
      <c r="K72" s="57">
        <v>62.616594999999997</v>
      </c>
      <c r="L72" s="57">
        <v>38.267823000000007</v>
      </c>
      <c r="M72" s="365">
        <f t="shared" si="23"/>
        <v>2214.7475000000009</v>
      </c>
      <c r="N72" s="365">
        <f t="shared" si="24"/>
        <v>4354.1072440000007</v>
      </c>
      <c r="O72" s="71"/>
      <c r="P72" s="59">
        <v>568993.78099999996</v>
      </c>
    </row>
    <row r="73" spans="1:16" s="64" customFormat="1" ht="12.75" customHeight="1">
      <c r="A73" s="190">
        <v>42005</v>
      </c>
      <c r="B73" s="59">
        <v>1959.1596669999999</v>
      </c>
      <c r="C73" s="57">
        <v>0.57926599999999984</v>
      </c>
      <c r="D73" s="57">
        <v>510.60026300000004</v>
      </c>
      <c r="E73" s="57">
        <v>9.8569000000000004E-2</v>
      </c>
      <c r="F73" s="57">
        <v>310.24522300000007</v>
      </c>
      <c r="G73" s="57">
        <v>3.5713540000000004</v>
      </c>
      <c r="H73" s="57">
        <v>1398.862292</v>
      </c>
      <c r="I73" s="57">
        <v>7.9902090000000001</v>
      </c>
      <c r="J73" s="57">
        <v>42.024404000000025</v>
      </c>
      <c r="K73" s="57">
        <v>83.124753999999996</v>
      </c>
      <c r="L73" s="57">
        <v>58.644002</v>
      </c>
      <c r="M73" s="365">
        <f t="shared" si="23"/>
        <v>2415.7403360000003</v>
      </c>
      <c r="N73" s="365">
        <f t="shared" si="24"/>
        <v>4374.9000030000007</v>
      </c>
      <c r="O73" s="71"/>
      <c r="P73" s="59">
        <v>611566.97600000002</v>
      </c>
    </row>
    <row r="74" spans="1:16" s="64" customFormat="1" ht="12.75" customHeight="1">
      <c r="A74" s="190">
        <v>42036</v>
      </c>
      <c r="B74" s="59">
        <v>2112.6342200000004</v>
      </c>
      <c r="C74" s="57">
        <v>87.680973000000009</v>
      </c>
      <c r="D74" s="57">
        <v>616.47064699999999</v>
      </c>
      <c r="E74" s="57">
        <v>0</v>
      </c>
      <c r="F74" s="57">
        <v>374.17990300000002</v>
      </c>
      <c r="G74" s="57">
        <v>4.7E-2</v>
      </c>
      <c r="H74" s="57">
        <v>1144.111011</v>
      </c>
      <c r="I74" s="57">
        <v>42.347464000000002</v>
      </c>
      <c r="J74" s="57">
        <v>32.587471000000001</v>
      </c>
      <c r="K74" s="57">
        <v>54.325706000000004</v>
      </c>
      <c r="L74" s="57">
        <v>44.096377999999994</v>
      </c>
      <c r="M74" s="365">
        <f t="shared" si="23"/>
        <v>2395.8465530000003</v>
      </c>
      <c r="N74" s="365">
        <f t="shared" si="24"/>
        <v>4508.4807730000011</v>
      </c>
      <c r="O74" s="71"/>
      <c r="P74" s="59">
        <v>613765.27899999998</v>
      </c>
    </row>
    <row r="75" spans="1:16" s="64" customFormat="1" ht="12.75" customHeight="1">
      <c r="A75" s="190">
        <v>42064</v>
      </c>
      <c r="B75" s="59">
        <v>1958.8403579999997</v>
      </c>
      <c r="C75" s="57">
        <v>1.1448429999999998</v>
      </c>
      <c r="D75" s="57">
        <v>547.6872810000001</v>
      </c>
      <c r="E75" s="57">
        <v>1.5400000000000001E-3</v>
      </c>
      <c r="F75" s="57">
        <v>410.62628500000011</v>
      </c>
      <c r="G75" s="57">
        <v>1.8879999999999997E-2</v>
      </c>
      <c r="H75" s="57">
        <v>991.53392999999994</v>
      </c>
      <c r="I75" s="57">
        <v>38.760457000000002</v>
      </c>
      <c r="J75" s="57">
        <v>42.796909999999961</v>
      </c>
      <c r="K75" s="57">
        <v>56.429692000000003</v>
      </c>
      <c r="L75" s="57">
        <v>89.391888999999992</v>
      </c>
      <c r="M75" s="365">
        <f t="shared" si="23"/>
        <v>2178.3917070000002</v>
      </c>
      <c r="N75" s="365">
        <f t="shared" si="24"/>
        <v>4137.2320650000001</v>
      </c>
      <c r="O75" s="71"/>
      <c r="P75" s="59">
        <v>534990.54399999999</v>
      </c>
    </row>
    <row r="76" spans="1:16" s="64" customFormat="1" ht="12.75" customHeight="1">
      <c r="A76" s="190">
        <v>42095</v>
      </c>
      <c r="B76" s="59">
        <v>2107.676782</v>
      </c>
      <c r="C76" s="57">
        <v>79.833301999999989</v>
      </c>
      <c r="D76" s="57">
        <v>571.57764299999997</v>
      </c>
      <c r="E76" s="57">
        <v>0</v>
      </c>
      <c r="F76" s="57">
        <v>353.73521499999998</v>
      </c>
      <c r="G76" s="57">
        <v>0</v>
      </c>
      <c r="H76" s="57">
        <v>1389.9882309999998</v>
      </c>
      <c r="I76" s="57">
        <v>11.600159000000001</v>
      </c>
      <c r="J76" s="57">
        <v>32.201992000000004</v>
      </c>
      <c r="K76" s="57">
        <v>80.710115000000002</v>
      </c>
      <c r="L76" s="57">
        <v>66.066164000000015</v>
      </c>
      <c r="M76" s="365">
        <f t="shared" si="23"/>
        <v>2585.7128209999992</v>
      </c>
      <c r="N76" s="365">
        <f t="shared" si="24"/>
        <v>4693.3896029999996</v>
      </c>
      <c r="O76" s="71"/>
      <c r="P76" s="59">
        <v>597905.50399999996</v>
      </c>
    </row>
    <row r="77" spans="1:16" s="64" customFormat="1" ht="12.75" customHeight="1">
      <c r="A77" s="190">
        <v>42125</v>
      </c>
      <c r="B77" s="59">
        <v>1331.957103</v>
      </c>
      <c r="C77" s="57">
        <v>87.331385000000012</v>
      </c>
      <c r="D77" s="57">
        <v>733.67363600000022</v>
      </c>
      <c r="E77" s="57">
        <v>0</v>
      </c>
      <c r="F77" s="57">
        <v>436.51806200000004</v>
      </c>
      <c r="G77" s="57">
        <v>9.9159999999999998E-2</v>
      </c>
      <c r="H77" s="57">
        <v>1593.0554610000002</v>
      </c>
      <c r="I77" s="57">
        <v>28.628580999999997</v>
      </c>
      <c r="J77" s="57">
        <v>44.45921100000001</v>
      </c>
      <c r="K77" s="57">
        <v>32.435574000000003</v>
      </c>
      <c r="L77" s="57">
        <v>55.919076999999994</v>
      </c>
      <c r="M77" s="365">
        <f t="shared" si="23"/>
        <v>3012.1201470000005</v>
      </c>
      <c r="N77" s="365">
        <f t="shared" si="24"/>
        <v>4344.0772500000003</v>
      </c>
      <c r="O77" s="71"/>
      <c r="P77" s="59">
        <v>591344.049</v>
      </c>
    </row>
    <row r="78" spans="1:16" s="64" customFormat="1" ht="12.75" customHeight="1">
      <c r="A78" s="190">
        <v>42156</v>
      </c>
      <c r="B78" s="59">
        <v>1585.0833300000002</v>
      </c>
      <c r="C78" s="57">
        <v>179.32377499999996</v>
      </c>
      <c r="D78" s="57">
        <v>497.632136</v>
      </c>
      <c r="E78" s="57">
        <v>2.006E-3</v>
      </c>
      <c r="F78" s="57">
        <v>458.64352999999994</v>
      </c>
      <c r="G78" s="57">
        <v>5.8730000000000004E-2</v>
      </c>
      <c r="H78" s="57">
        <v>1439.2235410000003</v>
      </c>
      <c r="I78" s="57">
        <v>33.842883</v>
      </c>
      <c r="J78" s="57">
        <v>47.927786000000005</v>
      </c>
      <c r="K78" s="57">
        <v>48.460310999999997</v>
      </c>
      <c r="L78" s="57">
        <v>46.812745999999997</v>
      </c>
      <c r="M78" s="365">
        <f t="shared" si="23"/>
        <v>2751.9274439999999</v>
      </c>
      <c r="N78" s="365">
        <f t="shared" si="24"/>
        <v>4337.0107740000003</v>
      </c>
      <c r="O78" s="71"/>
      <c r="P78" s="59">
        <v>634670.92799999996</v>
      </c>
    </row>
    <row r="79" spans="1:16" s="64" customFormat="1" ht="12.75" customHeight="1">
      <c r="A79" s="190">
        <v>42186</v>
      </c>
      <c r="B79" s="59">
        <v>1522.8162969999998</v>
      </c>
      <c r="C79" s="57">
        <v>71.142306999999988</v>
      </c>
      <c r="D79" s="57">
        <v>588.04677500000003</v>
      </c>
      <c r="E79" s="57">
        <v>0</v>
      </c>
      <c r="F79" s="57">
        <v>378.802233</v>
      </c>
      <c r="G79" s="57">
        <v>1.7000000000000001E-4</v>
      </c>
      <c r="H79" s="57">
        <v>1357.5446929999998</v>
      </c>
      <c r="I79" s="57">
        <v>24.430049999999998</v>
      </c>
      <c r="J79" s="57">
        <v>39.302016000000037</v>
      </c>
      <c r="K79" s="57">
        <v>47.047905999999998</v>
      </c>
      <c r="L79" s="57">
        <v>58.907885000000007</v>
      </c>
      <c r="M79" s="365">
        <f t="shared" si="23"/>
        <v>2565.2240349999997</v>
      </c>
      <c r="N79" s="365">
        <f t="shared" si="24"/>
        <v>4088.0403319999996</v>
      </c>
      <c r="O79" s="71"/>
      <c r="P79" s="59">
        <v>622441.23100000003</v>
      </c>
    </row>
    <row r="80" spans="1:16" s="64" customFormat="1" ht="12.75" customHeight="1">
      <c r="A80" s="190">
        <v>42217</v>
      </c>
      <c r="B80" s="59">
        <v>1383.2764110000003</v>
      </c>
      <c r="C80" s="57">
        <v>89.272399999999962</v>
      </c>
      <c r="D80" s="57">
        <v>491.79254700000001</v>
      </c>
      <c r="E80" s="57">
        <v>0</v>
      </c>
      <c r="F80" s="57">
        <v>437.07485800000001</v>
      </c>
      <c r="G80" s="57">
        <v>0.13407999999999998</v>
      </c>
      <c r="H80" s="57">
        <v>1558.6428379999995</v>
      </c>
      <c r="I80" s="57">
        <v>19.354406999999998</v>
      </c>
      <c r="J80" s="57">
        <v>35.799442000000006</v>
      </c>
      <c r="K80" s="57">
        <v>28.770014</v>
      </c>
      <c r="L80" s="57">
        <v>38.411648</v>
      </c>
      <c r="M80" s="365">
        <f t="shared" si="23"/>
        <v>2699.2522339999991</v>
      </c>
      <c r="N80" s="365">
        <f t="shared" si="24"/>
        <v>4082.5286449999994</v>
      </c>
      <c r="O80" s="71"/>
      <c r="P80" s="59">
        <v>559597.91170599998</v>
      </c>
    </row>
    <row r="81" spans="1:16" s="64" customFormat="1" ht="12.75" customHeight="1">
      <c r="A81" s="190">
        <v>42248</v>
      </c>
      <c r="B81" s="59">
        <v>1055.3312139999998</v>
      </c>
      <c r="C81" s="57">
        <v>148.73304199999998</v>
      </c>
      <c r="D81" s="57">
        <v>558.81543499999998</v>
      </c>
      <c r="E81" s="57">
        <v>0</v>
      </c>
      <c r="F81" s="57">
        <v>580.82446599999992</v>
      </c>
      <c r="G81" s="57">
        <v>1.847E-2</v>
      </c>
      <c r="H81" s="57">
        <v>1618.9992650000002</v>
      </c>
      <c r="I81" s="57">
        <v>96.071288999999993</v>
      </c>
      <c r="J81" s="57">
        <v>35.552712000000014</v>
      </c>
      <c r="K81" s="57">
        <v>62.016464000000006</v>
      </c>
      <c r="L81" s="57">
        <v>59.615501999999999</v>
      </c>
      <c r="M81" s="365">
        <f t="shared" si="23"/>
        <v>3160.6466449999998</v>
      </c>
      <c r="N81" s="365">
        <f t="shared" si="24"/>
        <v>4215.9778589999996</v>
      </c>
      <c r="O81" s="71"/>
      <c r="P81" s="59">
        <v>633314.86144100002</v>
      </c>
    </row>
    <row r="82" spans="1:16" s="64" customFormat="1" ht="12.75" customHeight="1">
      <c r="A82" s="190">
        <v>42278</v>
      </c>
      <c r="B82" s="59">
        <v>1715.3075610000001</v>
      </c>
      <c r="C82" s="57">
        <v>5.893482999999998</v>
      </c>
      <c r="D82" s="57">
        <v>567.80106499999999</v>
      </c>
      <c r="E82" s="57">
        <v>2.3999999999999998E-3</v>
      </c>
      <c r="F82" s="57">
        <v>451.44617300000004</v>
      </c>
      <c r="G82" s="57">
        <v>0.125026</v>
      </c>
      <c r="H82" s="57">
        <v>1604.2383480000001</v>
      </c>
      <c r="I82" s="57">
        <v>9.847938000000001</v>
      </c>
      <c r="J82" s="57">
        <v>32.671783000000012</v>
      </c>
      <c r="K82" s="57">
        <v>42.396748000000009</v>
      </c>
      <c r="L82" s="57">
        <v>30.921750999999997</v>
      </c>
      <c r="M82" s="365">
        <f t="shared" si="23"/>
        <v>2745.3447150000002</v>
      </c>
      <c r="N82" s="365">
        <f t="shared" si="24"/>
        <v>4460.6522760000007</v>
      </c>
      <c r="O82" s="71"/>
      <c r="P82" s="59">
        <v>594278.94299999997</v>
      </c>
    </row>
    <row r="83" spans="1:16" s="64" customFormat="1" ht="12.75" customHeight="1">
      <c r="A83" s="190">
        <v>42309</v>
      </c>
      <c r="B83" s="59">
        <v>1450.709233</v>
      </c>
      <c r="C83" s="57">
        <v>153.40274100000002</v>
      </c>
      <c r="D83" s="57">
        <v>611.67616299999997</v>
      </c>
      <c r="E83" s="57">
        <v>2.3999999999999998E-3</v>
      </c>
      <c r="F83" s="57">
        <v>415.18978299999998</v>
      </c>
      <c r="G83" s="57">
        <v>1.7739999999999999E-2</v>
      </c>
      <c r="H83" s="57">
        <v>1269.8764919999999</v>
      </c>
      <c r="I83" s="57">
        <v>70.600804999999994</v>
      </c>
      <c r="J83" s="57">
        <v>38.266318000000012</v>
      </c>
      <c r="K83" s="57">
        <v>48.342013999999999</v>
      </c>
      <c r="L83" s="57">
        <v>74.051234999999991</v>
      </c>
      <c r="M83" s="365">
        <f t="shared" si="23"/>
        <v>2681.4256909999995</v>
      </c>
      <c r="N83" s="365">
        <f t="shared" si="24"/>
        <v>4132.134924</v>
      </c>
      <c r="O83" s="71"/>
      <c r="P83" s="59">
        <v>618693.78399999999</v>
      </c>
    </row>
    <row r="84" spans="1:16" s="64" customFormat="1" ht="12.75" customHeight="1">
      <c r="A84" s="190">
        <v>42339</v>
      </c>
      <c r="B84" s="59">
        <v>1799.4816310000001</v>
      </c>
      <c r="C84" s="57">
        <v>0.50044999999999995</v>
      </c>
      <c r="D84" s="57">
        <v>665.0568199999999</v>
      </c>
      <c r="E84" s="57">
        <v>0</v>
      </c>
      <c r="F84" s="57">
        <v>463.81246700000003</v>
      </c>
      <c r="G84" s="57">
        <v>3.4469270000000001</v>
      </c>
      <c r="H84" s="57">
        <v>1579.779873</v>
      </c>
      <c r="I84" s="57">
        <v>51.948585000000008</v>
      </c>
      <c r="J84" s="57">
        <v>35.113968999999976</v>
      </c>
      <c r="K84" s="57">
        <v>62.229132000000007</v>
      </c>
      <c r="L84" s="57">
        <v>34.980135000000011</v>
      </c>
      <c r="M84" s="365">
        <f t="shared" ref="M84:M119" si="25">SUM(C84:L84)</f>
        <v>2896.8683579999997</v>
      </c>
      <c r="N84" s="365">
        <f t="shared" ref="N84:N119" si="26">SUM(M84,B84)</f>
        <v>4696.3499890000003</v>
      </c>
      <c r="O84" s="71"/>
      <c r="P84" s="59">
        <v>571183.59977600002</v>
      </c>
    </row>
    <row r="85" spans="1:16" s="64" customFormat="1" ht="12.75" customHeight="1">
      <c r="A85" s="190">
        <v>42370</v>
      </c>
      <c r="B85" s="59">
        <v>1599.5006820000001</v>
      </c>
      <c r="C85" s="57">
        <v>94.500174000000001</v>
      </c>
      <c r="D85" s="57">
        <v>569.21320200000002</v>
      </c>
      <c r="E85" s="57">
        <v>0</v>
      </c>
      <c r="F85" s="57">
        <v>502.67595700000004</v>
      </c>
      <c r="G85" s="57">
        <v>0</v>
      </c>
      <c r="H85" s="57">
        <v>1212.9432959999999</v>
      </c>
      <c r="I85" s="57">
        <v>5.6762990000000002</v>
      </c>
      <c r="J85" s="57">
        <v>31.032864000000007</v>
      </c>
      <c r="K85" s="57">
        <v>61.186146000000001</v>
      </c>
      <c r="L85" s="57">
        <v>58.752835999999988</v>
      </c>
      <c r="M85" s="365">
        <f t="shared" si="25"/>
        <v>2535.9807740000001</v>
      </c>
      <c r="N85" s="365">
        <f t="shared" si="26"/>
        <v>4135.4814560000004</v>
      </c>
      <c r="O85" s="71"/>
      <c r="P85" s="59">
        <v>609433.42799999996</v>
      </c>
    </row>
    <row r="86" spans="1:16" s="64" customFormat="1" ht="12.75" customHeight="1">
      <c r="A86" s="190">
        <v>42401</v>
      </c>
      <c r="B86" s="59">
        <v>1576.0587459999995</v>
      </c>
      <c r="C86" s="57">
        <v>4.1500679999999992</v>
      </c>
      <c r="D86" s="57">
        <v>487.07733699999994</v>
      </c>
      <c r="E86" s="57">
        <v>0</v>
      </c>
      <c r="F86" s="57">
        <v>289.46121099999999</v>
      </c>
      <c r="G86" s="57">
        <v>2.3382E-2</v>
      </c>
      <c r="H86" s="57">
        <v>1272.8384409999996</v>
      </c>
      <c r="I86" s="57">
        <v>31.791229999999999</v>
      </c>
      <c r="J86" s="57">
        <v>37.669846000000007</v>
      </c>
      <c r="K86" s="57">
        <v>76.907736</v>
      </c>
      <c r="L86" s="57">
        <v>42.897652000000001</v>
      </c>
      <c r="M86" s="365">
        <f t="shared" si="25"/>
        <v>2242.8169029999995</v>
      </c>
      <c r="N86" s="365">
        <f t="shared" si="26"/>
        <v>3818.8756489999987</v>
      </c>
      <c r="O86" s="71"/>
      <c r="P86" s="59">
        <v>627492.076</v>
      </c>
    </row>
    <row r="87" spans="1:16" s="64" customFormat="1" ht="12.75" customHeight="1">
      <c r="A87" s="190">
        <v>42430</v>
      </c>
      <c r="B87" s="59">
        <v>1836.5360950000004</v>
      </c>
      <c r="C87" s="57">
        <v>95.444058999999996</v>
      </c>
      <c r="D87" s="57">
        <v>591.81455200000005</v>
      </c>
      <c r="E87" s="57">
        <v>0</v>
      </c>
      <c r="F87" s="57">
        <v>457.21373699999998</v>
      </c>
      <c r="G87" s="57">
        <v>6.9006999999999999E-2</v>
      </c>
      <c r="H87" s="57">
        <v>1548.4508980000001</v>
      </c>
      <c r="I87" s="57">
        <v>5.3159330000000011</v>
      </c>
      <c r="J87" s="57">
        <v>29.403061999999998</v>
      </c>
      <c r="K87" s="57">
        <v>37.016862000000003</v>
      </c>
      <c r="L87" s="57">
        <v>42.344960999999998</v>
      </c>
      <c r="M87" s="365">
        <f t="shared" si="25"/>
        <v>2807.0730709999998</v>
      </c>
      <c r="N87" s="365">
        <f t="shared" si="26"/>
        <v>4643.6091660000002</v>
      </c>
      <c r="O87" s="71"/>
      <c r="P87" s="59">
        <v>581558.71200000006</v>
      </c>
    </row>
    <row r="88" spans="1:16" s="64" customFormat="1" ht="12.75" customHeight="1">
      <c r="A88" s="190">
        <v>42461</v>
      </c>
      <c r="B88" s="59">
        <v>1960.8958630000002</v>
      </c>
      <c r="C88" s="57">
        <v>96.150654000000003</v>
      </c>
      <c r="D88" s="57">
        <v>516.62568799999997</v>
      </c>
      <c r="E88" s="57">
        <v>2.2669999999999999E-3</v>
      </c>
      <c r="F88" s="57">
        <v>513.9987789999999</v>
      </c>
      <c r="G88" s="57">
        <v>1.5812E-2</v>
      </c>
      <c r="H88" s="57">
        <v>1614.214156</v>
      </c>
      <c r="I88" s="57">
        <v>6.2672600000000003</v>
      </c>
      <c r="J88" s="57">
        <v>40.240388000000003</v>
      </c>
      <c r="K88" s="57">
        <v>27.708880000000001</v>
      </c>
      <c r="L88" s="57">
        <v>42.425019000000006</v>
      </c>
      <c r="M88" s="365">
        <f t="shared" si="25"/>
        <v>2857.6489030000002</v>
      </c>
      <c r="N88" s="365">
        <f t="shared" si="26"/>
        <v>4818.5447660000009</v>
      </c>
      <c r="O88" s="71"/>
      <c r="P88" s="59">
        <v>551637.62399999995</v>
      </c>
    </row>
    <row r="89" spans="1:16" s="64" customFormat="1" ht="12.75" customHeight="1">
      <c r="A89" s="190">
        <v>42491</v>
      </c>
      <c r="B89" s="59">
        <v>1971.5621130000002</v>
      </c>
      <c r="C89" s="57">
        <v>86.926482000000007</v>
      </c>
      <c r="D89" s="57">
        <v>509.12938599999995</v>
      </c>
      <c r="E89" s="57">
        <v>0</v>
      </c>
      <c r="F89" s="57">
        <v>527.00979500000005</v>
      </c>
      <c r="G89" s="57">
        <v>0</v>
      </c>
      <c r="H89" s="57">
        <v>1686.5934830000001</v>
      </c>
      <c r="I89" s="57">
        <v>3.4661920000000004</v>
      </c>
      <c r="J89" s="57">
        <v>33.316940999999964</v>
      </c>
      <c r="K89" s="57">
        <v>38.884466000000003</v>
      </c>
      <c r="L89" s="57">
        <v>34.652328000000004</v>
      </c>
      <c r="M89" s="365">
        <f t="shared" si="25"/>
        <v>2919.979073</v>
      </c>
      <c r="N89" s="365">
        <f t="shared" si="26"/>
        <v>4891.5411860000004</v>
      </c>
      <c r="O89" s="71"/>
      <c r="P89" s="59">
        <v>588484.51199999999</v>
      </c>
    </row>
    <row r="90" spans="1:16" s="64" customFormat="1" ht="12.75" customHeight="1">
      <c r="A90" s="190">
        <v>42522</v>
      </c>
      <c r="B90" s="59">
        <v>1868.7750430000001</v>
      </c>
      <c r="C90" s="57">
        <v>72.08666199999999</v>
      </c>
      <c r="D90" s="57">
        <v>480.59185800000012</v>
      </c>
      <c r="E90" s="57">
        <v>0</v>
      </c>
      <c r="F90" s="57">
        <v>573.52594399999998</v>
      </c>
      <c r="G90" s="57">
        <v>2.0440000000000002E-3</v>
      </c>
      <c r="H90" s="57">
        <v>1434.53774</v>
      </c>
      <c r="I90" s="57">
        <v>7.1907909999999999</v>
      </c>
      <c r="J90" s="57">
        <v>43.557179000000012</v>
      </c>
      <c r="K90" s="57">
        <v>25.776023999999996</v>
      </c>
      <c r="L90" s="57">
        <v>41.139782999999994</v>
      </c>
      <c r="M90" s="365">
        <f t="shared" si="25"/>
        <v>2678.4080249999997</v>
      </c>
      <c r="N90" s="365">
        <f t="shared" si="26"/>
        <v>4547.1830680000003</v>
      </c>
      <c r="O90" s="71"/>
      <c r="P90" s="59">
        <v>630468.80000000005</v>
      </c>
    </row>
    <row r="91" spans="1:16" s="64" customFormat="1" ht="12.75" customHeight="1">
      <c r="A91" s="190">
        <v>42552</v>
      </c>
      <c r="B91" s="59">
        <v>1608.826695</v>
      </c>
      <c r="C91" s="57">
        <v>154.73748900000001</v>
      </c>
      <c r="D91" s="57">
        <v>502.72567400000003</v>
      </c>
      <c r="E91" s="57">
        <v>0</v>
      </c>
      <c r="F91" s="57">
        <v>309.48724400000003</v>
      </c>
      <c r="G91" s="57">
        <v>7.026099999999999E-2</v>
      </c>
      <c r="H91" s="57">
        <v>1376.0518820000004</v>
      </c>
      <c r="I91" s="57">
        <v>4.1895179999999996</v>
      </c>
      <c r="J91" s="57">
        <v>41.822725999999989</v>
      </c>
      <c r="K91" s="57">
        <v>77.287540999999976</v>
      </c>
      <c r="L91" s="57">
        <v>49.636137000000019</v>
      </c>
      <c r="M91" s="365">
        <f t="shared" si="25"/>
        <v>2516.0084720000004</v>
      </c>
      <c r="N91" s="365">
        <f t="shared" si="26"/>
        <v>4124.8351670000002</v>
      </c>
      <c r="O91" s="71"/>
      <c r="P91" s="59">
        <v>615409.11199999996</v>
      </c>
    </row>
    <row r="92" spans="1:16" s="64" customFormat="1" ht="12.75" customHeight="1">
      <c r="A92" s="190">
        <v>42583</v>
      </c>
      <c r="B92" s="59">
        <v>1917.5125249999999</v>
      </c>
      <c r="C92" s="57">
        <v>88.288963999999993</v>
      </c>
      <c r="D92" s="57">
        <v>375.63510999999994</v>
      </c>
      <c r="E92" s="57">
        <v>0</v>
      </c>
      <c r="F92" s="57">
        <v>464.84106800000006</v>
      </c>
      <c r="G92" s="57">
        <v>1.209767</v>
      </c>
      <c r="H92" s="57">
        <v>1454.9283669999998</v>
      </c>
      <c r="I92" s="57">
        <v>11.018125</v>
      </c>
      <c r="J92" s="57">
        <v>45.493762000000004</v>
      </c>
      <c r="K92" s="57">
        <v>58.220816000000006</v>
      </c>
      <c r="L92" s="57">
        <v>69.282071999999985</v>
      </c>
      <c r="M92" s="365">
        <f t="shared" si="25"/>
        <v>2568.9180510000001</v>
      </c>
      <c r="N92" s="365">
        <f t="shared" si="26"/>
        <v>4486.4305759999997</v>
      </c>
      <c r="O92" s="71"/>
      <c r="P92" s="59">
        <v>627851.67099999997</v>
      </c>
    </row>
    <row r="93" spans="1:16" s="64" customFormat="1" ht="12.75" customHeight="1">
      <c r="A93" s="190">
        <v>42614</v>
      </c>
      <c r="B93" s="59">
        <v>1848.3018379999999</v>
      </c>
      <c r="C93" s="57">
        <v>91.731902999999988</v>
      </c>
      <c r="D93" s="57">
        <v>601.84691100000009</v>
      </c>
      <c r="E93" s="57">
        <v>0</v>
      </c>
      <c r="F93" s="57">
        <v>488.46458399999995</v>
      </c>
      <c r="G93" s="57">
        <v>0.410464</v>
      </c>
      <c r="H93" s="57">
        <v>1640.3691370000004</v>
      </c>
      <c r="I93" s="57">
        <v>3.4169239999999994</v>
      </c>
      <c r="J93" s="57">
        <v>38.978652999999987</v>
      </c>
      <c r="K93" s="57">
        <v>31.502461000000004</v>
      </c>
      <c r="L93" s="57">
        <v>37.110037000000005</v>
      </c>
      <c r="M93" s="365">
        <f t="shared" si="25"/>
        <v>2933.8310740000006</v>
      </c>
      <c r="N93" s="365">
        <f t="shared" si="26"/>
        <v>4782.1329120000009</v>
      </c>
      <c r="O93" s="71"/>
      <c r="P93" s="59">
        <v>640244.34400000004</v>
      </c>
    </row>
    <row r="94" spans="1:16" s="64" customFormat="1" ht="12.75" customHeight="1">
      <c r="A94" s="190">
        <v>42644</v>
      </c>
      <c r="B94" s="59">
        <v>1509.6468459999996</v>
      </c>
      <c r="C94" s="57">
        <v>88.223258000000001</v>
      </c>
      <c r="D94" s="57">
        <v>701.52599000000009</v>
      </c>
      <c r="E94" s="57">
        <v>1.2459999999999999E-3</v>
      </c>
      <c r="F94" s="57">
        <v>553.27104999999995</v>
      </c>
      <c r="G94" s="57">
        <v>0</v>
      </c>
      <c r="H94" s="57">
        <v>1332.1523380000001</v>
      </c>
      <c r="I94" s="57">
        <v>6.2806249999999997</v>
      </c>
      <c r="J94" s="57">
        <v>29.294307999999994</v>
      </c>
      <c r="K94" s="57">
        <v>66.685009000000008</v>
      </c>
      <c r="L94" s="57">
        <v>46.961341000000004</v>
      </c>
      <c r="M94" s="365">
        <f t="shared" si="25"/>
        <v>2824.3951649999999</v>
      </c>
      <c r="N94" s="365">
        <f t="shared" si="26"/>
        <v>4334.0420109999995</v>
      </c>
      <c r="O94" s="71"/>
      <c r="P94" s="59">
        <v>333237.26400000002</v>
      </c>
    </row>
    <row r="95" spans="1:16" s="64" customFormat="1" ht="12.75" customHeight="1">
      <c r="A95" s="190">
        <v>42675</v>
      </c>
      <c r="B95" s="59">
        <v>1751.6542509999999</v>
      </c>
      <c r="C95" s="57">
        <v>0.99192600000000009</v>
      </c>
      <c r="D95" s="57">
        <v>621.11683600000003</v>
      </c>
      <c r="E95" s="57">
        <v>5.0000000000000001E-4</v>
      </c>
      <c r="F95" s="57">
        <v>470.17083100000002</v>
      </c>
      <c r="G95" s="57">
        <v>2.2993180000000004</v>
      </c>
      <c r="H95" s="57">
        <v>1494.517513</v>
      </c>
      <c r="I95" s="57">
        <v>1.9378160000000002</v>
      </c>
      <c r="J95" s="57">
        <v>36.618239999999993</v>
      </c>
      <c r="K95" s="57">
        <v>73.855818000000014</v>
      </c>
      <c r="L95" s="57">
        <v>42.584786999999984</v>
      </c>
      <c r="M95" s="365">
        <f t="shared" si="25"/>
        <v>2744.0935850000001</v>
      </c>
      <c r="N95" s="365">
        <f t="shared" si="26"/>
        <v>4495.7478360000005</v>
      </c>
      <c r="O95" s="71"/>
      <c r="P95" s="59">
        <v>549705.74399999995</v>
      </c>
    </row>
    <row r="96" spans="1:16" s="64" customFormat="1" ht="12.75" customHeight="1">
      <c r="A96" s="190">
        <v>42705</v>
      </c>
      <c r="B96" s="59">
        <v>1745.9939500000003</v>
      </c>
      <c r="C96" s="57">
        <v>92.690038000000001</v>
      </c>
      <c r="D96" s="57">
        <v>482.44963499999994</v>
      </c>
      <c r="E96" s="57">
        <v>0</v>
      </c>
      <c r="F96" s="57">
        <v>494.73232299999989</v>
      </c>
      <c r="G96" s="57">
        <v>0</v>
      </c>
      <c r="H96" s="57">
        <v>1813.3367270000001</v>
      </c>
      <c r="I96" s="57">
        <v>4.1910829999999999</v>
      </c>
      <c r="J96" s="57">
        <v>31.411650000000026</v>
      </c>
      <c r="K96" s="57">
        <v>37.580652999999998</v>
      </c>
      <c r="L96" s="57">
        <v>75.070977999999982</v>
      </c>
      <c r="M96" s="365">
        <f t="shared" si="25"/>
        <v>3031.4630870000001</v>
      </c>
      <c r="N96" s="365">
        <f t="shared" si="26"/>
        <v>4777.4570370000001</v>
      </c>
      <c r="O96" s="71"/>
      <c r="P96" s="59">
        <v>567329.43999999994</v>
      </c>
    </row>
    <row r="97" spans="1:16" s="64" customFormat="1" ht="12.75" customHeight="1">
      <c r="A97" s="190">
        <v>42736</v>
      </c>
      <c r="B97" s="59">
        <v>1719.0023769999998</v>
      </c>
      <c r="C97" s="57">
        <v>88.703486999999996</v>
      </c>
      <c r="D97" s="57">
        <v>580.39692100000013</v>
      </c>
      <c r="E97" s="57">
        <v>0</v>
      </c>
      <c r="F97" s="57">
        <v>467.89729000000005</v>
      </c>
      <c r="G97" s="57">
        <v>0.389932</v>
      </c>
      <c r="H97" s="57">
        <v>1362.4865530000002</v>
      </c>
      <c r="I97" s="57">
        <v>6.5533949999999992</v>
      </c>
      <c r="J97" s="57">
        <v>38.207289999999986</v>
      </c>
      <c r="K97" s="57">
        <v>73.967051999999995</v>
      </c>
      <c r="L97" s="57">
        <v>53.798464000000003</v>
      </c>
      <c r="M97" s="365">
        <f t="shared" si="25"/>
        <v>2672.400384</v>
      </c>
      <c r="N97" s="365">
        <f t="shared" si="26"/>
        <v>4391.4027609999994</v>
      </c>
      <c r="O97" s="71"/>
      <c r="P97" s="59">
        <v>596657.84</v>
      </c>
    </row>
    <row r="98" spans="1:16" s="64" customFormat="1" ht="12.75" customHeight="1">
      <c r="A98" s="190">
        <v>42767</v>
      </c>
      <c r="B98" s="59">
        <v>1267.3213719999999</v>
      </c>
      <c r="C98" s="57">
        <v>64.463405999999992</v>
      </c>
      <c r="D98" s="57">
        <v>675.16026599999998</v>
      </c>
      <c r="E98" s="57">
        <v>1.704E-3</v>
      </c>
      <c r="F98" s="57">
        <v>534.06328399999995</v>
      </c>
      <c r="G98" s="57">
        <v>0.16621900000000001</v>
      </c>
      <c r="H98" s="57">
        <v>1595.668402</v>
      </c>
      <c r="I98" s="57">
        <v>2.9403069999999998</v>
      </c>
      <c r="J98" s="57">
        <v>39.488681999999983</v>
      </c>
      <c r="K98" s="57">
        <v>71.407084999999995</v>
      </c>
      <c r="L98" s="57">
        <v>46.612989999999989</v>
      </c>
      <c r="M98" s="365">
        <f t="shared" si="25"/>
        <v>3029.9723449999997</v>
      </c>
      <c r="N98" s="365">
        <f t="shared" si="26"/>
        <v>4297.2937169999996</v>
      </c>
      <c r="O98" s="71"/>
      <c r="P98" s="59">
        <v>581034.70400000003</v>
      </c>
    </row>
    <row r="99" spans="1:16" s="64" customFormat="1" ht="12.75" customHeight="1">
      <c r="A99" s="190">
        <v>42795</v>
      </c>
      <c r="B99" s="59">
        <v>1908.2517290000001</v>
      </c>
      <c r="C99" s="57">
        <v>4.8070069999999996</v>
      </c>
      <c r="D99" s="57">
        <v>964.85955000000001</v>
      </c>
      <c r="E99" s="57">
        <v>0</v>
      </c>
      <c r="F99" s="57">
        <v>623.73383500000011</v>
      </c>
      <c r="G99" s="57">
        <v>2.3099000000000001E-2</v>
      </c>
      <c r="H99" s="57">
        <v>1869.1104209999999</v>
      </c>
      <c r="I99" s="57">
        <v>81.810011000000003</v>
      </c>
      <c r="J99" s="57">
        <v>47.050652999999997</v>
      </c>
      <c r="K99" s="57">
        <v>77.790656999999996</v>
      </c>
      <c r="L99" s="57">
        <v>59.002250000000018</v>
      </c>
      <c r="M99" s="365">
        <f t="shared" si="25"/>
        <v>3728.1874829999997</v>
      </c>
      <c r="N99" s="365">
        <f t="shared" si="26"/>
        <v>5636.4392119999993</v>
      </c>
      <c r="O99" s="71"/>
      <c r="P99" s="59">
        <v>526500.66200000001</v>
      </c>
    </row>
    <row r="100" spans="1:16" s="64" customFormat="1" ht="12.75" customHeight="1">
      <c r="A100" s="190">
        <v>42826</v>
      </c>
      <c r="B100" s="59">
        <v>1336.0651500000001</v>
      </c>
      <c r="C100" s="57">
        <v>88.336476000000005</v>
      </c>
      <c r="D100" s="57">
        <v>471.75852399999997</v>
      </c>
      <c r="E100" s="57">
        <v>0</v>
      </c>
      <c r="F100" s="57">
        <v>476.51683400000002</v>
      </c>
      <c r="G100" s="57">
        <v>6.9331000000000004E-2</v>
      </c>
      <c r="H100" s="57">
        <v>1494.273371</v>
      </c>
      <c r="I100" s="57">
        <v>27.790144000000002</v>
      </c>
      <c r="J100" s="57">
        <v>36.570605000000008</v>
      </c>
      <c r="K100" s="57">
        <v>93.759169</v>
      </c>
      <c r="L100" s="57">
        <v>38.735036000000001</v>
      </c>
      <c r="M100" s="365">
        <f t="shared" si="25"/>
        <v>2727.8094900000001</v>
      </c>
      <c r="N100" s="365">
        <f t="shared" si="26"/>
        <v>4063.87464</v>
      </c>
      <c r="O100" s="71"/>
      <c r="P100" s="59">
        <v>577094.90570400003</v>
      </c>
    </row>
    <row r="101" spans="1:16" s="64" customFormat="1" ht="12.75" customHeight="1">
      <c r="A101" s="190">
        <v>42856</v>
      </c>
      <c r="B101" s="59">
        <v>2392.6750590000001</v>
      </c>
      <c r="C101" s="57">
        <v>171.12943199999998</v>
      </c>
      <c r="D101" s="57">
        <v>595.18800699999997</v>
      </c>
      <c r="E101" s="57">
        <v>0</v>
      </c>
      <c r="F101" s="57">
        <v>468.91017100000005</v>
      </c>
      <c r="G101" s="57">
        <v>0.13767299999999999</v>
      </c>
      <c r="H101" s="57">
        <v>1529.8166120000003</v>
      </c>
      <c r="I101" s="57">
        <v>56.413449</v>
      </c>
      <c r="J101" s="57">
        <v>40.444301999999993</v>
      </c>
      <c r="K101" s="57">
        <v>54.964824000000007</v>
      </c>
      <c r="L101" s="57">
        <v>42.272998000000008</v>
      </c>
      <c r="M101" s="365">
        <f t="shared" si="25"/>
        <v>2959.2774680000002</v>
      </c>
      <c r="N101" s="365">
        <f t="shared" si="26"/>
        <v>5351.9525270000004</v>
      </c>
      <c r="O101" s="71"/>
      <c r="P101" s="59">
        <v>453646.03</v>
      </c>
    </row>
    <row r="102" spans="1:16" s="64" customFormat="1" ht="12.75" customHeight="1">
      <c r="A102" s="190">
        <v>42887</v>
      </c>
      <c r="B102" s="59">
        <v>1356.4500640000001</v>
      </c>
      <c r="C102" s="57">
        <v>68.860140999999999</v>
      </c>
      <c r="D102" s="57">
        <v>378.34649899999999</v>
      </c>
      <c r="E102" s="57">
        <v>0</v>
      </c>
      <c r="F102" s="57">
        <v>507.05674599999998</v>
      </c>
      <c r="G102" s="57">
        <v>0.16123799999999999</v>
      </c>
      <c r="H102" s="57">
        <v>1550.297433</v>
      </c>
      <c r="I102" s="57">
        <v>78.224398000000008</v>
      </c>
      <c r="J102" s="57">
        <v>39.47319200000004</v>
      </c>
      <c r="K102" s="57">
        <v>57.143504000000007</v>
      </c>
      <c r="L102" s="57">
        <v>75.743722000000034</v>
      </c>
      <c r="M102" s="365">
        <f t="shared" si="25"/>
        <v>2755.306873</v>
      </c>
      <c r="N102" s="365">
        <f t="shared" si="26"/>
        <v>4111.7569370000001</v>
      </c>
      <c r="O102" s="71"/>
      <c r="P102" s="59">
        <v>487451.33600000001</v>
      </c>
    </row>
    <row r="103" spans="1:16" s="64" customFormat="1" ht="12.75" customHeight="1">
      <c r="A103" s="190">
        <v>42917</v>
      </c>
      <c r="B103" s="59">
        <v>1892.676481</v>
      </c>
      <c r="C103" s="57">
        <v>93.461932000000019</v>
      </c>
      <c r="D103" s="57">
        <v>403.28988900000002</v>
      </c>
      <c r="E103" s="57">
        <v>0</v>
      </c>
      <c r="F103" s="57">
        <v>513.89180099999999</v>
      </c>
      <c r="G103" s="57">
        <v>0.22841399999999998</v>
      </c>
      <c r="H103" s="57">
        <v>1771.6398969999998</v>
      </c>
      <c r="I103" s="57">
        <v>46.742887000000003</v>
      </c>
      <c r="J103" s="57">
        <v>43.754654999999943</v>
      </c>
      <c r="K103" s="57">
        <v>49.936351999999992</v>
      </c>
      <c r="L103" s="57">
        <v>33.244933999999994</v>
      </c>
      <c r="M103" s="365">
        <f t="shared" si="25"/>
        <v>2956.1907609999994</v>
      </c>
      <c r="N103" s="365">
        <f t="shared" si="26"/>
        <v>4848.8672419999994</v>
      </c>
      <c r="O103" s="71"/>
      <c r="P103" s="59">
        <v>586770.36800000002</v>
      </c>
    </row>
    <row r="104" spans="1:16" s="64" customFormat="1" ht="12.75" customHeight="1">
      <c r="A104" s="190">
        <v>42948</v>
      </c>
      <c r="B104" s="59">
        <v>1834.901218</v>
      </c>
      <c r="C104" s="57">
        <v>111.24195199999998</v>
      </c>
      <c r="D104" s="57">
        <v>605.81444500000009</v>
      </c>
      <c r="E104" s="57">
        <v>0</v>
      </c>
      <c r="F104" s="57">
        <v>472.21401099999997</v>
      </c>
      <c r="G104" s="57">
        <v>6.7478999999999997E-2</v>
      </c>
      <c r="H104" s="57">
        <v>1866.2957889999998</v>
      </c>
      <c r="I104" s="57">
        <v>22.420146999999996</v>
      </c>
      <c r="J104" s="57">
        <v>45.877817000000007</v>
      </c>
      <c r="K104" s="57">
        <v>73.814738999999989</v>
      </c>
      <c r="L104" s="57">
        <v>82.690624999999997</v>
      </c>
      <c r="M104" s="365">
        <f t="shared" si="25"/>
        <v>3280.4370039999999</v>
      </c>
      <c r="N104" s="365">
        <f t="shared" si="26"/>
        <v>5115.3382220000003</v>
      </c>
      <c r="O104" s="71"/>
      <c r="P104" s="59">
        <v>525364.87199999997</v>
      </c>
    </row>
    <row r="105" spans="1:16" s="64" customFormat="1" ht="12.75" customHeight="1">
      <c r="A105" s="190">
        <v>42979</v>
      </c>
      <c r="B105" s="59">
        <v>1757.9630790000001</v>
      </c>
      <c r="C105" s="57">
        <v>62.586911999999998</v>
      </c>
      <c r="D105" s="57">
        <v>287.112819</v>
      </c>
      <c r="E105" s="57">
        <v>0</v>
      </c>
      <c r="F105" s="57">
        <v>441.59600900000004</v>
      </c>
      <c r="G105" s="57">
        <v>0.24452000000000002</v>
      </c>
      <c r="H105" s="57">
        <v>1607.411073</v>
      </c>
      <c r="I105" s="57">
        <v>98.579211999999998</v>
      </c>
      <c r="J105" s="57">
        <v>50.54226899999999</v>
      </c>
      <c r="K105" s="57">
        <v>57.782199999999989</v>
      </c>
      <c r="L105" s="57">
        <v>63.231600999999969</v>
      </c>
      <c r="M105" s="365">
        <f t="shared" si="25"/>
        <v>2669.0866150000002</v>
      </c>
      <c r="N105" s="365">
        <f t="shared" si="26"/>
        <v>4427.0496940000003</v>
      </c>
      <c r="O105" s="71"/>
      <c r="P105" s="59">
        <v>461182.25599999999</v>
      </c>
    </row>
    <row r="106" spans="1:16" s="64" customFormat="1" ht="12.75" customHeight="1">
      <c r="A106" s="190">
        <v>43009</v>
      </c>
      <c r="B106" s="59">
        <v>1920.3914900000002</v>
      </c>
      <c r="C106" s="57">
        <v>92.130293999999978</v>
      </c>
      <c r="D106" s="57">
        <v>640.28018000000009</v>
      </c>
      <c r="E106" s="57">
        <v>0</v>
      </c>
      <c r="F106" s="57">
        <v>538.150935</v>
      </c>
      <c r="G106" s="57">
        <v>0.22234000000000001</v>
      </c>
      <c r="H106" s="57">
        <v>1700.3836289999999</v>
      </c>
      <c r="I106" s="57">
        <v>34.268673</v>
      </c>
      <c r="J106" s="57">
        <v>38.95741000000001</v>
      </c>
      <c r="K106" s="57">
        <v>80.35739199999999</v>
      </c>
      <c r="L106" s="57">
        <v>44.826623000000005</v>
      </c>
      <c r="M106" s="365">
        <f t="shared" si="25"/>
        <v>3169.5774759999999</v>
      </c>
      <c r="N106" s="365">
        <f t="shared" si="26"/>
        <v>5089.9689660000004</v>
      </c>
      <c r="O106" s="71"/>
      <c r="P106" s="59">
        <v>342092.49599999998</v>
      </c>
    </row>
    <row r="107" spans="1:16" s="64" customFormat="1" ht="12.75" customHeight="1">
      <c r="A107" s="190">
        <v>43040</v>
      </c>
      <c r="B107" s="59">
        <v>1804.6380480000003</v>
      </c>
      <c r="C107" s="57">
        <v>5.0647170000000008</v>
      </c>
      <c r="D107" s="57">
        <v>529.476451</v>
      </c>
      <c r="E107" s="57">
        <v>0</v>
      </c>
      <c r="F107" s="57">
        <v>511.86346499999991</v>
      </c>
      <c r="G107" s="57">
        <v>9.2128000000000002E-2</v>
      </c>
      <c r="H107" s="57">
        <v>1705.3815630000006</v>
      </c>
      <c r="I107" s="57">
        <v>41.791290000000004</v>
      </c>
      <c r="J107" s="57">
        <v>43.930448999999967</v>
      </c>
      <c r="K107" s="57">
        <v>75.243195999999983</v>
      </c>
      <c r="L107" s="57">
        <v>44.407877999999997</v>
      </c>
      <c r="M107" s="365">
        <f t="shared" si="25"/>
        <v>2957.2511370000002</v>
      </c>
      <c r="N107" s="365">
        <f t="shared" si="26"/>
        <v>4761.889185</v>
      </c>
      <c r="O107" s="71"/>
      <c r="P107" s="59">
        <v>535697.19999999995</v>
      </c>
    </row>
    <row r="108" spans="1:16" s="64" customFormat="1" ht="12.75" customHeight="1">
      <c r="A108" s="190">
        <v>43070</v>
      </c>
      <c r="B108" s="59">
        <v>1847.8202080000001</v>
      </c>
      <c r="C108" s="57">
        <v>92.640866000000003</v>
      </c>
      <c r="D108" s="57">
        <v>442.24935900000003</v>
      </c>
      <c r="E108" s="57">
        <v>0</v>
      </c>
      <c r="F108" s="57">
        <v>571.85062800000014</v>
      </c>
      <c r="G108" s="57">
        <v>0.28670000000000007</v>
      </c>
      <c r="H108" s="57">
        <v>1424.2714759999999</v>
      </c>
      <c r="I108" s="57">
        <v>87.130516</v>
      </c>
      <c r="J108" s="57">
        <v>38.990710999999997</v>
      </c>
      <c r="K108" s="57">
        <v>108.09789100000002</v>
      </c>
      <c r="L108" s="57">
        <v>48.258031000000003</v>
      </c>
      <c r="M108" s="365">
        <f t="shared" si="25"/>
        <v>2813.7761780000001</v>
      </c>
      <c r="N108" s="365">
        <f t="shared" si="26"/>
        <v>4661.5963860000002</v>
      </c>
      <c r="O108" s="71"/>
      <c r="P108" s="59">
        <v>526373.17599999998</v>
      </c>
    </row>
    <row r="109" spans="1:16" s="64" customFormat="1" ht="12.75" customHeight="1">
      <c r="A109" s="190">
        <v>43101</v>
      </c>
      <c r="B109" s="59">
        <v>1873.0146590000002</v>
      </c>
      <c r="C109" s="57">
        <v>175.181724</v>
      </c>
      <c r="D109" s="57">
        <v>680.73310200000003</v>
      </c>
      <c r="E109" s="57">
        <v>0</v>
      </c>
      <c r="F109" s="57">
        <v>486.58344499999998</v>
      </c>
      <c r="G109" s="57">
        <v>0.197717</v>
      </c>
      <c r="H109" s="57">
        <v>1881.5765819999999</v>
      </c>
      <c r="I109" s="57">
        <v>43.665989000000003</v>
      </c>
      <c r="J109" s="57">
        <v>50.95918800000004</v>
      </c>
      <c r="K109" s="57">
        <v>61.914898000000001</v>
      </c>
      <c r="L109" s="57">
        <v>66.85260000000001</v>
      </c>
      <c r="M109" s="365">
        <f t="shared" si="25"/>
        <v>3447.6652450000001</v>
      </c>
      <c r="N109" s="365">
        <f t="shared" si="26"/>
        <v>5320.6799040000005</v>
      </c>
      <c r="O109" s="71"/>
      <c r="P109" s="59">
        <v>603145.72</v>
      </c>
    </row>
    <row r="110" spans="1:16" s="64" customFormat="1" ht="12.75" customHeight="1">
      <c r="A110" s="190">
        <v>43132</v>
      </c>
      <c r="B110" s="59">
        <v>1686.6655059999998</v>
      </c>
      <c r="C110" s="57">
        <v>0.99448500000000006</v>
      </c>
      <c r="D110" s="57">
        <v>688.91186599999992</v>
      </c>
      <c r="E110" s="57">
        <v>0</v>
      </c>
      <c r="F110" s="57">
        <v>536.83028600000011</v>
      </c>
      <c r="G110" s="57">
        <v>0.24762399999999998</v>
      </c>
      <c r="H110" s="57">
        <v>1512.425377</v>
      </c>
      <c r="I110" s="57">
        <v>99.578357999999994</v>
      </c>
      <c r="J110" s="57">
        <v>32.503014999999984</v>
      </c>
      <c r="K110" s="57">
        <v>70.303625000000011</v>
      </c>
      <c r="L110" s="57">
        <v>35.636966999999999</v>
      </c>
      <c r="M110" s="365">
        <f t="shared" si="25"/>
        <v>2977.431603</v>
      </c>
      <c r="N110" s="365">
        <f t="shared" si="26"/>
        <v>4664.0971090000003</v>
      </c>
      <c r="O110" s="71"/>
      <c r="P110" s="59">
        <v>606687.70400000003</v>
      </c>
    </row>
    <row r="111" spans="1:16" s="64" customFormat="1" ht="12.75" customHeight="1">
      <c r="A111" s="190">
        <v>43160</v>
      </c>
      <c r="B111" s="59">
        <v>1895.0031680000002</v>
      </c>
      <c r="C111" s="57">
        <v>8.2694520000000011</v>
      </c>
      <c r="D111" s="57">
        <v>495.90679600000004</v>
      </c>
      <c r="E111" s="57">
        <v>0</v>
      </c>
      <c r="F111" s="57">
        <v>448.41089900000003</v>
      </c>
      <c r="G111" s="57">
        <v>6.8900000000000003E-2</v>
      </c>
      <c r="H111" s="57">
        <v>1552.2869470000001</v>
      </c>
      <c r="I111" s="57">
        <v>68.280119999999997</v>
      </c>
      <c r="J111" s="57">
        <v>48.014834999999984</v>
      </c>
      <c r="K111" s="57">
        <v>107.274475</v>
      </c>
      <c r="L111" s="57">
        <v>69.141188000000014</v>
      </c>
      <c r="M111" s="365">
        <f t="shared" si="25"/>
        <v>2797.6536120000001</v>
      </c>
      <c r="N111" s="365">
        <f t="shared" si="26"/>
        <v>4692.6567800000003</v>
      </c>
      <c r="O111" s="71"/>
      <c r="P111" s="59">
        <v>549247.152</v>
      </c>
    </row>
    <row r="112" spans="1:16" s="64" customFormat="1" ht="12.75" customHeight="1">
      <c r="A112" s="190">
        <v>43191</v>
      </c>
      <c r="B112" s="59">
        <v>1877.3540820000001</v>
      </c>
      <c r="C112" s="57">
        <v>93.469792999999996</v>
      </c>
      <c r="D112" s="57">
        <v>485.75416800000005</v>
      </c>
      <c r="E112" s="57">
        <v>0</v>
      </c>
      <c r="F112" s="57">
        <v>538.63573400000007</v>
      </c>
      <c r="G112" s="57">
        <v>0.176368</v>
      </c>
      <c r="H112" s="57">
        <v>1738.1460889999998</v>
      </c>
      <c r="I112" s="57">
        <v>42.889668</v>
      </c>
      <c r="J112" s="57">
        <v>41.354564999999987</v>
      </c>
      <c r="K112" s="57">
        <v>101.529393</v>
      </c>
      <c r="L112" s="57">
        <v>37.293235000000003</v>
      </c>
      <c r="M112" s="365">
        <f t="shared" si="25"/>
        <v>3079.2490129999996</v>
      </c>
      <c r="N112" s="365">
        <f t="shared" si="26"/>
        <v>4956.6030949999995</v>
      </c>
      <c r="O112" s="71"/>
      <c r="P112" s="59">
        <v>596276.90399999998</v>
      </c>
    </row>
    <row r="113" spans="1:16" s="64" customFormat="1" ht="12.75" customHeight="1">
      <c r="A113" s="190">
        <v>43221</v>
      </c>
      <c r="B113" s="59">
        <v>2008.453129</v>
      </c>
      <c r="C113" s="57">
        <v>0.23049</v>
      </c>
      <c r="D113" s="57">
        <v>652.53705699999989</v>
      </c>
      <c r="E113" s="57">
        <v>3.0999999999999999E-3</v>
      </c>
      <c r="F113" s="57">
        <v>574.92232199999989</v>
      </c>
      <c r="G113" s="57">
        <v>0.220498</v>
      </c>
      <c r="H113" s="57">
        <v>1779.1602149999999</v>
      </c>
      <c r="I113" s="57">
        <v>90.73446100000001</v>
      </c>
      <c r="J113" s="57">
        <v>39.441227000000005</v>
      </c>
      <c r="K113" s="57">
        <v>69.636971999999986</v>
      </c>
      <c r="L113" s="57">
        <v>47.507513000000003</v>
      </c>
      <c r="M113" s="365">
        <f t="shared" si="25"/>
        <v>3254.3938549999989</v>
      </c>
      <c r="N113" s="365">
        <f t="shared" si="26"/>
        <v>5262.8469839999989</v>
      </c>
      <c r="O113" s="71"/>
      <c r="P113" s="59">
        <v>588275.99914800003</v>
      </c>
    </row>
    <row r="114" spans="1:16" s="64" customFormat="1" ht="12.75" customHeight="1">
      <c r="A114" s="190">
        <v>43252</v>
      </c>
      <c r="B114" s="59">
        <v>1991.8910290000001</v>
      </c>
      <c r="C114" s="57">
        <v>98.086783000000011</v>
      </c>
      <c r="D114" s="57">
        <v>466.02611000000002</v>
      </c>
      <c r="E114" s="57">
        <v>9.6999999999999994E-4</v>
      </c>
      <c r="F114" s="57">
        <v>497.56789700000002</v>
      </c>
      <c r="G114" s="57">
        <v>0.154392</v>
      </c>
      <c r="H114" s="57">
        <v>1588.376086</v>
      </c>
      <c r="I114" s="57">
        <v>45.791322000000001</v>
      </c>
      <c r="J114" s="57">
        <v>48.032118999999987</v>
      </c>
      <c r="K114" s="57">
        <v>72.433171999999999</v>
      </c>
      <c r="L114" s="57">
        <v>87.257179000000008</v>
      </c>
      <c r="M114" s="365">
        <f t="shared" si="25"/>
        <v>2903.7260300000003</v>
      </c>
      <c r="N114" s="365">
        <f t="shared" si="26"/>
        <v>4895.6170590000002</v>
      </c>
      <c r="O114" s="71"/>
      <c r="P114" s="59">
        <v>0</v>
      </c>
    </row>
    <row r="115" spans="1:16" s="64" customFormat="1" ht="12.75" customHeight="1">
      <c r="A115" s="190">
        <f>DATE(YEAR(A114),MONTH(A114)+1,DAY(A114))</f>
        <v>43282</v>
      </c>
      <c r="B115" s="59">
        <v>1576.2661879999998</v>
      </c>
      <c r="C115" s="57">
        <v>92.197113000000016</v>
      </c>
      <c r="D115" s="57">
        <v>504.90621600000009</v>
      </c>
      <c r="E115" s="57">
        <v>0</v>
      </c>
      <c r="F115" s="57">
        <v>556.02491600000008</v>
      </c>
      <c r="G115" s="57">
        <v>0.239866</v>
      </c>
      <c r="H115" s="57">
        <v>1817.6974390000003</v>
      </c>
      <c r="I115" s="57">
        <v>47.613542000000002</v>
      </c>
      <c r="J115" s="57">
        <v>35.767439999999937</v>
      </c>
      <c r="K115" s="57">
        <v>48.709473000000003</v>
      </c>
      <c r="L115" s="57">
        <v>30.886823999999997</v>
      </c>
      <c r="M115" s="365">
        <f t="shared" si="25"/>
        <v>3134.0428290000004</v>
      </c>
      <c r="N115" s="365">
        <f t="shared" si="26"/>
        <v>4710.3090170000005</v>
      </c>
      <c r="O115" s="71"/>
      <c r="P115" s="59">
        <v>400341.56800700002</v>
      </c>
    </row>
    <row r="116" spans="1:16" s="64" customFormat="1" ht="12.75" customHeight="1">
      <c r="A116" s="190">
        <f>DATE(YEAR(A115),MONTH(A115)+1,DAY(A115))</f>
        <v>43313</v>
      </c>
      <c r="B116" s="59">
        <v>2062.8254150000002</v>
      </c>
      <c r="C116" s="57">
        <v>3.1350749999999996</v>
      </c>
      <c r="D116" s="57">
        <v>395.569726</v>
      </c>
      <c r="E116" s="57">
        <v>0</v>
      </c>
      <c r="F116" s="57">
        <v>566.07838300000003</v>
      </c>
      <c r="G116" s="57">
        <v>0.25375400000000004</v>
      </c>
      <c r="H116" s="57">
        <v>1621.1122840000003</v>
      </c>
      <c r="I116" s="57">
        <v>68.602818999999997</v>
      </c>
      <c r="J116" s="57">
        <v>45.986984999999983</v>
      </c>
      <c r="K116" s="57">
        <v>72.076261000000017</v>
      </c>
      <c r="L116" s="57">
        <v>61.461849999999998</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1835.6903460000001</v>
      </c>
      <c r="C117" s="57">
        <v>88.814246000000011</v>
      </c>
      <c r="D117" s="57">
        <v>216.35053200000002</v>
      </c>
      <c r="E117" s="57">
        <v>0</v>
      </c>
      <c r="F117" s="57">
        <v>485.72136</v>
      </c>
      <c r="G117" s="57">
        <v>0.193717</v>
      </c>
      <c r="H117" s="57">
        <v>1752.8732639999998</v>
      </c>
      <c r="I117" s="57">
        <v>47.083328999999999</v>
      </c>
      <c r="J117" s="57">
        <v>32.701555999999997</v>
      </c>
      <c r="K117" s="57">
        <v>109.632693</v>
      </c>
      <c r="L117" s="57">
        <v>59.53626400000001</v>
      </c>
      <c r="M117" s="365">
        <f t="shared" si="25"/>
        <v>2792.9069609999997</v>
      </c>
      <c r="N117" s="365">
        <f t="shared" si="26"/>
        <v>4628.597307</v>
      </c>
      <c r="O117" s="71"/>
      <c r="P117" s="59">
        <v>602161.21600000001</v>
      </c>
    </row>
    <row r="118" spans="1:16" s="64" customFormat="1" ht="12.75" customHeight="1">
      <c r="A118" s="190">
        <f t="shared" ref="A118" si="27">DATE(YEAR(A117),MONTH(A117)+1,DAY(A117))</f>
        <v>43374</v>
      </c>
      <c r="B118" s="59">
        <v>1775.7184699999998</v>
      </c>
      <c r="C118" s="57">
        <v>173.88532299999997</v>
      </c>
      <c r="D118" s="57">
        <v>614.39436000000012</v>
      </c>
      <c r="E118" s="57">
        <v>4.0000000000000002E-4</v>
      </c>
      <c r="F118" s="57">
        <v>574.94759199999999</v>
      </c>
      <c r="G118" s="57">
        <v>0.18704799999999999</v>
      </c>
      <c r="H118" s="57">
        <v>1824.9332469999997</v>
      </c>
      <c r="I118" s="57">
        <v>64.539341999999991</v>
      </c>
      <c r="J118" s="57">
        <v>48.601291000000032</v>
      </c>
      <c r="K118" s="57">
        <v>61.804838999999994</v>
      </c>
      <c r="L118" s="57">
        <v>56.996390999999988</v>
      </c>
      <c r="M118" s="365">
        <f t="shared" si="25"/>
        <v>3420.2898329999998</v>
      </c>
      <c r="N118" s="365">
        <f t="shared" si="26"/>
        <v>5196.0083029999996</v>
      </c>
      <c r="O118" s="71"/>
      <c r="P118" s="59">
        <v>539546.06321099994</v>
      </c>
    </row>
    <row r="119" spans="1:16" s="64" customFormat="1" ht="12.75" customHeight="1">
      <c r="A119" s="190">
        <f>DATE(YEAR(A118),MONTH(A118)+1,DAY(A118))</f>
        <v>43405</v>
      </c>
      <c r="B119" s="59">
        <v>2268.4800770000006</v>
      </c>
      <c r="C119" s="57">
        <v>5.1233469999999999</v>
      </c>
      <c r="D119" s="57">
        <v>510.84308800000002</v>
      </c>
      <c r="E119" s="57">
        <v>7.5000000000000002E-4</v>
      </c>
      <c r="F119" s="57">
        <v>333.26241399999998</v>
      </c>
      <c r="G119" s="57">
        <v>0.16084000000000001</v>
      </c>
      <c r="H119" s="57">
        <v>1793.8588009999999</v>
      </c>
      <c r="I119" s="57">
        <v>45.458168000000008</v>
      </c>
      <c r="J119" s="57">
        <v>45.819591000000003</v>
      </c>
      <c r="K119" s="57">
        <v>82.810671999999983</v>
      </c>
      <c r="L119" s="57">
        <v>81.874316000000022</v>
      </c>
      <c r="M119" s="365">
        <f t="shared" si="25"/>
        <v>2899.2119870000001</v>
      </c>
      <c r="N119" s="365">
        <f t="shared" si="26"/>
        <v>5167.6920640000008</v>
      </c>
      <c r="O119" s="71"/>
      <c r="P119" s="59">
        <v>598264</v>
      </c>
    </row>
    <row r="120" spans="1:16" s="64" customFormat="1" ht="12.75" customHeight="1">
      <c r="A120" s="190">
        <f t="shared" ref="A120:A146" si="28">DATE(YEAR(A119),MONTH(A119)+1,DAY(A119))</f>
        <v>43435</v>
      </c>
      <c r="B120" s="59">
        <v>1838.101122</v>
      </c>
      <c r="C120" s="57">
        <v>97.21995299999999</v>
      </c>
      <c r="D120" s="57">
        <v>406.45867399999997</v>
      </c>
      <c r="E120" s="57">
        <v>0</v>
      </c>
      <c r="F120" s="57">
        <v>595.1755330000002</v>
      </c>
      <c r="G120" s="57">
        <v>0.23916399999999999</v>
      </c>
      <c r="H120" s="57">
        <v>1879.5741459999997</v>
      </c>
      <c r="I120" s="57">
        <v>92.720005</v>
      </c>
      <c r="J120" s="57">
        <v>43.252385999999994</v>
      </c>
      <c r="K120" s="57">
        <v>83.119301000000021</v>
      </c>
      <c r="L120" s="57">
        <v>46.427730000000011</v>
      </c>
      <c r="M120" s="365">
        <f t="shared" ref="M120" si="29">SUM(C120:L120)</f>
        <v>3244.1868920000002</v>
      </c>
      <c r="N120" s="365">
        <f t="shared" ref="N120" si="30">SUM(M120,B120)</f>
        <v>5082.2880139999997</v>
      </c>
      <c r="O120" s="71"/>
      <c r="P120" s="59">
        <v>564224.56000000006</v>
      </c>
    </row>
    <row r="121" spans="1:16" s="64" customFormat="1" ht="12.75" customHeight="1">
      <c r="A121" s="190">
        <f t="shared" si="28"/>
        <v>43466</v>
      </c>
      <c r="B121" s="59">
        <v>2028.635315</v>
      </c>
      <c r="C121" s="57">
        <v>0.33734700000000006</v>
      </c>
      <c r="D121" s="57">
        <v>847.15310700000009</v>
      </c>
      <c r="E121" s="57">
        <v>4.0000000000000002E-4</v>
      </c>
      <c r="F121" s="57">
        <v>547.27190199999995</v>
      </c>
      <c r="G121" s="57">
        <v>0.26971999999999996</v>
      </c>
      <c r="H121" s="57">
        <v>1458.7066930000003</v>
      </c>
      <c r="I121" s="57">
        <v>54.117475000000006</v>
      </c>
      <c r="J121" s="57">
        <v>31.566831999999987</v>
      </c>
      <c r="K121" s="57">
        <v>65.569643999999968</v>
      </c>
      <c r="L121" s="57">
        <v>53.861288000000002</v>
      </c>
      <c r="M121" s="365">
        <f t="shared" ref="M121:M123" si="31">SUM(C121:L121)</f>
        <v>3058.8544080000006</v>
      </c>
      <c r="N121" s="365">
        <f t="shared" ref="N121:N123" si="32">SUM(M121,B121)</f>
        <v>5087.4897230000006</v>
      </c>
      <c r="O121" s="71"/>
      <c r="P121" s="59">
        <v>544543.42500000005</v>
      </c>
    </row>
    <row r="122" spans="1:16" s="64" customFormat="1" ht="12.75" customHeight="1">
      <c r="A122" s="190">
        <f t="shared" si="28"/>
        <v>43497</v>
      </c>
      <c r="B122" s="59">
        <v>1659.976165</v>
      </c>
      <c r="C122" s="57">
        <v>93.161654999999996</v>
      </c>
      <c r="D122" s="57">
        <v>484.11487399999999</v>
      </c>
      <c r="E122" s="57">
        <v>3.1778000000000001E-2</v>
      </c>
      <c r="F122" s="57">
        <v>336.07977899999997</v>
      </c>
      <c r="G122" s="57">
        <v>0.212645</v>
      </c>
      <c r="H122" s="57">
        <v>1371.7486510000001</v>
      </c>
      <c r="I122" s="57">
        <v>93.237481000000002</v>
      </c>
      <c r="J122" s="57">
        <v>31.563548000000001</v>
      </c>
      <c r="K122" s="57">
        <v>93.738279999999989</v>
      </c>
      <c r="L122" s="57">
        <v>60.804059000000009</v>
      </c>
      <c r="M122" s="365">
        <f t="shared" si="31"/>
        <v>2564.6927500000002</v>
      </c>
      <c r="N122" s="365">
        <f t="shared" si="32"/>
        <v>4224.6689150000002</v>
      </c>
      <c r="O122" s="71"/>
      <c r="P122" s="59">
        <v>593033.03200000001</v>
      </c>
    </row>
    <row r="123" spans="1:16" s="64" customFormat="1" ht="12.75" customHeight="1">
      <c r="A123" s="190">
        <f t="shared" si="28"/>
        <v>43525</v>
      </c>
      <c r="B123" s="59">
        <v>1767.1340050000001</v>
      </c>
      <c r="C123" s="57">
        <v>0.24598900000000004</v>
      </c>
      <c r="D123" s="57">
        <v>703.33293499999991</v>
      </c>
      <c r="E123" s="57">
        <v>0</v>
      </c>
      <c r="F123" s="57">
        <v>414.440111</v>
      </c>
      <c r="G123" s="57">
        <v>0.20582400000000001</v>
      </c>
      <c r="H123" s="57">
        <v>1756.8254019999997</v>
      </c>
      <c r="I123" s="57">
        <v>79.540367000000018</v>
      </c>
      <c r="J123" s="57">
        <v>50.992636999999988</v>
      </c>
      <c r="K123" s="57">
        <v>92.783391999999992</v>
      </c>
      <c r="L123" s="57">
        <v>56.431709000000005</v>
      </c>
      <c r="M123" s="365">
        <f t="shared" si="31"/>
        <v>3154.7983659999991</v>
      </c>
      <c r="N123" s="365">
        <f t="shared" si="32"/>
        <v>4921.932370999999</v>
      </c>
      <c r="O123" s="71"/>
      <c r="P123" s="59">
        <v>545601.53599999996</v>
      </c>
    </row>
    <row r="124" spans="1:16" s="64" customFormat="1" ht="12.75" customHeight="1">
      <c r="A124" s="190">
        <f t="shared" si="28"/>
        <v>43556</v>
      </c>
      <c r="B124" s="59">
        <v>1443.0215539999999</v>
      </c>
      <c r="C124" s="57">
        <v>92.097594000000001</v>
      </c>
      <c r="D124" s="57">
        <v>446.67430000000002</v>
      </c>
      <c r="E124" s="57">
        <v>0</v>
      </c>
      <c r="F124" s="57">
        <v>574.52080799999999</v>
      </c>
      <c r="G124" s="57">
        <v>0.204873</v>
      </c>
      <c r="H124" s="57">
        <v>1768.5899889999998</v>
      </c>
      <c r="I124" s="57">
        <v>33.287891000000002</v>
      </c>
      <c r="J124" s="57">
        <v>35.66973399999997</v>
      </c>
      <c r="K124" s="57">
        <v>66.256698</v>
      </c>
      <c r="L124" s="57">
        <v>45.204264000000009</v>
      </c>
      <c r="M124" s="365">
        <f t="shared" ref="M124" si="33">SUM(C124:L124)</f>
        <v>3062.5061509999996</v>
      </c>
      <c r="N124" s="365">
        <f t="shared" ref="N124" si="34">SUM(M124,B124)</f>
        <v>4505.5277049999995</v>
      </c>
      <c r="O124" s="71"/>
      <c r="P124" s="59">
        <v>587335.04</v>
      </c>
    </row>
    <row r="125" spans="1:16" s="64" customFormat="1" ht="12.75" customHeight="1">
      <c r="A125" s="190">
        <f t="shared" si="28"/>
        <v>43586</v>
      </c>
      <c r="B125" s="59">
        <v>1771.6049959999998</v>
      </c>
      <c r="C125" s="57">
        <v>0.37678300000000003</v>
      </c>
      <c r="D125" s="57">
        <v>550.57551999999998</v>
      </c>
      <c r="E125" s="57">
        <v>3.2000000000000001E-2</v>
      </c>
      <c r="F125" s="57">
        <v>490.44535100000002</v>
      </c>
      <c r="G125" s="57">
        <v>0.15281799999999998</v>
      </c>
      <c r="H125" s="57">
        <v>1835.4467989999998</v>
      </c>
      <c r="I125" s="57">
        <v>65.69926000000001</v>
      </c>
      <c r="J125" s="57">
        <v>52.779361999999978</v>
      </c>
      <c r="K125" s="57">
        <v>66.210377000000008</v>
      </c>
      <c r="L125" s="57">
        <v>47.586655999999998</v>
      </c>
      <c r="M125" s="365">
        <f t="shared" ref="M125" si="35">SUM(C125:L125)</f>
        <v>3109.3049259999993</v>
      </c>
      <c r="N125" s="365">
        <f t="shared" ref="N125" si="36">SUM(M125,B125)</f>
        <v>4880.9099219999989</v>
      </c>
      <c r="O125" s="71"/>
      <c r="P125" s="59">
        <v>366705.50400000002</v>
      </c>
    </row>
    <row r="126" spans="1:16" s="64" customFormat="1" ht="12.75" customHeight="1">
      <c r="A126" s="190">
        <f>DATE(YEAR(A125),MONTH(A125)+1,DAY(A125))</f>
        <v>43617</v>
      </c>
      <c r="B126" s="59">
        <v>1716.9216460000002</v>
      </c>
      <c r="C126" s="57">
        <v>155.20156699999998</v>
      </c>
      <c r="D126" s="57">
        <v>385.84013799999997</v>
      </c>
      <c r="E126" s="57">
        <v>1.818E-3</v>
      </c>
      <c r="F126" s="57">
        <v>357.27228599999995</v>
      </c>
      <c r="G126" s="57">
        <v>0.13786000000000001</v>
      </c>
      <c r="H126" s="57">
        <v>1674.6721959999995</v>
      </c>
      <c r="I126" s="57">
        <v>48.099373</v>
      </c>
      <c r="J126" s="57">
        <v>30.368477000000023</v>
      </c>
      <c r="K126" s="57">
        <v>75.730257000000009</v>
      </c>
      <c r="L126" s="57">
        <v>45.568595999999999</v>
      </c>
      <c r="M126" s="365">
        <f t="shared" ref="M126" si="37">SUM(C126:L126)</f>
        <v>2772.8925679999998</v>
      </c>
      <c r="N126" s="365">
        <f t="shared" ref="N126" si="38">SUM(M126,B126)</f>
        <v>4489.814214</v>
      </c>
      <c r="O126" s="71"/>
      <c r="P126" s="59">
        <v>459497.35200000001</v>
      </c>
    </row>
    <row r="127" spans="1:16" s="64" customFormat="1" ht="12.75" customHeight="1">
      <c r="A127" s="190">
        <f t="shared" si="28"/>
        <v>43647</v>
      </c>
      <c r="B127" s="59">
        <v>1624.1077600000001</v>
      </c>
      <c r="C127" s="57">
        <v>20.330404000000005</v>
      </c>
      <c r="D127" s="57">
        <v>556.53572700000007</v>
      </c>
      <c r="E127" s="57">
        <v>9.627899999999999E-2</v>
      </c>
      <c r="F127" s="57">
        <v>476.71292999999997</v>
      </c>
      <c r="G127" s="57">
        <v>0.114372</v>
      </c>
      <c r="H127" s="57">
        <v>1903.3058080000003</v>
      </c>
      <c r="I127" s="57">
        <v>24.429287000000002</v>
      </c>
      <c r="J127" s="57">
        <v>42.083330000000032</v>
      </c>
      <c r="K127" s="57">
        <v>44.674301000000007</v>
      </c>
      <c r="L127" s="57">
        <v>44.150605999999996</v>
      </c>
      <c r="M127" s="365">
        <f t="shared" ref="M127" si="39">SUM(C127:L127)</f>
        <v>3112.4330440000003</v>
      </c>
      <c r="N127" s="365">
        <f t="shared" ref="N127" si="40">SUM(M127,B127)</f>
        <v>4736.5408040000002</v>
      </c>
      <c r="O127" s="71"/>
      <c r="P127" s="59">
        <v>342700.96</v>
      </c>
    </row>
    <row r="128" spans="1:16" s="64" customFormat="1" ht="12.75" customHeight="1">
      <c r="A128" s="190">
        <f t="shared" si="28"/>
        <v>43678</v>
      </c>
      <c r="B128" s="59">
        <v>1682.7383049999996</v>
      </c>
      <c r="C128" s="57">
        <v>169.29082099999999</v>
      </c>
      <c r="D128" s="57">
        <v>557.40569800000014</v>
      </c>
      <c r="E128" s="57">
        <v>6.2266000000000002E-2</v>
      </c>
      <c r="F128" s="57">
        <v>588.41432799999995</v>
      </c>
      <c r="G128" s="57">
        <v>0.20898599999999998</v>
      </c>
      <c r="H128" s="57">
        <v>2020.1859949999996</v>
      </c>
      <c r="I128" s="57">
        <v>64.982594000000006</v>
      </c>
      <c r="J128" s="57">
        <v>43.512224999999965</v>
      </c>
      <c r="K128" s="57">
        <v>51.130407000000005</v>
      </c>
      <c r="L128" s="57">
        <v>58.492061000000014</v>
      </c>
      <c r="M128" s="365">
        <f t="shared" ref="M128" si="41">SUM(C128:L128)</f>
        <v>3553.6853809999998</v>
      </c>
      <c r="N128" s="365">
        <f t="shared" ref="N128" si="42">SUM(M128,B128)</f>
        <v>5236.4236859999992</v>
      </c>
      <c r="O128" s="71"/>
      <c r="P128" s="59">
        <v>440776.81599999999</v>
      </c>
    </row>
    <row r="129" spans="1:16" s="64" customFormat="1" ht="12.75" customHeight="1">
      <c r="A129" s="190">
        <f t="shared" si="28"/>
        <v>43709</v>
      </c>
      <c r="B129" s="59">
        <v>1229.9232370000002</v>
      </c>
      <c r="C129" s="57">
        <v>9.1382239999999975</v>
      </c>
      <c r="D129" s="57">
        <v>636.16782999999998</v>
      </c>
      <c r="E129" s="57">
        <v>6.1941999999999997E-2</v>
      </c>
      <c r="F129" s="57">
        <v>531.39155600000015</v>
      </c>
      <c r="G129" s="57">
        <v>0.229545</v>
      </c>
      <c r="H129" s="57">
        <v>1756.1638860000003</v>
      </c>
      <c r="I129" s="57">
        <v>59.898940000000003</v>
      </c>
      <c r="J129" s="57">
        <v>42.087531999999975</v>
      </c>
      <c r="K129" s="57">
        <v>49.068662999999987</v>
      </c>
      <c r="L129" s="57">
        <v>54.580341999999987</v>
      </c>
      <c r="M129" s="365">
        <f t="shared" ref="M129" si="43">SUM(C129:L129)</f>
        <v>3138.7884600000007</v>
      </c>
      <c r="N129" s="365">
        <f t="shared" ref="N129" si="44">SUM(M129,B129)</f>
        <v>4368.7116970000006</v>
      </c>
      <c r="O129" s="71"/>
      <c r="P129" s="59">
        <v>578023.52800000005</v>
      </c>
    </row>
    <row r="130" spans="1:16" s="64" customFormat="1" ht="12.75" customHeight="1">
      <c r="A130" s="190">
        <f t="shared" si="28"/>
        <v>43739</v>
      </c>
      <c r="B130" s="59">
        <v>2008.2873039999999</v>
      </c>
      <c r="C130" s="57">
        <v>91.77780300000002</v>
      </c>
      <c r="D130" s="57">
        <v>506.555406</v>
      </c>
      <c r="E130" s="57">
        <v>0</v>
      </c>
      <c r="F130" s="57">
        <v>587.66520700000012</v>
      </c>
      <c r="G130" s="57">
        <v>4.4366300000000001</v>
      </c>
      <c r="H130" s="57">
        <v>1807.65571</v>
      </c>
      <c r="I130" s="57">
        <v>94.007960000000011</v>
      </c>
      <c r="J130" s="57">
        <v>49.912673999999981</v>
      </c>
      <c r="K130" s="57">
        <v>71.260311000000044</v>
      </c>
      <c r="L130" s="57">
        <v>44.115926000000002</v>
      </c>
      <c r="M130" s="365">
        <f t="shared" ref="M130" si="45">SUM(C130:L130)</f>
        <v>3257.3876270000001</v>
      </c>
      <c r="N130" s="365">
        <f t="shared" ref="N130" si="46">SUM(M130,B130)</f>
        <v>5265.6749309999996</v>
      </c>
      <c r="O130" s="71"/>
      <c r="P130" s="59">
        <v>341625.33600000001</v>
      </c>
    </row>
    <row r="131" spans="1:16" s="64" customFormat="1" ht="12.75" customHeight="1">
      <c r="A131" s="190">
        <f t="shared" si="28"/>
        <v>43770</v>
      </c>
      <c r="B131" s="59">
        <v>1159.6369619999998</v>
      </c>
      <c r="C131" s="57">
        <v>102.079336</v>
      </c>
      <c r="D131" s="57">
        <v>524.39399600000002</v>
      </c>
      <c r="E131" s="57">
        <v>1.6184999999999998E-2</v>
      </c>
      <c r="F131" s="57">
        <v>414.02809200000002</v>
      </c>
      <c r="G131" s="57">
        <v>0.182975</v>
      </c>
      <c r="H131" s="57">
        <v>1781.957093</v>
      </c>
      <c r="I131" s="57">
        <v>45.160968999999994</v>
      </c>
      <c r="J131" s="57">
        <v>37.11071900000001</v>
      </c>
      <c r="K131" s="57">
        <v>95.029853000000003</v>
      </c>
      <c r="L131" s="57">
        <v>52.303649</v>
      </c>
      <c r="M131" s="365">
        <f t="shared" ref="M131" si="47">SUM(C131:L131)</f>
        <v>3052.2628669999999</v>
      </c>
      <c r="N131" s="365">
        <f t="shared" ref="N131" si="48">SUM(M131,B131)</f>
        <v>4211.899829</v>
      </c>
      <c r="O131" s="71"/>
      <c r="P131" s="59">
        <v>326190.288</v>
      </c>
    </row>
    <row r="132" spans="1:16" s="64" customFormat="1" ht="12.75" customHeight="1">
      <c r="A132" s="190">
        <f t="shared" si="28"/>
        <v>43800</v>
      </c>
      <c r="B132" s="59">
        <v>2488.6527260000003</v>
      </c>
      <c r="C132" s="57">
        <v>0.29533800000000004</v>
      </c>
      <c r="D132" s="57">
        <v>470.70595700000001</v>
      </c>
      <c r="E132" s="57">
        <v>0</v>
      </c>
      <c r="F132" s="57">
        <v>599.53532900000005</v>
      </c>
      <c r="G132" s="57">
        <v>0.115063</v>
      </c>
      <c r="H132" s="57">
        <v>1833.3157180000003</v>
      </c>
      <c r="I132" s="57">
        <v>43.793737999999998</v>
      </c>
      <c r="J132" s="57">
        <v>34.481741</v>
      </c>
      <c r="K132" s="57">
        <v>64.295869999999994</v>
      </c>
      <c r="L132" s="57">
        <v>39.285221000000021</v>
      </c>
      <c r="M132" s="365">
        <f t="shared" ref="M132" si="49">SUM(C132:L132)</f>
        <v>3085.8239750000002</v>
      </c>
      <c r="N132" s="365">
        <f t="shared" ref="N132" si="50">SUM(M132,B132)</f>
        <v>5574.4767010000005</v>
      </c>
      <c r="O132" s="71"/>
      <c r="P132" s="59">
        <v>393501.40868500003</v>
      </c>
    </row>
    <row r="133" spans="1:16" s="64" customFormat="1" ht="12.75" customHeight="1">
      <c r="A133" s="190">
        <f t="shared" si="28"/>
        <v>43831</v>
      </c>
      <c r="B133" s="59">
        <v>1691.9028430000001</v>
      </c>
      <c r="C133" s="57">
        <v>98.230917000000019</v>
      </c>
      <c r="D133" s="57">
        <v>506.76896799999997</v>
      </c>
      <c r="E133" s="57">
        <v>1.6175999999999999E-2</v>
      </c>
      <c r="F133" s="57">
        <v>521.38267199999996</v>
      </c>
      <c r="G133" s="57">
        <v>0.20438999999999999</v>
      </c>
      <c r="H133" s="57">
        <v>1820.5507510000007</v>
      </c>
      <c r="I133" s="57">
        <v>53.735983999999995</v>
      </c>
      <c r="J133" s="57">
        <v>52.841656999999998</v>
      </c>
      <c r="K133" s="57">
        <v>77.371263999999996</v>
      </c>
      <c r="L133" s="57">
        <v>49.054271999999997</v>
      </c>
      <c r="M133" s="365">
        <f t="shared" ref="M133" si="51">SUM(C133:L133)</f>
        <v>3180.1570510000001</v>
      </c>
      <c r="N133" s="365">
        <f t="shared" ref="N133" si="52">SUM(M133,B133)</f>
        <v>4872.059894</v>
      </c>
      <c r="O133" s="71"/>
      <c r="P133" s="59">
        <v>489922.45600000001</v>
      </c>
    </row>
    <row r="134" spans="1:16" s="64" customFormat="1" ht="12.75" customHeight="1">
      <c r="A134" s="190">
        <f t="shared" si="28"/>
        <v>43862</v>
      </c>
      <c r="B134" s="59">
        <v>1357.8112469999999</v>
      </c>
      <c r="C134" s="57">
        <v>0.29210800000000003</v>
      </c>
      <c r="D134" s="57">
        <v>462.40700500000003</v>
      </c>
      <c r="E134" s="57">
        <v>6.4700000000000001E-3</v>
      </c>
      <c r="F134" s="57">
        <v>385.68685500000004</v>
      </c>
      <c r="G134" s="57">
        <v>0.20183999999999999</v>
      </c>
      <c r="H134" s="57">
        <v>1642.4518859999998</v>
      </c>
      <c r="I134" s="57">
        <v>49.539020999999991</v>
      </c>
      <c r="J134" s="57">
        <v>30.781574000000003</v>
      </c>
      <c r="K134" s="57">
        <v>87.202210000000008</v>
      </c>
      <c r="L134" s="57">
        <v>51.762320000000003</v>
      </c>
      <c r="M134" s="365">
        <f t="shared" ref="M134" si="53">SUM(C134:L134)</f>
        <v>2710.3312889999997</v>
      </c>
      <c r="N134" s="365">
        <f t="shared" ref="N134" si="54">SUM(M134,B134)</f>
        <v>4068.1425359999994</v>
      </c>
      <c r="O134" s="71"/>
      <c r="P134" s="59">
        <v>566430.34402800002</v>
      </c>
    </row>
    <row r="135" spans="1:16" s="64" customFormat="1" ht="12.75" customHeight="1">
      <c r="A135" s="190">
        <f t="shared" si="28"/>
        <v>43891</v>
      </c>
      <c r="B135" s="59">
        <v>1955.2120580000003</v>
      </c>
      <c r="C135" s="57">
        <v>96.854802999999961</v>
      </c>
      <c r="D135" s="57">
        <v>495.62312400000002</v>
      </c>
      <c r="E135" s="57">
        <v>4.0833000000000001E-2</v>
      </c>
      <c r="F135" s="57">
        <v>448.51585899999992</v>
      </c>
      <c r="G135" s="57">
        <v>0.26978200000000002</v>
      </c>
      <c r="H135" s="57">
        <v>1505.2965849999998</v>
      </c>
      <c r="I135" s="57">
        <v>66.853709999999992</v>
      </c>
      <c r="J135" s="57">
        <v>34.620673000000032</v>
      </c>
      <c r="K135" s="57">
        <v>78.436621000000002</v>
      </c>
      <c r="L135" s="57">
        <v>38.498567999999999</v>
      </c>
      <c r="M135" s="365">
        <f t="shared" ref="M135" si="55">SUM(C135:L135)</f>
        <v>2765.0105579999995</v>
      </c>
      <c r="N135" s="365">
        <f t="shared" ref="N135" si="56">SUM(M135,B135)</f>
        <v>4720.222616</v>
      </c>
      <c r="O135" s="71"/>
      <c r="P135" s="59">
        <v>504639.96882000001</v>
      </c>
    </row>
    <row r="136" spans="1:16" s="64" customFormat="1" ht="12.75" customHeight="1">
      <c r="A136" s="190">
        <f t="shared" si="28"/>
        <v>43922</v>
      </c>
      <c r="B136" s="59">
        <v>1603.5896089999999</v>
      </c>
      <c r="C136" s="57">
        <v>0.31191400000000002</v>
      </c>
      <c r="D136" s="57">
        <v>333.66813700000006</v>
      </c>
      <c r="E136" s="57">
        <v>0.16030900000000001</v>
      </c>
      <c r="F136" s="57">
        <v>190.27544599999999</v>
      </c>
      <c r="G136" s="57">
        <v>0.26865600000000001</v>
      </c>
      <c r="H136" s="57">
        <v>1790.8683680000001</v>
      </c>
      <c r="I136" s="57">
        <v>55.847113000000007</v>
      </c>
      <c r="J136" s="57">
        <v>60.296687000000013</v>
      </c>
      <c r="K136" s="57">
        <v>52.640302000000005</v>
      </c>
      <c r="L136" s="57">
        <v>33.110354000000001</v>
      </c>
      <c r="M136" s="365">
        <f t="shared" ref="M136:M137" si="57">SUM(C136:L136)</f>
        <v>2517.4472859999996</v>
      </c>
      <c r="N136" s="365">
        <f t="shared" ref="N136:N137" si="58">SUM(M136,B136)</f>
        <v>4121.0368949999993</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4.4137059999999995</v>
      </c>
      <c r="G137" s="57">
        <v>0.13625000000000001</v>
      </c>
      <c r="H137" s="57">
        <v>2022.8644870000003</v>
      </c>
      <c r="I137" s="57">
        <v>23.671412</v>
      </c>
      <c r="J137" s="57">
        <v>27.143391000000033</v>
      </c>
      <c r="K137" s="57">
        <v>90.305330999999995</v>
      </c>
      <c r="L137" s="57">
        <v>44.346351999999996</v>
      </c>
      <c r="M137" s="365">
        <f t="shared" si="57"/>
        <v>2585.3222820000005</v>
      </c>
      <c r="N137" s="365">
        <f t="shared" si="58"/>
        <v>3209.2703950000005</v>
      </c>
      <c r="O137" s="71"/>
      <c r="P137" s="59">
        <v>561747.79599999997</v>
      </c>
    </row>
    <row r="138" spans="1:16" s="64" customFormat="1" ht="12.75" customHeight="1">
      <c r="A138" s="190">
        <f t="shared" si="28"/>
        <v>43983</v>
      </c>
      <c r="B138" s="59">
        <v>549.707221</v>
      </c>
      <c r="C138" s="57">
        <v>91.358970999999997</v>
      </c>
      <c r="D138" s="57">
        <v>574.63571700000011</v>
      </c>
      <c r="E138" s="57">
        <v>7.4563000000000004E-2</v>
      </c>
      <c r="F138" s="57">
        <v>99.671608000000006</v>
      </c>
      <c r="G138" s="57">
        <v>0.959453</v>
      </c>
      <c r="H138" s="57">
        <v>2062.4942909999995</v>
      </c>
      <c r="I138" s="57">
        <v>53.515723000000008</v>
      </c>
      <c r="J138" s="57">
        <v>32.229532000000006</v>
      </c>
      <c r="K138" s="57">
        <v>66.34073699999999</v>
      </c>
      <c r="L138" s="57">
        <v>71.132059000000027</v>
      </c>
      <c r="M138" s="365">
        <f t="shared" ref="M138" si="59">SUM(C138:L138)</f>
        <v>3052.4126539999997</v>
      </c>
      <c r="N138" s="365">
        <f t="shared" ref="N138" si="60">SUM(M138,B138)</f>
        <v>3602.1198749999999</v>
      </c>
      <c r="O138" s="71"/>
      <c r="P138" s="59">
        <v>580044.07999999996</v>
      </c>
    </row>
    <row r="139" spans="1:16" s="64" customFormat="1" ht="12.75" customHeight="1">
      <c r="A139" s="190">
        <f t="shared" si="28"/>
        <v>44013</v>
      </c>
      <c r="B139" s="59">
        <v>788.88799699999993</v>
      </c>
      <c r="C139" s="57">
        <v>79.696770000000001</v>
      </c>
      <c r="D139" s="57">
        <v>847.67838800000004</v>
      </c>
      <c r="E139" s="57">
        <v>7.3893999999999987E-2</v>
      </c>
      <c r="F139" s="57">
        <v>161.303404</v>
      </c>
      <c r="G139" s="57">
        <v>5.3064E-2</v>
      </c>
      <c r="H139" s="57">
        <v>2023.4668629999999</v>
      </c>
      <c r="I139" s="57">
        <v>9.7696719999999999</v>
      </c>
      <c r="J139" s="57">
        <v>47.250181000000048</v>
      </c>
      <c r="K139" s="57">
        <v>81.881725000000003</v>
      </c>
      <c r="L139" s="57">
        <v>62.805354999999992</v>
      </c>
      <c r="M139" s="365">
        <f t="shared" ref="M139" si="61">SUM(C139:L139)</f>
        <v>3313.9793159999999</v>
      </c>
      <c r="N139" s="365">
        <f t="shared" ref="N139" si="62">SUM(M139,B139)</f>
        <v>4102.8673129999997</v>
      </c>
      <c r="O139" s="71"/>
      <c r="P139" s="59">
        <v>561785.94400000002</v>
      </c>
    </row>
    <row r="140" spans="1:16" s="64" customFormat="1" ht="12.75" customHeight="1">
      <c r="A140" s="190">
        <f t="shared" si="28"/>
        <v>44044</v>
      </c>
      <c r="B140" s="59">
        <v>1085.574294</v>
      </c>
      <c r="C140" s="57">
        <v>99.125285999999988</v>
      </c>
      <c r="D140" s="57">
        <v>608.12887899999998</v>
      </c>
      <c r="E140" s="57">
        <v>0.12643799999999999</v>
      </c>
      <c r="F140" s="57">
        <v>253.03067899999999</v>
      </c>
      <c r="G140" s="57">
        <v>7.0038000000000003E-2</v>
      </c>
      <c r="H140" s="57">
        <v>1992.861206</v>
      </c>
      <c r="I140" s="57">
        <v>6.6307310000000008</v>
      </c>
      <c r="J140" s="57">
        <v>38.878400999999975</v>
      </c>
      <c r="K140" s="57">
        <v>55.565398000000009</v>
      </c>
      <c r="L140" s="57">
        <v>61.264423999999998</v>
      </c>
      <c r="M140" s="365">
        <f t="shared" ref="M140" si="63">SUM(C140:L140)</f>
        <v>3115.6814800000002</v>
      </c>
      <c r="N140" s="365">
        <f t="shared" ref="N140" si="64">SUM(M140,B140)</f>
        <v>4201.2557740000002</v>
      </c>
      <c r="O140" s="71"/>
      <c r="P140" s="59">
        <v>580579.32499999995</v>
      </c>
    </row>
    <row r="141" spans="1:16" s="64" customFormat="1" ht="12.75" customHeight="1">
      <c r="A141" s="190">
        <f t="shared" si="28"/>
        <v>44075</v>
      </c>
      <c r="B141" s="59">
        <v>983.95883800000001</v>
      </c>
      <c r="C141" s="57">
        <v>0.45389699999999999</v>
      </c>
      <c r="D141" s="57">
        <v>527.97687599999995</v>
      </c>
      <c r="E141" s="57">
        <v>4.7454999999999997E-2</v>
      </c>
      <c r="F141" s="57">
        <v>185.51715899999999</v>
      </c>
      <c r="G141" s="57">
        <v>9.4337999999999991E-2</v>
      </c>
      <c r="H141" s="57">
        <v>1805.984244</v>
      </c>
      <c r="I141" s="57">
        <v>50.140495000000008</v>
      </c>
      <c r="J141" s="57">
        <v>39.982050999999984</v>
      </c>
      <c r="K141" s="57">
        <v>74.94262599999999</v>
      </c>
      <c r="L141" s="57">
        <v>54.192831999999996</v>
      </c>
      <c r="M141" s="365">
        <f t="shared" ref="M141" si="65">SUM(C141:L141)</f>
        <v>2739.3319730000003</v>
      </c>
      <c r="N141" s="365">
        <f t="shared" ref="N141" si="66">SUM(M141,B141)</f>
        <v>3723.2908110000003</v>
      </c>
      <c r="O141" s="71"/>
      <c r="P141" s="59">
        <v>580489.929</v>
      </c>
    </row>
    <row r="142" spans="1:16" s="64" customFormat="1" ht="12.75" customHeight="1">
      <c r="A142" s="190">
        <f t="shared" si="28"/>
        <v>44105</v>
      </c>
      <c r="B142" s="59">
        <v>1391.3199930000003</v>
      </c>
      <c r="C142" s="57">
        <v>94.885435999999956</v>
      </c>
      <c r="D142" s="57">
        <v>563.96741399999996</v>
      </c>
      <c r="E142" s="57">
        <v>0.147008</v>
      </c>
      <c r="F142" s="57">
        <v>131.275823</v>
      </c>
      <c r="G142" s="57">
        <v>0.157166</v>
      </c>
      <c r="H142" s="57">
        <v>1764.5627360000001</v>
      </c>
      <c r="I142" s="57">
        <v>4.5231469999999998</v>
      </c>
      <c r="J142" s="57">
        <v>43.850456999999999</v>
      </c>
      <c r="K142" s="57">
        <v>71.733035000000001</v>
      </c>
      <c r="L142" s="57">
        <v>54.040929000000006</v>
      </c>
      <c r="M142" s="365">
        <f t="shared" ref="M142" si="67">SUM(C142:L142)</f>
        <v>2729.1431510000002</v>
      </c>
      <c r="N142" s="365">
        <f t="shared" ref="N142" si="68">SUM(M142,B142)</f>
        <v>4120.4631440000003</v>
      </c>
      <c r="O142" s="71"/>
      <c r="P142" s="59">
        <v>561814.36800000002</v>
      </c>
    </row>
    <row r="143" spans="1:16" s="64" customFormat="1" ht="12.75" customHeight="1">
      <c r="A143" s="190">
        <f t="shared" si="28"/>
        <v>44136</v>
      </c>
      <c r="B143" s="59">
        <v>1596.64094</v>
      </c>
      <c r="C143" s="57">
        <v>92.073664999999991</v>
      </c>
      <c r="D143" s="57">
        <v>516.60098400000004</v>
      </c>
      <c r="E143" s="57">
        <v>7.4159000000000003E-2</v>
      </c>
      <c r="F143" s="57">
        <v>230.143575</v>
      </c>
      <c r="G143" s="57">
        <v>2.698283</v>
      </c>
      <c r="H143" s="57">
        <v>1865.3799540000005</v>
      </c>
      <c r="I143" s="57">
        <v>59.569802000000003</v>
      </c>
      <c r="J143" s="57">
        <v>36.617715000000004</v>
      </c>
      <c r="K143" s="57">
        <v>80.296232999999972</v>
      </c>
      <c r="L143" s="57">
        <v>9.9640629999999977</v>
      </c>
      <c r="M143" s="365">
        <f t="shared" ref="M143" si="69">SUM(C143:L143)</f>
        <v>2893.4184330000003</v>
      </c>
      <c r="N143" s="365">
        <f t="shared" ref="N143" si="70">SUM(M143,B143)</f>
        <v>4490.0593730000001</v>
      </c>
      <c r="O143" s="71"/>
      <c r="P143" s="59">
        <v>580736.88420199999</v>
      </c>
    </row>
    <row r="144" spans="1:16" s="64" customFormat="1" ht="12.75" customHeight="1">
      <c r="A144" s="190">
        <f t="shared" si="28"/>
        <v>44166</v>
      </c>
      <c r="B144" s="59">
        <v>1080.4900109999999</v>
      </c>
      <c r="C144" s="57">
        <v>1.247706</v>
      </c>
      <c r="D144" s="57">
        <v>532.291336</v>
      </c>
      <c r="E144" s="57">
        <v>0.15523900000000002</v>
      </c>
      <c r="F144" s="57">
        <v>165.71814000000001</v>
      </c>
      <c r="G144" s="57">
        <v>0.91859799999999991</v>
      </c>
      <c r="H144" s="57">
        <v>1587.1544200000001</v>
      </c>
      <c r="I144" s="57">
        <v>4.9383299999999997</v>
      </c>
      <c r="J144" s="57">
        <v>35.978765000000003</v>
      </c>
      <c r="K144" s="57">
        <v>67.748046999999971</v>
      </c>
      <c r="L144" s="57">
        <v>45.466794999999998</v>
      </c>
      <c r="M144" s="365">
        <f t="shared" ref="M144" si="71">SUM(C144:L144)</f>
        <v>2441.6173759999997</v>
      </c>
      <c r="N144" s="365">
        <f t="shared" ref="N144" si="72">SUM(M144,B144)</f>
        <v>3522.1073869999996</v>
      </c>
      <c r="O144" s="71"/>
      <c r="P144" s="59">
        <v>561838.576</v>
      </c>
    </row>
    <row r="145" spans="1:16" s="64" customFormat="1" ht="12.75" customHeight="1">
      <c r="A145" s="190">
        <f t="shared" si="28"/>
        <v>44197</v>
      </c>
      <c r="B145" s="59">
        <v>1245.586219</v>
      </c>
      <c r="C145" s="57">
        <v>94.034112000000022</v>
      </c>
      <c r="D145" s="57">
        <v>568.40240399999993</v>
      </c>
      <c r="E145" s="57">
        <v>4.9714000000000001E-2</v>
      </c>
      <c r="F145" s="57">
        <v>312.09556500000002</v>
      </c>
      <c r="G145" s="57">
        <v>0.15855000000000002</v>
      </c>
      <c r="H145" s="57">
        <v>1902.5415090000001</v>
      </c>
      <c r="I145" s="57">
        <v>52.984454999999997</v>
      </c>
      <c r="J145" s="57">
        <v>43.54629199999998</v>
      </c>
      <c r="K145" s="57">
        <v>69.376958999999999</v>
      </c>
      <c r="L145" s="57">
        <v>52.445363</v>
      </c>
      <c r="M145" s="365">
        <f t="shared" ref="M145" si="73">SUM(C145:L145)</f>
        <v>3095.6349230000001</v>
      </c>
      <c r="N145" s="365">
        <f t="shared" ref="N145" si="74">SUM(M145,B145)</f>
        <v>4341.2211420000003</v>
      </c>
      <c r="O145" s="71"/>
      <c r="P145" s="59">
        <v>580568.08799999999</v>
      </c>
    </row>
    <row r="146" spans="1:16" s="64" customFormat="1" ht="12.75" customHeight="1">
      <c r="A146" s="190">
        <f t="shared" si="28"/>
        <v>44228</v>
      </c>
      <c r="B146" s="59">
        <v>1303.2942449999998</v>
      </c>
      <c r="C146" s="57">
        <v>1.0313620000000001</v>
      </c>
      <c r="D146" s="57">
        <v>754.90676600000029</v>
      </c>
      <c r="E146" s="57">
        <v>9.7686000000000009E-2</v>
      </c>
      <c r="F146" s="57">
        <v>226.99024600000001</v>
      </c>
      <c r="G146" s="57">
        <v>0.11755</v>
      </c>
      <c r="H146" s="57">
        <v>1572.5382629999995</v>
      </c>
      <c r="I146" s="57">
        <v>5.7508789999999994</v>
      </c>
      <c r="J146" s="57">
        <v>34.956350999999984</v>
      </c>
      <c r="K146" s="57">
        <v>79.01546900000001</v>
      </c>
      <c r="L146" s="57">
        <v>39.667203999999998</v>
      </c>
      <c r="M146" s="365">
        <f t="shared" ref="M146" si="75">SUM(C146:L146)</f>
        <v>2715.0717759999993</v>
      </c>
      <c r="N146" s="365">
        <f t="shared" ref="N146" si="76">SUM(M146,B146)</f>
        <v>4018.3660209999989</v>
      </c>
      <c r="O146" s="71"/>
      <c r="P146" s="59">
        <v>524384.08198000002</v>
      </c>
    </row>
    <row r="147" spans="1:16" s="64" customFormat="1" ht="12.75" customHeight="1">
      <c r="A147" s="75" t="s">
        <v>45</v>
      </c>
      <c r="B147" s="87"/>
      <c r="C147" s="88"/>
      <c r="D147" s="88"/>
      <c r="E147" s="88"/>
      <c r="F147" s="88"/>
      <c r="G147" s="88"/>
      <c r="H147" s="88"/>
      <c r="I147" s="88"/>
      <c r="J147" s="88"/>
      <c r="K147" s="88"/>
      <c r="L147" s="88"/>
      <c r="M147" s="87"/>
      <c r="N147" s="87"/>
      <c r="O147" s="513"/>
      <c r="P147" s="87"/>
    </row>
    <row r="148" spans="1:16" s="64" customFormat="1" ht="12.75" customHeight="1">
      <c r="A148" s="190" t="s">
        <v>46</v>
      </c>
      <c r="B148" s="78">
        <f t="shared" ref="B148:N148" si="77">((B17-B16)/B16)</f>
        <v>-0.1733256468477769</v>
      </c>
      <c r="C148" s="80">
        <f t="shared" si="77"/>
        <v>-3.8185584993545282E-2</v>
      </c>
      <c r="D148" s="80">
        <f t="shared" si="77"/>
        <v>-2.6440539027057883E-2</v>
      </c>
      <c r="E148" s="80">
        <f t="shared" si="77"/>
        <v>11.005495487445268</v>
      </c>
      <c r="F148" s="80">
        <f t="shared" si="77"/>
        <v>-0.16866854624902841</v>
      </c>
      <c r="G148" s="80">
        <f t="shared" si="77"/>
        <v>1.9811055481628512</v>
      </c>
      <c r="H148" s="80">
        <f t="shared" si="77"/>
        <v>6.7672165489801775E-2</v>
      </c>
      <c r="I148" s="80">
        <f t="shared" si="77"/>
        <v>-0.14130099318019138</v>
      </c>
      <c r="J148" s="80">
        <f t="shared" si="77"/>
        <v>4.1888730995703442E-3</v>
      </c>
      <c r="K148" s="80">
        <f t="shared" si="77"/>
        <v>-9.8738982056030836E-2</v>
      </c>
      <c r="L148" s="80">
        <f t="shared" si="77"/>
        <v>-0.10176948904148031</v>
      </c>
      <c r="M148" s="78">
        <f t="shared" si="77"/>
        <v>-1.0237008995250937E-3</v>
      </c>
      <c r="N148" s="78">
        <f t="shared" si="77"/>
        <v>-6.5852329927353695E-2</v>
      </c>
      <c r="O148" s="71"/>
      <c r="P148" s="78">
        <f>((P17-P16)/P16)</f>
        <v>-0.11009909837389241</v>
      </c>
    </row>
    <row r="149" spans="1:16" s="64" customFormat="1" ht="12.75" customHeight="1">
      <c r="A149" s="193" t="s">
        <v>47</v>
      </c>
      <c r="B149" s="81">
        <f>((SUM(B133:B144)-SUM(B121:B132))/SUM(B121:B132))</f>
        <v>-0.28529709562639588</v>
      </c>
      <c r="C149" s="83">
        <f t="shared" ref="C149:P149" si="78">((SUM(C133:C144)-SUM(C121:C132))/SUM(C121:C132))</f>
        <v>1.554733092626749E-2</v>
      </c>
      <c r="D149" s="83">
        <f t="shared" si="78"/>
        <v>-6.2787240990429871E-2</v>
      </c>
      <c r="E149" s="83">
        <f t="shared" si="78"/>
        <v>2.9437337280452516</v>
      </c>
      <c r="F149" s="83">
        <f t="shared" si="78"/>
        <v>-0.53074700054138357</v>
      </c>
      <c r="G149" s="83">
        <f t="shared" si="78"/>
        <v>-6.790787832635449E-2</v>
      </c>
      <c r="H149" s="83">
        <f t="shared" si="78"/>
        <v>4.3653986848091672E-2</v>
      </c>
      <c r="I149" s="83">
        <f t="shared" si="78"/>
        <v>-0.3787867952884208</v>
      </c>
      <c r="J149" s="83">
        <f t="shared" si="78"/>
        <v>-3.4383487611152025E-3</v>
      </c>
      <c r="K149" s="83">
        <f t="shared" si="78"/>
        <v>5.828966735265579E-2</v>
      </c>
      <c r="L149" s="83">
        <f t="shared" si="78"/>
        <v>-4.4400311530655524E-2</v>
      </c>
      <c r="M149" s="81">
        <f t="shared" si="78"/>
        <v>-7.7987815141019295E-2</v>
      </c>
      <c r="N149" s="81">
        <f t="shared" si="78"/>
        <v>-0.15218356560174959</v>
      </c>
      <c r="O149" s="71"/>
      <c r="P149" s="81">
        <f t="shared" si="78"/>
        <v>0.2157764689315238</v>
      </c>
    </row>
    <row r="150" spans="1:16" ht="12.75" customHeight="1">
      <c r="A150" s="737" t="s">
        <v>566</v>
      </c>
      <c r="B150" s="737"/>
      <c r="C150" s="737"/>
      <c r="D150" s="737"/>
      <c r="E150" s="737"/>
      <c r="F150" s="737"/>
      <c r="G150" s="737"/>
      <c r="H150" s="737"/>
      <c r="I150" s="737"/>
      <c r="J150" s="737"/>
      <c r="K150" s="737"/>
      <c r="L150" s="737"/>
      <c r="M150" s="737"/>
      <c r="N150" s="737"/>
      <c r="O150" s="737"/>
      <c r="P150" s="737"/>
    </row>
    <row r="151" spans="1:16" ht="11.25" customHeight="1">
      <c r="A151" s="737" t="s">
        <v>699</v>
      </c>
      <c r="B151" s="737"/>
      <c r="C151" s="737"/>
      <c r="D151" s="737"/>
      <c r="E151" s="737"/>
      <c r="F151" s="737"/>
      <c r="G151" s="737"/>
      <c r="H151" s="737"/>
      <c r="I151" s="737"/>
      <c r="J151" s="737"/>
      <c r="K151" s="737"/>
      <c r="L151" s="737"/>
      <c r="M151" s="737"/>
      <c r="N151" s="737"/>
      <c r="O151" s="737"/>
      <c r="P151" s="737"/>
    </row>
    <row r="152" spans="1:16" ht="11.25" customHeight="1">
      <c r="A152" s="737" t="s">
        <v>627</v>
      </c>
      <c r="B152" s="737"/>
      <c r="C152" s="737"/>
      <c r="D152" s="737"/>
      <c r="E152" s="737"/>
      <c r="F152" s="737"/>
      <c r="G152" s="737"/>
      <c r="H152" s="737"/>
      <c r="I152" s="737"/>
      <c r="J152" s="737"/>
      <c r="K152" s="737"/>
      <c r="L152" s="737"/>
      <c r="M152" s="737"/>
      <c r="N152" s="737"/>
      <c r="O152" s="737"/>
      <c r="P152" s="737"/>
    </row>
    <row r="153" spans="1:16">
      <c r="A153" s="55" t="s">
        <v>565</v>
      </c>
    </row>
  </sheetData>
  <mergeCells count="20">
    <mergeCell ref="P4:P6"/>
    <mergeCell ref="N4:N6"/>
    <mergeCell ref="A150:P150"/>
    <mergeCell ref="A151:P151"/>
    <mergeCell ref="A152:P152"/>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7"/>
      <c r="B2" s="747"/>
      <c r="C2" s="747"/>
      <c r="D2" s="747"/>
      <c r="E2" s="747"/>
      <c r="F2" s="747"/>
      <c r="G2" s="747"/>
      <c r="H2" s="747"/>
      <c r="I2" s="747"/>
      <c r="J2" s="747"/>
      <c r="K2" s="747"/>
      <c r="L2" s="747"/>
      <c r="M2" s="747"/>
      <c r="N2" s="442"/>
      <c r="O2" s="413"/>
    </row>
    <row r="3" spans="1:16" s="54" customFormat="1" ht="15">
      <c r="A3" s="747">
        <f>Contents!A2</f>
        <v>44228</v>
      </c>
      <c r="B3" s="747"/>
      <c r="C3" s="747"/>
      <c r="D3" s="747"/>
      <c r="E3" s="747"/>
      <c r="F3" s="747"/>
      <c r="G3" s="747"/>
      <c r="H3" s="747"/>
      <c r="I3" s="747"/>
      <c r="J3" s="747"/>
      <c r="K3" s="747"/>
      <c r="L3" s="747"/>
      <c r="M3" s="747"/>
      <c r="N3" s="747"/>
    </row>
    <row r="4" spans="1:16" s="54" customFormat="1" ht="15">
      <c r="A4" s="299" t="s">
        <v>76</v>
      </c>
      <c r="B4" s="299"/>
      <c r="C4" s="299"/>
      <c r="D4" s="299"/>
      <c r="E4" s="299"/>
      <c r="F4" s="299"/>
      <c r="G4" s="299"/>
      <c r="H4" s="299"/>
      <c r="I4" s="299"/>
      <c r="J4" s="299"/>
      <c r="K4" s="299"/>
      <c r="L4" s="299"/>
      <c r="M4" s="299"/>
      <c r="N4" s="441"/>
      <c r="O4" s="412"/>
      <c r="P4" s="299"/>
    </row>
    <row r="5" spans="1:16" s="55" customFormat="1" ht="12.75" customHeight="1">
      <c r="A5" s="370"/>
      <c r="B5" s="723" t="s">
        <v>73</v>
      </c>
      <c r="C5" s="745" t="s">
        <v>65</v>
      </c>
      <c r="D5" s="745" t="s">
        <v>54</v>
      </c>
      <c r="E5" s="745" t="s">
        <v>55</v>
      </c>
      <c r="F5" s="745" t="s">
        <v>56</v>
      </c>
      <c r="G5" s="745" t="s">
        <v>75</v>
      </c>
      <c r="H5" s="745" t="s">
        <v>69</v>
      </c>
      <c r="I5" s="745" t="s">
        <v>77</v>
      </c>
      <c r="J5" s="745" t="s">
        <v>61</v>
      </c>
      <c r="K5" s="745" t="s">
        <v>62</v>
      </c>
      <c r="L5" s="745" t="s">
        <v>63</v>
      </c>
      <c r="M5" s="723" t="s">
        <v>78</v>
      </c>
      <c r="N5" s="723" t="s">
        <v>557</v>
      </c>
      <c r="O5" s="411"/>
      <c r="P5" s="723" t="s">
        <v>74</v>
      </c>
    </row>
    <row r="6" spans="1:16" s="55" customFormat="1" ht="12.75" customHeight="1">
      <c r="A6" s="371"/>
      <c r="B6" s="733"/>
      <c r="C6" s="746"/>
      <c r="D6" s="746"/>
      <c r="E6" s="746"/>
      <c r="F6" s="746"/>
      <c r="G6" s="746"/>
      <c r="H6" s="746"/>
      <c r="I6" s="746"/>
      <c r="J6" s="746"/>
      <c r="K6" s="746"/>
      <c r="L6" s="746"/>
      <c r="M6" s="733"/>
      <c r="N6" s="733"/>
      <c r="O6" s="411"/>
      <c r="P6" s="733"/>
    </row>
    <row r="7" spans="1:16" s="55" customFormat="1" ht="12.75" customHeight="1">
      <c r="A7" s="371"/>
      <c r="B7" s="733"/>
      <c r="C7" s="746"/>
      <c r="D7" s="746"/>
      <c r="E7" s="746"/>
      <c r="F7" s="746"/>
      <c r="G7" s="746"/>
      <c r="H7" s="746"/>
      <c r="I7" s="746"/>
      <c r="J7" s="746"/>
      <c r="K7" s="746"/>
      <c r="L7" s="746"/>
      <c r="M7" s="733"/>
      <c r="N7" s="733"/>
      <c r="O7" s="411"/>
      <c r="P7" s="733"/>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1303.2942450000003</v>
      </c>
      <c r="C9" s="421">
        <f t="shared" ref="C9:N9" si="0">SUM(C10:C230)</f>
        <v>1.0313620000000001</v>
      </c>
      <c r="D9" s="421">
        <f t="shared" si="0"/>
        <v>754.90676599999995</v>
      </c>
      <c r="E9" s="421">
        <f t="shared" si="0"/>
        <v>9.7686000000000009E-2</v>
      </c>
      <c r="F9" s="421">
        <f t="shared" si="0"/>
        <v>226.99024599999998</v>
      </c>
      <c r="G9" s="421">
        <f t="shared" si="0"/>
        <v>0.11755</v>
      </c>
      <c r="H9" s="421">
        <f t="shared" si="0"/>
        <v>1572.5382630000004</v>
      </c>
      <c r="I9" s="421">
        <f t="shared" si="0"/>
        <v>5.7508789999999994</v>
      </c>
      <c r="J9" s="421">
        <f t="shared" si="0"/>
        <v>34.956350999999998</v>
      </c>
      <c r="K9" s="421">
        <f t="shared" si="0"/>
        <v>79.015468999999982</v>
      </c>
      <c r="L9" s="422">
        <f t="shared" si="0"/>
        <v>39.667203999999998</v>
      </c>
      <c r="M9" s="422">
        <f t="shared" si="0"/>
        <v>2715.0717759999998</v>
      </c>
      <c r="N9" s="422">
        <f t="shared" si="0"/>
        <v>4018.3660209999998</v>
      </c>
      <c r="O9" s="425"/>
      <c r="P9" s="422">
        <f>SUM(P10:P230)</f>
        <v>524384.08198000002</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0</v>
      </c>
      <c r="C20" s="322">
        <v>0</v>
      </c>
      <c r="D20" s="322">
        <v>0</v>
      </c>
      <c r="E20" s="322">
        <v>0</v>
      </c>
      <c r="F20" s="322">
        <v>0</v>
      </c>
      <c r="G20" s="322">
        <v>0</v>
      </c>
      <c r="H20" s="322">
        <v>0</v>
      </c>
      <c r="I20" s="322">
        <v>0</v>
      </c>
      <c r="J20" s="322">
        <v>1.4890000000000001E-3</v>
      </c>
      <c r="K20" s="322">
        <v>0</v>
      </c>
      <c r="L20" s="322">
        <v>0</v>
      </c>
      <c r="M20" s="337">
        <f t="shared" si="1"/>
        <v>1.4890000000000001E-3</v>
      </c>
      <c r="N20" s="337">
        <f t="shared" si="2"/>
        <v>1.4890000000000001E-3</v>
      </c>
      <c r="O20" s="337"/>
      <c r="P20" s="337">
        <v>0</v>
      </c>
    </row>
    <row r="21" spans="1:16" ht="12.75" customHeight="1">
      <c r="A21" s="329" t="s">
        <v>357</v>
      </c>
      <c r="B21" s="337">
        <v>0</v>
      </c>
      <c r="C21" s="322">
        <v>0</v>
      </c>
      <c r="D21" s="322">
        <v>0</v>
      </c>
      <c r="E21" s="322">
        <v>0</v>
      </c>
      <c r="F21" s="322">
        <v>0</v>
      </c>
      <c r="G21" s="322">
        <v>0</v>
      </c>
      <c r="H21" s="322">
        <v>0</v>
      </c>
      <c r="I21" s="322">
        <v>0</v>
      </c>
      <c r="J21" s="322">
        <v>0</v>
      </c>
      <c r="K21" s="322">
        <v>0</v>
      </c>
      <c r="L21" s="322">
        <v>0</v>
      </c>
      <c r="M21" s="337">
        <f t="shared" si="1"/>
        <v>0</v>
      </c>
      <c r="N21" s="337">
        <f t="shared" si="2"/>
        <v>0</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0</v>
      </c>
      <c r="C23" s="322">
        <v>0</v>
      </c>
      <c r="D23" s="322">
        <v>0</v>
      </c>
      <c r="E23" s="322">
        <v>0</v>
      </c>
      <c r="F23" s="322">
        <v>0</v>
      </c>
      <c r="G23" s="322">
        <v>0</v>
      </c>
      <c r="H23" s="322">
        <v>0</v>
      </c>
      <c r="I23" s="322">
        <v>0</v>
      </c>
      <c r="J23" s="322">
        <v>1.1977999999999999E-2</v>
      </c>
      <c r="K23" s="322">
        <v>0</v>
      </c>
      <c r="L23" s="322">
        <v>0</v>
      </c>
      <c r="M23" s="337">
        <f t="shared" si="1"/>
        <v>1.1977999999999999E-2</v>
      </c>
      <c r="N23" s="337">
        <f t="shared" si="2"/>
        <v>1.1977999999999999E-2</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0.14113800000000001</v>
      </c>
      <c r="C27" s="322">
        <v>0</v>
      </c>
      <c r="D27" s="322">
        <v>2.1000000000000001E-2</v>
      </c>
      <c r="E27" s="322">
        <v>0</v>
      </c>
      <c r="F27" s="322">
        <v>0.24168000000000001</v>
      </c>
      <c r="G27" s="322">
        <v>0</v>
      </c>
      <c r="H27" s="322">
        <v>0</v>
      </c>
      <c r="I27" s="322">
        <v>0</v>
      </c>
      <c r="J27" s="322">
        <v>0.45216600000000007</v>
      </c>
      <c r="K27" s="322">
        <v>0</v>
      </c>
      <c r="L27" s="322">
        <v>0.15801699999999999</v>
      </c>
      <c r="M27" s="337">
        <f t="shared" si="1"/>
        <v>0.87286300000000006</v>
      </c>
      <c r="N27" s="337">
        <f t="shared" si="2"/>
        <v>1.0140010000000002</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0</v>
      </c>
      <c r="I35" s="322">
        <v>0</v>
      </c>
      <c r="J35" s="322">
        <v>2.1373E-2</v>
      </c>
      <c r="K35" s="322">
        <v>0</v>
      </c>
      <c r="L35" s="322">
        <v>4.1210000000000005E-3</v>
      </c>
      <c r="M35" s="337">
        <f t="shared" si="1"/>
        <v>2.5493999999999999E-2</v>
      </c>
      <c r="N35" s="337">
        <f t="shared" si="2"/>
        <v>2.5493999999999999E-2</v>
      </c>
      <c r="O35" s="337"/>
      <c r="P35" s="337">
        <v>0</v>
      </c>
    </row>
    <row r="36" spans="1:16" ht="12.75" customHeight="1">
      <c r="A36" s="329" t="s">
        <v>629</v>
      </c>
      <c r="B36" s="337">
        <v>94.877185999999995</v>
      </c>
      <c r="C36" s="322">
        <v>0</v>
      </c>
      <c r="D36" s="322">
        <v>0</v>
      </c>
      <c r="E36" s="322">
        <v>0</v>
      </c>
      <c r="F36" s="322">
        <v>0</v>
      </c>
      <c r="G36" s="322">
        <v>0</v>
      </c>
      <c r="H36" s="322">
        <v>47.834085000000002</v>
      </c>
      <c r="I36" s="322">
        <v>0</v>
      </c>
      <c r="J36" s="322">
        <v>0</v>
      </c>
      <c r="K36" s="322">
        <v>0</v>
      </c>
      <c r="L36" s="322">
        <v>0</v>
      </c>
      <c r="M36" s="337">
        <f t="shared" si="1"/>
        <v>47.834085000000002</v>
      </c>
      <c r="N36" s="337">
        <f t="shared" si="2"/>
        <v>142.71127100000001</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1.1510000000000001E-3</v>
      </c>
      <c r="C43" s="322">
        <v>0</v>
      </c>
      <c r="D43" s="322">
        <v>0</v>
      </c>
      <c r="E43" s="322">
        <v>0</v>
      </c>
      <c r="F43" s="322">
        <v>0</v>
      </c>
      <c r="G43" s="322">
        <v>0</v>
      </c>
      <c r="H43" s="322">
        <v>0</v>
      </c>
      <c r="I43" s="322">
        <v>0</v>
      </c>
      <c r="J43" s="322">
        <v>0.12612000000000001</v>
      </c>
      <c r="K43" s="322">
        <v>0</v>
      </c>
      <c r="L43" s="322">
        <v>0</v>
      </c>
      <c r="M43" s="337">
        <f t="shared" si="1"/>
        <v>0.12612000000000001</v>
      </c>
      <c r="N43" s="337">
        <f t="shared" si="2"/>
        <v>0.12727100000000002</v>
      </c>
      <c r="O43" s="337"/>
      <c r="P43" s="337">
        <v>0</v>
      </c>
    </row>
    <row r="44" spans="1:16" ht="12.75" customHeight="1">
      <c r="A44" s="329" t="s">
        <v>448</v>
      </c>
      <c r="B44" s="337">
        <v>0</v>
      </c>
      <c r="C44" s="322">
        <v>0</v>
      </c>
      <c r="D44" s="322">
        <v>0</v>
      </c>
      <c r="E44" s="322">
        <v>0</v>
      </c>
      <c r="F44" s="322">
        <v>0</v>
      </c>
      <c r="G44" s="322">
        <v>0</v>
      </c>
      <c r="H44" s="322">
        <v>0</v>
      </c>
      <c r="I44" s="322">
        <v>0</v>
      </c>
      <c r="J44" s="322">
        <v>0</v>
      </c>
      <c r="K44" s="322">
        <v>0</v>
      </c>
      <c r="L44" s="322">
        <v>0</v>
      </c>
      <c r="M44" s="337">
        <f t="shared" si="1"/>
        <v>0</v>
      </c>
      <c r="N44" s="337">
        <f t="shared" si="2"/>
        <v>0</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0</v>
      </c>
      <c r="C47" s="322">
        <v>3.614E-3</v>
      </c>
      <c r="D47" s="322">
        <v>32.420177000000002</v>
      </c>
      <c r="E47" s="322">
        <v>0</v>
      </c>
      <c r="F47" s="322">
        <v>0</v>
      </c>
      <c r="G47" s="322">
        <v>0</v>
      </c>
      <c r="H47" s="322">
        <v>207.57539300000002</v>
      </c>
      <c r="I47" s="322">
        <v>0.125635</v>
      </c>
      <c r="J47" s="322">
        <v>0.19393000000000002</v>
      </c>
      <c r="K47" s="322">
        <v>13.612622</v>
      </c>
      <c r="L47" s="322">
        <v>15.657330999999997</v>
      </c>
      <c r="M47" s="337">
        <f t="shared" si="1"/>
        <v>269.58870199999996</v>
      </c>
      <c r="N47" s="337">
        <f t="shared" si="2"/>
        <v>269.58870199999996</v>
      </c>
      <c r="O47" s="337"/>
      <c r="P47" s="337">
        <v>2.98E-3</v>
      </c>
    </row>
    <row r="48" spans="1:16" ht="12.75" customHeight="1">
      <c r="A48" s="329" t="s">
        <v>388</v>
      </c>
      <c r="B48" s="337">
        <v>4.8899999999999996E-4</v>
      </c>
      <c r="C48" s="322">
        <v>0</v>
      </c>
      <c r="D48" s="322">
        <v>0</v>
      </c>
      <c r="E48" s="322">
        <v>0</v>
      </c>
      <c r="F48" s="322">
        <v>0</v>
      </c>
      <c r="G48" s="322">
        <v>0</v>
      </c>
      <c r="H48" s="322">
        <v>130.618505</v>
      </c>
      <c r="I48" s="322">
        <v>0</v>
      </c>
      <c r="J48" s="322">
        <v>2.3140000000000001E-3</v>
      </c>
      <c r="K48" s="322">
        <v>0</v>
      </c>
      <c r="L48" s="322">
        <v>0</v>
      </c>
      <c r="M48" s="337">
        <f t="shared" si="1"/>
        <v>130.62081900000001</v>
      </c>
      <c r="N48" s="337">
        <f t="shared" si="2"/>
        <v>130.621308</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v>
      </c>
      <c r="L57" s="322">
        <v>0</v>
      </c>
      <c r="M57" s="337">
        <f t="shared" si="1"/>
        <v>0</v>
      </c>
      <c r="N57" s="337">
        <f t="shared" si="2"/>
        <v>0</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0</v>
      </c>
      <c r="C60" s="322">
        <v>0</v>
      </c>
      <c r="D60" s="322">
        <v>0</v>
      </c>
      <c r="E60" s="322">
        <v>0</v>
      </c>
      <c r="F60" s="322">
        <v>0</v>
      </c>
      <c r="G60" s="322">
        <v>0</v>
      </c>
      <c r="H60" s="322">
        <v>0</v>
      </c>
      <c r="I60" s="322">
        <v>0</v>
      </c>
      <c r="J60" s="322">
        <v>2.6400000000000002E-4</v>
      </c>
      <c r="K60" s="322">
        <v>0</v>
      </c>
      <c r="L60" s="322">
        <v>0</v>
      </c>
      <c r="M60" s="337">
        <f t="shared" si="1"/>
        <v>2.6400000000000002E-4</v>
      </c>
      <c r="N60" s="337">
        <f t="shared" si="2"/>
        <v>2.6400000000000002E-4</v>
      </c>
      <c r="O60" s="337"/>
      <c r="P60" s="337">
        <v>0</v>
      </c>
    </row>
    <row r="61" spans="1:16" ht="12.75" customHeight="1">
      <c r="A61" s="329" t="s">
        <v>184</v>
      </c>
      <c r="B61" s="337">
        <v>1.3700000000000002E-4</v>
      </c>
      <c r="C61" s="322">
        <v>0</v>
      </c>
      <c r="D61" s="322">
        <v>0</v>
      </c>
      <c r="E61" s="322">
        <v>0</v>
      </c>
      <c r="F61" s="322">
        <v>0</v>
      </c>
      <c r="G61" s="322">
        <v>0</v>
      </c>
      <c r="H61" s="322">
        <v>0</v>
      </c>
      <c r="I61" s="322">
        <v>0</v>
      </c>
      <c r="J61" s="322">
        <v>1.2470999999999999E-2</v>
      </c>
      <c r="K61" s="322">
        <v>0</v>
      </c>
      <c r="L61" s="322">
        <v>0</v>
      </c>
      <c r="M61" s="337">
        <f t="shared" si="1"/>
        <v>1.2470999999999999E-2</v>
      </c>
      <c r="N61" s="337">
        <f t="shared" si="2"/>
        <v>1.2607999999999999E-2</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7.3590000000000001E-3</v>
      </c>
      <c r="K65" s="322">
        <v>0</v>
      </c>
      <c r="L65" s="322">
        <v>0</v>
      </c>
      <c r="M65" s="337">
        <f t="shared" si="1"/>
        <v>7.3590000000000001E-3</v>
      </c>
      <c r="N65" s="337">
        <f t="shared" si="2"/>
        <v>7.3590000000000001E-3</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3.5929999999999998E-3</v>
      </c>
      <c r="K74" s="322">
        <v>0</v>
      </c>
      <c r="L74" s="322">
        <v>0</v>
      </c>
      <c r="M74" s="337">
        <f t="shared" si="1"/>
        <v>3.5929999999999998E-3</v>
      </c>
      <c r="N74" s="337">
        <f t="shared" si="2"/>
        <v>3.5929999999999998E-3</v>
      </c>
      <c r="O74" s="337"/>
      <c r="P74" s="337">
        <v>0</v>
      </c>
    </row>
    <row r="75" spans="1:16" ht="12.75" customHeight="1">
      <c r="A75" s="329" t="s">
        <v>186</v>
      </c>
      <c r="B75" s="337">
        <v>9.7400000000000004E-4</v>
      </c>
      <c r="C75" s="322">
        <v>0</v>
      </c>
      <c r="D75" s="322">
        <v>0</v>
      </c>
      <c r="E75" s="322">
        <v>0</v>
      </c>
      <c r="F75" s="322">
        <v>0</v>
      </c>
      <c r="G75" s="322">
        <v>0</v>
      </c>
      <c r="H75" s="322">
        <v>0</v>
      </c>
      <c r="I75" s="322">
        <v>0</v>
      </c>
      <c r="J75" s="322">
        <v>0.12967899999999999</v>
      </c>
      <c r="K75" s="322">
        <v>5.3816000000000003E-2</v>
      </c>
      <c r="L75" s="322">
        <v>2.3280000000000002E-3</v>
      </c>
      <c r="M75" s="337">
        <f t="shared" ref="M75:M138" si="3">SUM(C75:L75)</f>
        <v>0.18582299999999999</v>
      </c>
      <c r="N75" s="337">
        <f t="shared" ref="N75:N138" si="4">SUM(M75,B75)</f>
        <v>0.18679699999999999</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0</v>
      </c>
      <c r="C79" s="322">
        <v>0</v>
      </c>
      <c r="D79" s="322">
        <v>0</v>
      </c>
      <c r="E79" s="322">
        <v>0</v>
      </c>
      <c r="F79" s="322">
        <v>0</v>
      </c>
      <c r="G79" s="322">
        <v>0</v>
      </c>
      <c r="H79" s="322">
        <v>0</v>
      </c>
      <c r="I79" s="322">
        <v>0</v>
      </c>
      <c r="J79" s="322">
        <v>0</v>
      </c>
      <c r="K79" s="322">
        <v>0</v>
      </c>
      <c r="L79" s="322">
        <v>0</v>
      </c>
      <c r="M79" s="337">
        <f t="shared" si="3"/>
        <v>0</v>
      </c>
      <c r="N79" s="337">
        <f t="shared" si="4"/>
        <v>0</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0</v>
      </c>
      <c r="K81" s="322">
        <v>0</v>
      </c>
      <c r="L81" s="322">
        <v>0</v>
      </c>
      <c r="M81" s="337">
        <f t="shared" si="3"/>
        <v>0</v>
      </c>
      <c r="N81" s="337">
        <f t="shared" si="4"/>
        <v>0</v>
      </c>
      <c r="O81" s="337"/>
      <c r="P81" s="337">
        <v>0</v>
      </c>
    </row>
    <row r="82" spans="1:16" ht="12.75" customHeight="1">
      <c r="A82" s="329" t="s">
        <v>187</v>
      </c>
      <c r="B82" s="337">
        <v>6.4488000000000004E-2</v>
      </c>
      <c r="C82" s="322">
        <v>0</v>
      </c>
      <c r="D82" s="322">
        <v>2.3435999999999998E-2</v>
      </c>
      <c r="E82" s="322">
        <v>0</v>
      </c>
      <c r="F82" s="322">
        <v>2.8626000000000002E-2</v>
      </c>
      <c r="G82" s="322">
        <v>0</v>
      </c>
      <c r="H82" s="322">
        <v>0</v>
      </c>
      <c r="I82" s="322">
        <v>0</v>
      </c>
      <c r="J82" s="322">
        <v>0.80656899999999998</v>
      </c>
      <c r="K82" s="322">
        <v>9.3930000000000003E-3</v>
      </c>
      <c r="L82" s="322">
        <v>0.142679</v>
      </c>
      <c r="M82" s="337">
        <f t="shared" si="3"/>
        <v>1.0107029999999999</v>
      </c>
      <c r="N82" s="337">
        <f t="shared" si="4"/>
        <v>1.075191</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8.5955000000000004E-2</v>
      </c>
      <c r="K85" s="322">
        <v>0</v>
      </c>
      <c r="L85" s="322">
        <v>0</v>
      </c>
      <c r="M85" s="337">
        <f t="shared" si="3"/>
        <v>8.5955000000000004E-2</v>
      </c>
      <c r="N85" s="337">
        <f t="shared" si="4"/>
        <v>8.5955000000000004E-2</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0.28662199999999993</v>
      </c>
      <c r="K94" s="322">
        <v>0</v>
      </c>
      <c r="L94" s="322">
        <v>1.8004000000000003E-2</v>
      </c>
      <c r="M94" s="337">
        <f t="shared" si="3"/>
        <v>0.30462599999999995</v>
      </c>
      <c r="N94" s="337">
        <f t="shared" si="4"/>
        <v>0.30462599999999995</v>
      </c>
      <c r="O94" s="337"/>
      <c r="P94" s="337">
        <v>0</v>
      </c>
    </row>
    <row r="95" spans="1:16" ht="12.75" customHeight="1">
      <c r="A95" s="329" t="s">
        <v>277</v>
      </c>
      <c r="B95" s="337">
        <v>0</v>
      </c>
      <c r="C95" s="322">
        <v>0</v>
      </c>
      <c r="D95" s="322">
        <v>0</v>
      </c>
      <c r="E95" s="322">
        <v>0</v>
      </c>
      <c r="F95" s="322">
        <v>0</v>
      </c>
      <c r="G95" s="322">
        <v>0</v>
      </c>
      <c r="H95" s="322">
        <v>0</v>
      </c>
      <c r="I95" s="322">
        <v>0</v>
      </c>
      <c r="J95" s="322">
        <v>0</v>
      </c>
      <c r="K95" s="322">
        <v>0</v>
      </c>
      <c r="L95" s="322">
        <v>0</v>
      </c>
      <c r="M95" s="337">
        <f t="shared" si="3"/>
        <v>0</v>
      </c>
      <c r="N95" s="337">
        <f t="shared" si="4"/>
        <v>0</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0.146978</v>
      </c>
      <c r="C97" s="322">
        <v>0</v>
      </c>
      <c r="D97" s="322">
        <v>83.849777000000003</v>
      </c>
      <c r="E97" s="322">
        <v>0</v>
      </c>
      <c r="F97" s="322">
        <v>0</v>
      </c>
      <c r="G97" s="322">
        <v>0</v>
      </c>
      <c r="H97" s="322">
        <v>199.39022500000002</v>
      </c>
      <c r="I97" s="322">
        <v>0</v>
      </c>
      <c r="J97" s="322">
        <v>1.5911469999999999</v>
      </c>
      <c r="K97" s="322">
        <v>0</v>
      </c>
      <c r="L97" s="322">
        <v>0.337009</v>
      </c>
      <c r="M97" s="337">
        <f t="shared" si="3"/>
        <v>285.16815800000001</v>
      </c>
      <c r="N97" s="337">
        <f t="shared" si="4"/>
        <v>285.315136</v>
      </c>
      <c r="O97" s="337"/>
      <c r="P97" s="337">
        <v>0</v>
      </c>
    </row>
    <row r="98" spans="1:16" ht="12.75" customHeight="1">
      <c r="A98" s="329" t="s">
        <v>315</v>
      </c>
      <c r="B98" s="337">
        <v>91.025250999999997</v>
      </c>
      <c r="C98" s="322">
        <v>0</v>
      </c>
      <c r="D98" s="322">
        <v>0</v>
      </c>
      <c r="E98" s="322">
        <v>0</v>
      </c>
      <c r="F98" s="322">
        <v>0</v>
      </c>
      <c r="G98" s="322">
        <v>0</v>
      </c>
      <c r="H98" s="322">
        <v>140.47921500000001</v>
      </c>
      <c r="I98" s="322">
        <v>0</v>
      </c>
      <c r="J98" s="322">
        <v>0.38417699999999999</v>
      </c>
      <c r="K98" s="322">
        <v>0</v>
      </c>
      <c r="L98" s="322">
        <v>2.179E-2</v>
      </c>
      <c r="M98" s="337">
        <f t="shared" si="3"/>
        <v>140.88518200000001</v>
      </c>
      <c r="N98" s="337">
        <f t="shared" si="4"/>
        <v>231.91043300000001</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4.3339999999999993E-3</v>
      </c>
      <c r="K103" s="322">
        <v>0</v>
      </c>
      <c r="L103" s="322">
        <v>0</v>
      </c>
      <c r="M103" s="337">
        <f t="shared" si="3"/>
        <v>4.3339999999999993E-3</v>
      </c>
      <c r="N103" s="337">
        <f t="shared" si="4"/>
        <v>4.3339999999999993E-3</v>
      </c>
      <c r="O103" s="337"/>
      <c r="P103" s="337">
        <v>0</v>
      </c>
    </row>
    <row r="104" spans="1:16" ht="12.75" customHeight="1">
      <c r="A104" s="329" t="s">
        <v>189</v>
      </c>
      <c r="B104" s="337">
        <v>0</v>
      </c>
      <c r="C104" s="322">
        <v>0</v>
      </c>
      <c r="D104" s="322">
        <v>2.8410000000000001E-2</v>
      </c>
      <c r="E104" s="322">
        <v>0</v>
      </c>
      <c r="F104" s="322">
        <v>0</v>
      </c>
      <c r="G104" s="322">
        <v>0</v>
      </c>
      <c r="H104" s="322">
        <v>5.0000000000000001E-4</v>
      </c>
      <c r="I104" s="322">
        <v>0</v>
      </c>
      <c r="J104" s="322">
        <v>2.8773999999999997E-2</v>
      </c>
      <c r="K104" s="322">
        <v>0</v>
      </c>
      <c r="L104" s="322">
        <v>1.6847999999999998E-2</v>
      </c>
      <c r="M104" s="337">
        <f t="shared" si="3"/>
        <v>7.4532000000000001E-2</v>
      </c>
      <c r="N104" s="337">
        <f t="shared" si="4"/>
        <v>7.4532000000000001E-2</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0</v>
      </c>
      <c r="C106" s="322">
        <v>0</v>
      </c>
      <c r="D106" s="322">
        <v>0</v>
      </c>
      <c r="E106" s="322">
        <v>0</v>
      </c>
      <c r="F106" s="322">
        <v>0</v>
      </c>
      <c r="G106" s="322">
        <v>0</v>
      </c>
      <c r="H106" s="322">
        <v>117.635373</v>
      </c>
      <c r="I106" s="322">
        <v>0</v>
      </c>
      <c r="J106" s="322">
        <v>0.12960900000000003</v>
      </c>
      <c r="K106" s="322">
        <v>0</v>
      </c>
      <c r="L106" s="322">
        <v>1.6324000000000002E-2</v>
      </c>
      <c r="M106" s="337">
        <f t="shared" si="3"/>
        <v>117.781306</v>
      </c>
      <c r="N106" s="337">
        <f t="shared" si="4"/>
        <v>117.781306</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0</v>
      </c>
      <c r="C111" s="322">
        <v>0.15822999999999998</v>
      </c>
      <c r="D111" s="322">
        <v>178.282612</v>
      </c>
      <c r="E111" s="322">
        <v>0</v>
      </c>
      <c r="F111" s="322">
        <v>0</v>
      </c>
      <c r="G111" s="322">
        <v>0</v>
      </c>
      <c r="H111" s="322">
        <v>154.35337800000002</v>
      </c>
      <c r="I111" s="322">
        <v>0</v>
      </c>
      <c r="J111" s="322">
        <v>1.2661849999999999</v>
      </c>
      <c r="K111" s="322">
        <v>5.6423190000000005</v>
      </c>
      <c r="L111" s="322">
        <v>3.606007</v>
      </c>
      <c r="M111" s="337">
        <f t="shared" si="3"/>
        <v>343.30873099999997</v>
      </c>
      <c r="N111" s="337">
        <f t="shared" si="4"/>
        <v>343.30873099999997</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2.6271999999999997E-2</v>
      </c>
      <c r="L115" s="322">
        <v>0</v>
      </c>
      <c r="M115" s="337">
        <f t="shared" si="3"/>
        <v>2.6271999999999997E-2</v>
      </c>
      <c r="N115" s="337">
        <f t="shared" si="4"/>
        <v>2.6271999999999997E-2</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0</v>
      </c>
      <c r="C119" s="322">
        <v>0</v>
      </c>
      <c r="D119" s="322">
        <v>0</v>
      </c>
      <c r="E119" s="322">
        <v>0</v>
      </c>
      <c r="F119" s="322">
        <v>0</v>
      </c>
      <c r="G119" s="322">
        <v>0</v>
      </c>
      <c r="H119" s="322">
        <v>0</v>
      </c>
      <c r="I119" s="322">
        <v>0</v>
      </c>
      <c r="J119" s="322">
        <v>0</v>
      </c>
      <c r="K119" s="322">
        <v>0</v>
      </c>
      <c r="L119" s="322">
        <v>0</v>
      </c>
      <c r="M119" s="337">
        <f t="shared" si="3"/>
        <v>0</v>
      </c>
      <c r="N119" s="337">
        <f t="shared" si="4"/>
        <v>0</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0.26238699999999998</v>
      </c>
      <c r="L120" s="322">
        <v>0</v>
      </c>
      <c r="M120" s="337">
        <f t="shared" si="3"/>
        <v>0.26238699999999998</v>
      </c>
      <c r="N120" s="337">
        <f t="shared" si="4"/>
        <v>0.26238699999999998</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449.98411700000003</v>
      </c>
      <c r="C125" s="322">
        <v>0</v>
      </c>
      <c r="D125" s="322">
        <v>50.562614000000004</v>
      </c>
      <c r="E125" s="322">
        <v>0</v>
      </c>
      <c r="F125" s="322">
        <v>194.66758199999998</v>
      </c>
      <c r="G125" s="322">
        <v>0</v>
      </c>
      <c r="H125" s="322">
        <v>241.15965599999998</v>
      </c>
      <c r="I125" s="322">
        <v>1.1873099999999999</v>
      </c>
      <c r="J125" s="322">
        <v>1.505914</v>
      </c>
      <c r="K125" s="322">
        <v>27.877809000000003</v>
      </c>
      <c r="L125" s="322">
        <v>1.1287370000000001</v>
      </c>
      <c r="M125" s="337">
        <f t="shared" si="3"/>
        <v>518.08962199999996</v>
      </c>
      <c r="N125" s="337">
        <f t="shared" si="4"/>
        <v>968.07373899999993</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0</v>
      </c>
      <c r="K128" s="322">
        <v>0</v>
      </c>
      <c r="L128" s="322">
        <v>0</v>
      </c>
      <c r="M128" s="337">
        <f t="shared" si="3"/>
        <v>0</v>
      </c>
      <c r="N128" s="337">
        <f t="shared" si="4"/>
        <v>0</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v>
      </c>
      <c r="I131" s="322">
        <v>0</v>
      </c>
      <c r="J131" s="322">
        <v>0</v>
      </c>
      <c r="K131" s="322">
        <v>0</v>
      </c>
      <c r="L131" s="322">
        <v>0</v>
      </c>
      <c r="M131" s="337">
        <f t="shared" si="3"/>
        <v>0</v>
      </c>
      <c r="N131" s="337">
        <f t="shared" si="4"/>
        <v>0</v>
      </c>
      <c r="O131" s="337"/>
      <c r="P131" s="337">
        <v>0</v>
      </c>
    </row>
    <row r="132" spans="1:16" ht="12.75" customHeight="1">
      <c r="A132" s="329" t="s">
        <v>204</v>
      </c>
      <c r="B132" s="337">
        <v>0</v>
      </c>
      <c r="C132" s="322">
        <v>0</v>
      </c>
      <c r="D132" s="322">
        <v>0</v>
      </c>
      <c r="E132" s="322">
        <v>0</v>
      </c>
      <c r="F132" s="322">
        <v>0</v>
      </c>
      <c r="G132" s="322">
        <v>0</v>
      </c>
      <c r="H132" s="322">
        <v>0</v>
      </c>
      <c r="I132" s="322">
        <v>0</v>
      </c>
      <c r="J132" s="322">
        <v>1.3348E-2</v>
      </c>
      <c r="K132" s="322">
        <v>0</v>
      </c>
      <c r="L132" s="322">
        <v>0</v>
      </c>
      <c r="M132" s="337">
        <f t="shared" si="3"/>
        <v>1.3348E-2</v>
      </c>
      <c r="N132" s="337">
        <f t="shared" si="4"/>
        <v>1.3348E-2</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0</v>
      </c>
      <c r="K140" s="322">
        <v>0</v>
      </c>
      <c r="L140" s="322">
        <v>0</v>
      </c>
      <c r="M140" s="337">
        <f t="shared" si="5"/>
        <v>0</v>
      </c>
      <c r="N140" s="337">
        <f t="shared" si="6"/>
        <v>0</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1.7790000000000002E-3</v>
      </c>
      <c r="C144" s="322">
        <v>0</v>
      </c>
      <c r="D144" s="322">
        <v>0</v>
      </c>
      <c r="E144" s="322">
        <v>0</v>
      </c>
      <c r="F144" s="322">
        <v>0</v>
      </c>
      <c r="G144" s="322">
        <v>0</v>
      </c>
      <c r="H144" s="322">
        <v>0</v>
      </c>
      <c r="I144" s="322">
        <v>0</v>
      </c>
      <c r="J144" s="322">
        <v>0.14888100000000001</v>
      </c>
      <c r="K144" s="322">
        <v>0</v>
      </c>
      <c r="L144" s="322">
        <v>8.9782000000000015E-2</v>
      </c>
      <c r="M144" s="337">
        <f t="shared" si="5"/>
        <v>0.23866300000000001</v>
      </c>
      <c r="N144" s="337">
        <f t="shared" si="6"/>
        <v>0.24044200000000002</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78.127426</v>
      </c>
      <c r="C147" s="322">
        <v>0</v>
      </c>
      <c r="D147" s="322">
        <v>0</v>
      </c>
      <c r="E147" s="322">
        <v>0</v>
      </c>
      <c r="F147" s="322">
        <v>0</v>
      </c>
      <c r="G147" s="322">
        <v>0</v>
      </c>
      <c r="H147" s="322">
        <v>0</v>
      </c>
      <c r="I147" s="322">
        <v>0</v>
      </c>
      <c r="J147" s="322">
        <v>3.31E-3</v>
      </c>
      <c r="K147" s="322">
        <v>5.4697000000000003E-2</v>
      </c>
      <c r="L147" s="322">
        <v>0</v>
      </c>
      <c r="M147" s="337">
        <f t="shared" si="5"/>
        <v>5.8007000000000003E-2</v>
      </c>
      <c r="N147" s="337">
        <f t="shared" si="6"/>
        <v>78.185433000000003</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0</v>
      </c>
      <c r="C150" s="322">
        <v>0</v>
      </c>
      <c r="D150" s="322">
        <v>0</v>
      </c>
      <c r="E150" s="322">
        <v>0</v>
      </c>
      <c r="F150" s="322">
        <v>0</v>
      </c>
      <c r="G150" s="322">
        <v>0</v>
      </c>
      <c r="H150" s="322">
        <v>0</v>
      </c>
      <c r="I150" s="322">
        <v>0</v>
      </c>
      <c r="J150" s="322">
        <v>0</v>
      </c>
      <c r="K150" s="322">
        <v>0</v>
      </c>
      <c r="L150" s="322">
        <v>0</v>
      </c>
      <c r="M150" s="337">
        <f t="shared" si="5"/>
        <v>0</v>
      </c>
      <c r="N150" s="337">
        <f t="shared" si="6"/>
        <v>0</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5.9332999999999997E-2</v>
      </c>
      <c r="M152" s="337">
        <f t="shared" si="5"/>
        <v>5.9332999999999997E-2</v>
      </c>
      <c r="N152" s="337">
        <f t="shared" si="6"/>
        <v>5.9332999999999997E-2</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0</v>
      </c>
      <c r="I154" s="322">
        <v>0</v>
      </c>
      <c r="J154" s="322">
        <v>3.9999999999999998E-6</v>
      </c>
      <c r="K154" s="322">
        <v>0</v>
      </c>
      <c r="L154" s="322">
        <v>0</v>
      </c>
      <c r="M154" s="337">
        <f t="shared" si="5"/>
        <v>3.9999999999999998E-6</v>
      </c>
      <c r="N154" s="337">
        <f t="shared" si="6"/>
        <v>3.9999999999999998E-6</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0</v>
      </c>
      <c r="I159" s="322">
        <v>0</v>
      </c>
      <c r="J159" s="322">
        <v>0</v>
      </c>
      <c r="K159" s="322">
        <v>0</v>
      </c>
      <c r="L159" s="322">
        <v>0</v>
      </c>
      <c r="M159" s="337">
        <f t="shared" si="5"/>
        <v>0</v>
      </c>
      <c r="N159" s="337">
        <f t="shared" si="6"/>
        <v>0</v>
      </c>
      <c r="O159" s="337"/>
      <c r="P159" s="337">
        <v>0</v>
      </c>
    </row>
    <row r="160" spans="1:16" ht="12.75" customHeight="1">
      <c r="A160" s="329" t="s">
        <v>311</v>
      </c>
      <c r="B160" s="337">
        <v>0</v>
      </c>
      <c r="C160" s="322">
        <v>0.86951800000000001</v>
      </c>
      <c r="D160" s="322">
        <v>0</v>
      </c>
      <c r="E160" s="322">
        <v>0</v>
      </c>
      <c r="F160" s="322">
        <v>0</v>
      </c>
      <c r="G160" s="322">
        <v>0</v>
      </c>
      <c r="H160" s="322">
        <v>0</v>
      </c>
      <c r="I160" s="322">
        <v>0</v>
      </c>
      <c r="J160" s="322">
        <v>7.0999999999999991E-5</v>
      </c>
      <c r="K160" s="322">
        <v>0</v>
      </c>
      <c r="L160" s="322">
        <v>0</v>
      </c>
      <c r="M160" s="337">
        <f t="shared" si="5"/>
        <v>0.86958900000000006</v>
      </c>
      <c r="N160" s="337">
        <f t="shared" si="6"/>
        <v>0.86958900000000006</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0</v>
      </c>
      <c r="E164" s="322">
        <v>9.7686000000000009E-2</v>
      </c>
      <c r="F164" s="322">
        <v>0</v>
      </c>
      <c r="G164" s="322">
        <v>0</v>
      </c>
      <c r="H164" s="322">
        <v>0</v>
      </c>
      <c r="I164" s="322">
        <v>0</v>
      </c>
      <c r="J164" s="322">
        <v>4.6357999999999996E-2</v>
      </c>
      <c r="K164" s="322">
        <v>5.9237000000000005E-2</v>
      </c>
      <c r="L164" s="322">
        <v>0</v>
      </c>
      <c r="M164" s="337">
        <f t="shared" si="5"/>
        <v>0.20328100000000002</v>
      </c>
      <c r="N164" s="337">
        <f t="shared" si="6"/>
        <v>0.20328100000000002</v>
      </c>
      <c r="O164" s="337"/>
      <c r="P164" s="337">
        <v>0</v>
      </c>
    </row>
    <row r="165" spans="1:16" ht="12.75" customHeight="1">
      <c r="A165" s="329" t="s">
        <v>205</v>
      </c>
      <c r="B165" s="337">
        <v>0</v>
      </c>
      <c r="C165" s="322">
        <v>0</v>
      </c>
      <c r="D165" s="322">
        <v>0</v>
      </c>
      <c r="E165" s="322">
        <v>0</v>
      </c>
      <c r="F165" s="322">
        <v>0</v>
      </c>
      <c r="G165" s="322">
        <v>0</v>
      </c>
      <c r="H165" s="322">
        <v>0</v>
      </c>
      <c r="I165" s="322">
        <v>0</v>
      </c>
      <c r="J165" s="322">
        <v>0.11566599999999999</v>
      </c>
      <c r="K165" s="322">
        <v>0</v>
      </c>
      <c r="L165" s="322">
        <v>0</v>
      </c>
      <c r="M165" s="337">
        <f t="shared" si="5"/>
        <v>0.11566599999999999</v>
      </c>
      <c r="N165" s="337">
        <f t="shared" si="6"/>
        <v>0.11566599999999999</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0</v>
      </c>
      <c r="K167" s="322">
        <v>0</v>
      </c>
      <c r="L167" s="322">
        <v>0</v>
      </c>
      <c r="M167" s="337">
        <f t="shared" si="5"/>
        <v>0</v>
      </c>
      <c r="N167" s="337">
        <f t="shared" si="6"/>
        <v>0</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0</v>
      </c>
      <c r="C170" s="322">
        <v>0</v>
      </c>
      <c r="D170" s="322">
        <v>0</v>
      </c>
      <c r="E170" s="322">
        <v>0</v>
      </c>
      <c r="F170" s="322">
        <v>0</v>
      </c>
      <c r="G170" s="322">
        <v>0</v>
      </c>
      <c r="H170" s="322">
        <v>0</v>
      </c>
      <c r="I170" s="322">
        <v>0</v>
      </c>
      <c r="J170" s="322">
        <v>0</v>
      </c>
      <c r="K170" s="322">
        <v>0.180479</v>
      </c>
      <c r="L170" s="322">
        <v>0</v>
      </c>
      <c r="M170" s="337">
        <f t="shared" si="5"/>
        <v>0.180479</v>
      </c>
      <c r="N170" s="337">
        <f t="shared" si="6"/>
        <v>0.180479</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467.73622699999993</v>
      </c>
      <c r="C180" s="322">
        <v>0</v>
      </c>
      <c r="D180" s="322">
        <v>409.71022999999997</v>
      </c>
      <c r="E180" s="322">
        <v>0</v>
      </c>
      <c r="F180" s="322">
        <v>31.986858000000002</v>
      </c>
      <c r="G180" s="322">
        <v>0.11755</v>
      </c>
      <c r="H180" s="322">
        <v>333.46867099999997</v>
      </c>
      <c r="I180" s="322">
        <v>4.4379339999999994</v>
      </c>
      <c r="J180" s="322">
        <v>24.770717000000001</v>
      </c>
      <c r="K180" s="322">
        <v>20.687427</v>
      </c>
      <c r="L180" s="322">
        <v>2.8753090000000006</v>
      </c>
      <c r="M180" s="337">
        <f t="shared" si="5"/>
        <v>828.05469599999992</v>
      </c>
      <c r="N180" s="337">
        <f t="shared" si="6"/>
        <v>1295.7909229999998</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1.7949999999999999E-3</v>
      </c>
      <c r="K182" s="322">
        <v>0</v>
      </c>
      <c r="L182" s="322">
        <v>0</v>
      </c>
      <c r="M182" s="337">
        <f t="shared" si="5"/>
        <v>1.7949999999999999E-3</v>
      </c>
      <c r="N182" s="337">
        <f t="shared" si="6"/>
        <v>1.7949999999999999E-3</v>
      </c>
      <c r="O182" s="337"/>
      <c r="P182" s="337">
        <v>0</v>
      </c>
    </row>
    <row r="183" spans="1:16" ht="12.75" customHeight="1">
      <c r="A183" s="329" t="s">
        <v>346</v>
      </c>
      <c r="B183" s="337">
        <v>0</v>
      </c>
      <c r="C183" s="322">
        <v>0</v>
      </c>
      <c r="D183" s="322">
        <v>0</v>
      </c>
      <c r="E183" s="322">
        <v>0</v>
      </c>
      <c r="F183" s="322">
        <v>0</v>
      </c>
      <c r="G183" s="322">
        <v>0</v>
      </c>
      <c r="H183" s="322">
        <v>0</v>
      </c>
      <c r="I183" s="322">
        <v>0</v>
      </c>
      <c r="J183" s="322">
        <v>2.1999999999999999E-5</v>
      </c>
      <c r="K183" s="322">
        <v>0</v>
      </c>
      <c r="L183" s="322">
        <v>0</v>
      </c>
      <c r="M183" s="337">
        <f t="shared" si="5"/>
        <v>2.1999999999999999E-5</v>
      </c>
      <c r="N183" s="337">
        <f t="shared" si="6"/>
        <v>2.1999999999999999E-5</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0</v>
      </c>
      <c r="C185" s="322">
        <v>0</v>
      </c>
      <c r="D185" s="322">
        <v>0</v>
      </c>
      <c r="E185" s="322">
        <v>0</v>
      </c>
      <c r="F185" s="322">
        <v>0</v>
      </c>
      <c r="G185" s="322">
        <v>0</v>
      </c>
      <c r="H185" s="322">
        <v>0</v>
      </c>
      <c r="I185" s="322">
        <v>0</v>
      </c>
      <c r="J185" s="322">
        <v>3.8820000000000005E-3</v>
      </c>
      <c r="K185" s="322">
        <v>0</v>
      </c>
      <c r="L185" s="322">
        <v>0.15994400000000003</v>
      </c>
      <c r="M185" s="337">
        <f t="shared" si="5"/>
        <v>0.16382600000000003</v>
      </c>
      <c r="N185" s="337">
        <f t="shared" si="6"/>
        <v>0.16382600000000003</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v>
      </c>
      <c r="I187" s="322">
        <v>0</v>
      </c>
      <c r="J187" s="322">
        <v>0.21065799999999998</v>
      </c>
      <c r="K187" s="322">
        <v>0</v>
      </c>
      <c r="L187" s="322">
        <v>0</v>
      </c>
      <c r="M187" s="337">
        <f t="shared" si="5"/>
        <v>0.21065799999999998</v>
      </c>
      <c r="N187" s="337">
        <f t="shared" si="6"/>
        <v>0.21065799999999998</v>
      </c>
      <c r="O187" s="337"/>
      <c r="P187" s="337">
        <v>0</v>
      </c>
    </row>
    <row r="188" spans="1:16" ht="12.75" customHeight="1">
      <c r="A188" s="329" t="s">
        <v>320</v>
      </c>
      <c r="B188" s="337">
        <v>0</v>
      </c>
      <c r="C188" s="322">
        <v>0</v>
      </c>
      <c r="D188" s="322">
        <v>0</v>
      </c>
      <c r="E188" s="322">
        <v>0</v>
      </c>
      <c r="F188" s="322">
        <v>0</v>
      </c>
      <c r="G188" s="322">
        <v>0</v>
      </c>
      <c r="H188" s="322">
        <v>0</v>
      </c>
      <c r="I188" s="322">
        <v>0</v>
      </c>
      <c r="J188" s="322">
        <v>0</v>
      </c>
      <c r="K188" s="322">
        <v>0</v>
      </c>
      <c r="L188" s="322">
        <v>0</v>
      </c>
      <c r="M188" s="337">
        <f t="shared" si="5"/>
        <v>0</v>
      </c>
      <c r="N188" s="337">
        <f t="shared" si="6"/>
        <v>0</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0</v>
      </c>
      <c r="C197" s="322">
        <v>0</v>
      </c>
      <c r="D197" s="322">
        <v>0</v>
      </c>
      <c r="E197" s="322">
        <v>0</v>
      </c>
      <c r="F197" s="322">
        <v>0</v>
      </c>
      <c r="G197" s="322">
        <v>0</v>
      </c>
      <c r="H197" s="322">
        <v>0</v>
      </c>
      <c r="I197" s="322">
        <v>0</v>
      </c>
      <c r="J197" s="322">
        <v>0.15231700000000001</v>
      </c>
      <c r="K197" s="322">
        <v>0</v>
      </c>
      <c r="L197" s="322">
        <v>0</v>
      </c>
      <c r="M197" s="337">
        <f t="shared" si="5"/>
        <v>0.15231700000000001</v>
      </c>
      <c r="N197" s="337">
        <f t="shared" si="6"/>
        <v>0.15231700000000001</v>
      </c>
      <c r="O197" s="337"/>
      <c r="P197" s="337">
        <v>0</v>
      </c>
    </row>
    <row r="198" spans="1:16" ht="12.75" customHeight="1">
      <c r="A198" s="329" t="s">
        <v>198</v>
      </c>
      <c r="B198" s="337">
        <v>9.4280000000000003E-2</v>
      </c>
      <c r="C198" s="322">
        <v>0</v>
      </c>
      <c r="D198" s="322">
        <v>0</v>
      </c>
      <c r="E198" s="322">
        <v>0</v>
      </c>
      <c r="F198" s="322">
        <v>0</v>
      </c>
      <c r="G198" s="322">
        <v>0</v>
      </c>
      <c r="H198" s="322">
        <v>0</v>
      </c>
      <c r="I198" s="322">
        <v>0</v>
      </c>
      <c r="J198" s="322">
        <v>2.8569000000000004E-2</v>
      </c>
      <c r="K198" s="322">
        <v>0</v>
      </c>
      <c r="L198" s="322">
        <v>0</v>
      </c>
      <c r="M198" s="337">
        <f t="shared" si="5"/>
        <v>2.8569000000000004E-2</v>
      </c>
      <c r="N198" s="337">
        <f t="shared" si="6"/>
        <v>0.12284900000000001</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1.0349999999999999E-3</v>
      </c>
      <c r="C203" s="322">
        <v>0</v>
      </c>
      <c r="D203" s="322">
        <v>0</v>
      </c>
      <c r="E203" s="322">
        <v>0</v>
      </c>
      <c r="F203" s="322">
        <v>6.4000000000000001E-2</v>
      </c>
      <c r="G203" s="322">
        <v>0</v>
      </c>
      <c r="H203" s="322">
        <v>0</v>
      </c>
      <c r="I203" s="322">
        <v>0</v>
      </c>
      <c r="J203" s="322">
        <v>0.94182899999999992</v>
      </c>
      <c r="K203" s="322">
        <v>10.185625</v>
      </c>
      <c r="L203" s="322">
        <v>1.1242990000000002</v>
      </c>
      <c r="M203" s="337">
        <f t="shared" ref="M203:M230" si="7">SUM(C203:L203)</f>
        <v>12.315753000000001</v>
      </c>
      <c r="N203" s="337">
        <f t="shared" ref="N203:N230" si="8">SUM(M203,B203)</f>
        <v>12.316788000000001</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524384.07900000003</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2E-3</v>
      </c>
      <c r="K209" s="322">
        <v>0</v>
      </c>
      <c r="L209" s="322">
        <v>0</v>
      </c>
      <c r="M209" s="337">
        <f t="shared" si="7"/>
        <v>2E-3</v>
      </c>
      <c r="N209" s="337">
        <f t="shared" si="8"/>
        <v>2E-3</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0</v>
      </c>
      <c r="K214" s="322">
        <v>0</v>
      </c>
      <c r="L214" s="322">
        <v>0</v>
      </c>
      <c r="M214" s="337">
        <f t="shared" si="7"/>
        <v>0</v>
      </c>
      <c r="N214" s="337">
        <f t="shared" si="8"/>
        <v>0</v>
      </c>
      <c r="O214" s="337"/>
      <c r="P214" s="337">
        <v>0</v>
      </c>
    </row>
    <row r="215" spans="1:16" ht="12.75" customHeight="1">
      <c r="A215" s="329" t="s">
        <v>309</v>
      </c>
      <c r="B215" s="337">
        <v>9.3632999999999994E-2</v>
      </c>
      <c r="C215" s="322">
        <v>0</v>
      </c>
      <c r="D215" s="322">
        <v>0</v>
      </c>
      <c r="E215" s="322">
        <v>0</v>
      </c>
      <c r="F215" s="322">
        <v>0</v>
      </c>
      <c r="G215" s="322">
        <v>0</v>
      </c>
      <c r="H215" s="322">
        <v>0</v>
      </c>
      <c r="I215" s="322">
        <v>0</v>
      </c>
      <c r="J215" s="322">
        <v>0.27754399999999996</v>
      </c>
      <c r="K215" s="322">
        <v>0</v>
      </c>
      <c r="L215" s="322">
        <v>0</v>
      </c>
      <c r="M215" s="337">
        <f t="shared" si="7"/>
        <v>0.27754399999999996</v>
      </c>
      <c r="N215" s="337">
        <f t="shared" si="8"/>
        <v>0.37117699999999998</v>
      </c>
      <c r="O215" s="337"/>
      <c r="P215" s="337">
        <v>0</v>
      </c>
    </row>
    <row r="216" spans="1:16" ht="12.75" customHeight="1">
      <c r="A216" s="329" t="s">
        <v>208</v>
      </c>
      <c r="B216" s="337">
        <v>5.1000000000000004E-4</v>
      </c>
      <c r="C216" s="322">
        <v>0</v>
      </c>
      <c r="D216" s="322">
        <v>4.2370000000000003E-3</v>
      </c>
      <c r="E216" s="322">
        <v>0</v>
      </c>
      <c r="F216" s="322">
        <v>0</v>
      </c>
      <c r="G216" s="322">
        <v>0</v>
      </c>
      <c r="H216" s="322">
        <v>2.032E-3</v>
      </c>
      <c r="I216" s="322">
        <v>0</v>
      </c>
      <c r="J216" s="322">
        <v>0.11246299999999999</v>
      </c>
      <c r="K216" s="322">
        <v>2.2249999999999999E-2</v>
      </c>
      <c r="L216" s="322">
        <v>2.1000000000000001E-2</v>
      </c>
      <c r="M216" s="337">
        <f t="shared" si="7"/>
        <v>0.16198199999999999</v>
      </c>
      <c r="N216" s="337">
        <f t="shared" si="8"/>
        <v>0.162492</v>
      </c>
      <c r="O216" s="337"/>
      <c r="P216" s="337">
        <v>0</v>
      </c>
    </row>
    <row r="217" spans="1:16" ht="12.75" customHeight="1">
      <c r="A217" s="329" t="s">
        <v>314</v>
      </c>
      <c r="B217" s="337">
        <v>120.997446</v>
      </c>
      <c r="C217" s="322">
        <v>0</v>
      </c>
      <c r="D217" s="322">
        <v>4.2729999999999999E-3</v>
      </c>
      <c r="E217" s="322">
        <v>0</v>
      </c>
      <c r="F217" s="322">
        <v>1.5E-3</v>
      </c>
      <c r="G217" s="322">
        <v>0</v>
      </c>
      <c r="H217" s="322">
        <v>2.1229999999999999E-2</v>
      </c>
      <c r="I217" s="322">
        <v>0</v>
      </c>
      <c r="J217" s="322">
        <v>1.0482669999999998</v>
      </c>
      <c r="K217" s="322">
        <v>5.0567999999999995E-2</v>
      </c>
      <c r="L217" s="322">
        <v>14.228342</v>
      </c>
      <c r="M217" s="337">
        <f t="shared" si="7"/>
        <v>15.354179999999999</v>
      </c>
      <c r="N217" s="337">
        <f t="shared" si="8"/>
        <v>136.35162600000001</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0</v>
      </c>
      <c r="C222" s="322">
        <v>0</v>
      </c>
      <c r="D222" s="322">
        <v>0</v>
      </c>
      <c r="E222" s="322">
        <v>0</v>
      </c>
      <c r="F222" s="322">
        <v>0</v>
      </c>
      <c r="G222" s="322">
        <v>0</v>
      </c>
      <c r="H222" s="322">
        <v>0</v>
      </c>
      <c r="I222" s="322">
        <v>0</v>
      </c>
      <c r="J222" s="322">
        <v>2.6627999999999999E-2</v>
      </c>
      <c r="K222" s="322">
        <v>0.29056799999999999</v>
      </c>
      <c r="L222" s="322">
        <v>0</v>
      </c>
      <c r="M222" s="337">
        <f t="shared" si="7"/>
        <v>0.31719599999999998</v>
      </c>
      <c r="N222" s="337">
        <f t="shared" si="8"/>
        <v>0.31719599999999998</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39" t="s">
        <v>566</v>
      </c>
      <c r="B231" s="739"/>
      <c r="C231" s="739"/>
      <c r="D231" s="739"/>
      <c r="E231" s="739"/>
      <c r="F231" s="739"/>
      <c r="G231" s="739"/>
      <c r="H231" s="739"/>
      <c r="I231" s="739"/>
      <c r="J231" s="739"/>
      <c r="K231" s="739"/>
      <c r="L231" s="739"/>
      <c r="M231" s="739"/>
      <c r="N231" s="739"/>
      <c r="O231" s="739"/>
      <c r="P231" s="739"/>
    </row>
    <row r="232" spans="1:16" ht="12.75" customHeight="1">
      <c r="A232" s="737" t="s">
        <v>699</v>
      </c>
      <c r="B232" s="737"/>
      <c r="C232" s="737"/>
      <c r="D232" s="737"/>
      <c r="E232" s="737"/>
      <c r="F232" s="737"/>
      <c r="G232" s="737"/>
      <c r="H232" s="737"/>
      <c r="I232" s="737"/>
      <c r="J232" s="737"/>
      <c r="K232" s="737"/>
      <c r="L232" s="737"/>
      <c r="M232" s="737"/>
      <c r="N232" s="737"/>
      <c r="O232" s="737"/>
      <c r="P232" s="737"/>
    </row>
    <row r="233" spans="1:16" ht="12.75" customHeight="1">
      <c r="A233" s="737" t="s">
        <v>568</v>
      </c>
      <c r="B233" s="737"/>
      <c r="C233" s="737"/>
      <c r="D233" s="737"/>
      <c r="E233" s="737"/>
      <c r="F233" s="737"/>
      <c r="G233" s="737"/>
      <c r="H233" s="737"/>
      <c r="I233" s="737"/>
      <c r="J233" s="737"/>
      <c r="K233" s="737"/>
      <c r="L233" s="737"/>
      <c r="M233" s="737"/>
      <c r="N233" s="737"/>
      <c r="O233" s="737"/>
      <c r="P233" s="737"/>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8" t="s">
        <v>0</v>
      </c>
      <c r="B1" s="748"/>
      <c r="C1" s="748"/>
      <c r="D1" s="748"/>
      <c r="E1" s="748"/>
      <c r="F1" s="748"/>
      <c r="G1" s="748"/>
      <c r="H1" s="748"/>
      <c r="I1" s="748"/>
      <c r="J1" s="748"/>
      <c r="K1" s="748"/>
      <c r="L1" s="748"/>
      <c r="M1" s="748"/>
      <c r="N1" s="444"/>
    </row>
    <row r="2" spans="1:16" s="54" customFormat="1" ht="12.6" customHeight="1">
      <c r="A2" s="749"/>
      <c r="B2" s="749"/>
      <c r="C2" s="749"/>
      <c r="D2" s="749"/>
      <c r="E2" s="749"/>
      <c r="F2" s="749"/>
      <c r="G2" s="749"/>
      <c r="H2" s="749"/>
      <c r="I2" s="749"/>
      <c r="J2" s="749"/>
      <c r="K2" s="749"/>
      <c r="L2" s="749"/>
      <c r="M2" s="749"/>
      <c r="N2" s="445"/>
    </row>
    <row r="3" spans="1:16" s="54" customFormat="1" ht="15">
      <c r="A3" s="747" t="s">
        <v>718</v>
      </c>
      <c r="B3" s="747"/>
      <c r="C3" s="747"/>
      <c r="D3" s="747"/>
      <c r="E3" s="747"/>
      <c r="F3" s="747"/>
      <c r="G3" s="747"/>
      <c r="H3" s="747"/>
      <c r="I3" s="747"/>
      <c r="J3" s="747"/>
      <c r="K3" s="747"/>
      <c r="L3" s="747"/>
      <c r="M3" s="747"/>
      <c r="N3" s="747"/>
    </row>
    <row r="4" spans="1:16" s="54" customFormat="1" ht="15">
      <c r="A4" s="730" t="s">
        <v>79</v>
      </c>
      <c r="B4" s="750"/>
      <c r="C4" s="750"/>
      <c r="D4" s="750"/>
      <c r="E4" s="750"/>
      <c r="F4" s="750"/>
      <c r="G4" s="750"/>
      <c r="H4" s="750"/>
      <c r="I4" s="750"/>
      <c r="J4" s="750"/>
      <c r="K4" s="750"/>
      <c r="L4" s="750"/>
      <c r="M4" s="750"/>
      <c r="N4" s="438"/>
    </row>
    <row r="5" spans="1:16" ht="12.75" customHeight="1">
      <c r="A5" s="370"/>
      <c r="B5" s="735" t="s">
        <v>73</v>
      </c>
      <c r="C5" s="745" t="s">
        <v>65</v>
      </c>
      <c r="D5" s="745" t="s">
        <v>54</v>
      </c>
      <c r="E5" s="745" t="s">
        <v>55</v>
      </c>
      <c r="F5" s="745" t="s">
        <v>56</v>
      </c>
      <c r="G5" s="745" t="s">
        <v>75</v>
      </c>
      <c r="H5" s="745" t="s">
        <v>69</v>
      </c>
      <c r="I5" s="745" t="s">
        <v>77</v>
      </c>
      <c r="J5" s="745" t="s">
        <v>61</v>
      </c>
      <c r="K5" s="745" t="s">
        <v>62</v>
      </c>
      <c r="L5" s="735" t="s">
        <v>63</v>
      </c>
      <c r="M5" s="723" t="s">
        <v>78</v>
      </c>
      <c r="N5" s="723" t="s">
        <v>557</v>
      </c>
      <c r="P5" s="723" t="s">
        <v>74</v>
      </c>
    </row>
    <row r="6" spans="1:16" ht="12.75" customHeight="1">
      <c r="A6" s="371"/>
      <c r="B6" s="751"/>
      <c r="C6" s="746"/>
      <c r="D6" s="746"/>
      <c r="E6" s="746"/>
      <c r="F6" s="746"/>
      <c r="G6" s="746"/>
      <c r="H6" s="746"/>
      <c r="I6" s="746"/>
      <c r="J6" s="746"/>
      <c r="K6" s="746"/>
      <c r="L6" s="751"/>
      <c r="M6" s="733"/>
      <c r="N6" s="733"/>
      <c r="P6" s="733"/>
    </row>
    <row r="7" spans="1:16" ht="12.75" customHeight="1">
      <c r="A7" s="371"/>
      <c r="B7" s="751"/>
      <c r="C7" s="746"/>
      <c r="D7" s="746"/>
      <c r="E7" s="746"/>
      <c r="F7" s="746"/>
      <c r="G7" s="746"/>
      <c r="H7" s="746"/>
      <c r="I7" s="746"/>
      <c r="J7" s="746"/>
      <c r="K7" s="746"/>
      <c r="L7" s="751"/>
      <c r="M7" s="733"/>
      <c r="N7" s="733"/>
      <c r="P7" s="733"/>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17975.517384999999</v>
      </c>
      <c r="C9" s="421">
        <f t="shared" ref="C9:P9" si="0">SUM(C10:C230)</f>
        <v>771.178943</v>
      </c>
      <c r="D9" s="421">
        <f t="shared" si="0"/>
        <v>5905.8195159999996</v>
      </c>
      <c r="E9" s="421">
        <f t="shared" si="0"/>
        <v>0.80612099999999998</v>
      </c>
      <c r="F9" s="421">
        <f t="shared" si="0"/>
        <v>4847.6935880000001</v>
      </c>
      <c r="G9" s="421">
        <f t="shared" si="0"/>
        <v>7.3279420000000002</v>
      </c>
      <c r="H9" s="421">
        <f t="shared" si="0"/>
        <v>21947.108617000002</v>
      </c>
      <c r="I9" s="421">
        <f t="shared" si="0"/>
        <v>635.01565499999992</v>
      </c>
      <c r="J9" s="421">
        <f t="shared" si="0"/>
        <v>487.10173500000002</v>
      </c>
      <c r="K9" s="421">
        <f t="shared" si="0"/>
        <v>827.75587000000007</v>
      </c>
      <c r="L9" s="422">
        <f t="shared" si="0"/>
        <v>580.83172999999988</v>
      </c>
      <c r="M9" s="422">
        <f t="shared" si="0"/>
        <v>36010.639717000005</v>
      </c>
      <c r="N9" s="422">
        <f t="shared" si="0"/>
        <v>53986.157102000005</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7.3263000000000009E-2</v>
      </c>
      <c r="K20" s="320">
        <v>0</v>
      </c>
      <c r="L20" s="333">
        <v>0</v>
      </c>
      <c r="M20" s="332">
        <f t="shared" si="1"/>
        <v>7.3263000000000009E-2</v>
      </c>
      <c r="N20" s="337">
        <f t="shared" si="2"/>
        <v>7.3453000000000004E-2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3.2243509999999995</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1210.0054499999999</v>
      </c>
      <c r="C36" s="320">
        <v>0</v>
      </c>
      <c r="D36" s="320">
        <v>21.579640999999999</v>
      </c>
      <c r="E36" s="320">
        <v>0</v>
      </c>
      <c r="F36" s="320">
        <v>70.121298999999979</v>
      </c>
      <c r="G36" s="320">
        <v>0</v>
      </c>
      <c r="H36" s="320">
        <v>1136.9468380000001</v>
      </c>
      <c r="I36" s="320">
        <v>0</v>
      </c>
      <c r="J36" s="320">
        <v>1.7999999999999997E-5</v>
      </c>
      <c r="K36" s="320">
        <v>0</v>
      </c>
      <c r="L36" s="333">
        <v>0</v>
      </c>
      <c r="M36" s="332">
        <f t="shared" si="1"/>
        <v>1228.647796</v>
      </c>
      <c r="N36" s="337">
        <f t="shared" si="2"/>
        <v>2438.6532459999999</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185.69015600000003</v>
      </c>
      <c r="E47" s="320">
        <v>0</v>
      </c>
      <c r="F47" s="320">
        <v>1221.2530730000001</v>
      </c>
      <c r="G47" s="320">
        <v>0</v>
      </c>
      <c r="H47" s="320">
        <v>3202.5620790000003</v>
      </c>
      <c r="I47" s="320">
        <v>25.107765000000001</v>
      </c>
      <c r="J47" s="320">
        <v>4.6353969999999993</v>
      </c>
      <c r="K47" s="320">
        <v>132.58589699999999</v>
      </c>
      <c r="L47" s="333">
        <v>113.91884300000001</v>
      </c>
      <c r="M47" s="332">
        <f t="shared" si="1"/>
        <v>4885.9747400000006</v>
      </c>
      <c r="N47" s="337">
        <f t="shared" si="2"/>
        <v>4885.9932840000001</v>
      </c>
      <c r="P47" s="332">
        <v>0</v>
      </c>
    </row>
    <row r="48" spans="1:16" s="60" customFormat="1" ht="12.75" customHeight="1">
      <c r="A48" s="358" t="s">
        <v>388</v>
      </c>
      <c r="B48" s="332">
        <v>2.2570000000000003E-3</v>
      </c>
      <c r="C48" s="320">
        <v>0</v>
      </c>
      <c r="D48" s="320">
        <v>22.487997</v>
      </c>
      <c r="E48" s="320">
        <v>0</v>
      </c>
      <c r="F48" s="320">
        <v>149.58994799999999</v>
      </c>
      <c r="G48" s="320">
        <v>0</v>
      </c>
      <c r="H48" s="320">
        <v>1488.3952569999999</v>
      </c>
      <c r="I48" s="320">
        <v>0.143091</v>
      </c>
      <c r="J48" s="320">
        <v>8.1568000000000002E-2</v>
      </c>
      <c r="K48" s="320">
        <v>52.10101800000001</v>
      </c>
      <c r="L48" s="333">
        <v>18.035779999999999</v>
      </c>
      <c r="M48" s="332">
        <f t="shared" si="1"/>
        <v>1730.8346589999999</v>
      </c>
      <c r="N48" s="337">
        <f t="shared" si="2"/>
        <v>1730.836916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223.72607500000001</v>
      </c>
      <c r="E70" s="320">
        <v>0</v>
      </c>
      <c r="F70" s="320">
        <v>0</v>
      </c>
      <c r="G70" s="320">
        <v>0</v>
      </c>
      <c r="H70" s="320">
        <v>0</v>
      </c>
      <c r="I70" s="320">
        <v>0</v>
      </c>
      <c r="J70" s="320">
        <v>0</v>
      </c>
      <c r="K70" s="320">
        <v>0</v>
      </c>
      <c r="L70" s="333">
        <v>0</v>
      </c>
      <c r="M70" s="332">
        <f t="shared" si="1"/>
        <v>223.72607500000001</v>
      </c>
      <c r="N70" s="337">
        <f t="shared" si="2"/>
        <v>223.72607500000001</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1.2869429999999999</v>
      </c>
      <c r="K75" s="320">
        <v>3.1504139999999996</v>
      </c>
      <c r="L75" s="333">
        <v>0.41831700000000005</v>
      </c>
      <c r="M75" s="332">
        <f t="shared" ref="M75:M138" si="3">SUM(C75:L75)</f>
        <v>6.5568179999999998</v>
      </c>
      <c r="N75" s="337">
        <f t="shared" ref="N75:N138" si="4">SUM(M75,B75)</f>
        <v>6.5607129999999998</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7.4833090000000002</v>
      </c>
      <c r="K82" s="320">
        <v>1.0778449999999999</v>
      </c>
      <c r="L82" s="333">
        <v>3.3408709999999999</v>
      </c>
      <c r="M82" s="332">
        <f t="shared" si="3"/>
        <v>12.406956000000001</v>
      </c>
      <c r="N82" s="337">
        <f t="shared" si="4"/>
        <v>12.430611000000001</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1229.1180160000001</v>
      </c>
      <c r="I97" s="320">
        <v>0</v>
      </c>
      <c r="J97" s="320">
        <v>16.108226000000002</v>
      </c>
      <c r="K97" s="320">
        <v>0</v>
      </c>
      <c r="L97" s="333">
        <v>1.2645459999999999</v>
      </c>
      <c r="M97" s="332">
        <f t="shared" si="3"/>
        <v>1521.6019290000004</v>
      </c>
      <c r="N97" s="337">
        <f t="shared" si="4"/>
        <v>1523.6440240000004</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1132.2796709999998</v>
      </c>
      <c r="I98" s="320">
        <v>0.26159199999999999</v>
      </c>
      <c r="J98" s="320">
        <v>3.6290909999999998</v>
      </c>
      <c r="K98" s="320">
        <v>0</v>
      </c>
      <c r="L98" s="333">
        <v>0.24549000000000001</v>
      </c>
      <c r="M98" s="332">
        <f t="shared" si="3"/>
        <v>1145.2434179999998</v>
      </c>
      <c r="N98" s="337">
        <f t="shared" si="4"/>
        <v>1622.1150369999998</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397.51634199999995</v>
      </c>
      <c r="E106" s="320">
        <v>0</v>
      </c>
      <c r="F106" s="320">
        <v>487.67935499999993</v>
      </c>
      <c r="G106" s="320">
        <v>0</v>
      </c>
      <c r="H106" s="320">
        <v>3932.9049699999996</v>
      </c>
      <c r="I106" s="320">
        <v>0.65290599999999999</v>
      </c>
      <c r="J106" s="320">
        <v>1.6180190000000001</v>
      </c>
      <c r="K106" s="320">
        <v>6.4589040000000004</v>
      </c>
      <c r="L106" s="333">
        <v>0.21005199999999996</v>
      </c>
      <c r="M106" s="332">
        <f t="shared" si="3"/>
        <v>4827.0405479999999</v>
      </c>
      <c r="N106" s="337">
        <f t="shared" si="4"/>
        <v>4827.0511749999996</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1729.7544660000001</v>
      </c>
      <c r="E111" s="320">
        <v>0</v>
      </c>
      <c r="F111" s="320">
        <v>1722.0306000000003</v>
      </c>
      <c r="G111" s="320">
        <v>3.3707539999999998</v>
      </c>
      <c r="H111" s="320">
        <v>2339.7367409999997</v>
      </c>
      <c r="I111" s="320">
        <v>0.51152300000000006</v>
      </c>
      <c r="J111" s="320">
        <v>90.699317999999991</v>
      </c>
      <c r="K111" s="320">
        <v>185.93155599999997</v>
      </c>
      <c r="L111" s="333">
        <v>61.415204999999993</v>
      </c>
      <c r="M111" s="332">
        <f t="shared" si="3"/>
        <v>6137.6434770000005</v>
      </c>
      <c r="N111" s="337">
        <f t="shared" si="4"/>
        <v>6137.9030520000006</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4609.7292040000002</v>
      </c>
      <c r="C125" s="320">
        <v>0</v>
      </c>
      <c r="D125" s="320">
        <v>155.60186199999998</v>
      </c>
      <c r="E125" s="320">
        <v>0</v>
      </c>
      <c r="F125" s="320">
        <v>251.38494500000002</v>
      </c>
      <c r="G125" s="320">
        <v>6.5465999999999996E-2</v>
      </c>
      <c r="H125" s="320">
        <v>1742.2796580000004</v>
      </c>
      <c r="I125" s="320">
        <v>361.381798</v>
      </c>
      <c r="J125" s="320">
        <v>26.125863999999996</v>
      </c>
      <c r="K125" s="320">
        <v>141.64613800000001</v>
      </c>
      <c r="L125" s="333">
        <v>23.632241999999998</v>
      </c>
      <c r="M125" s="332">
        <f t="shared" si="3"/>
        <v>2702.1179730000008</v>
      </c>
      <c r="N125" s="337">
        <f t="shared" si="4"/>
        <v>7311.8471770000015</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0.99641399999999991</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0.211731</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177.66663699999998</v>
      </c>
      <c r="C180" s="320">
        <v>3.2719999999999997E-3</v>
      </c>
      <c r="D180" s="320">
        <v>1995.8236869999998</v>
      </c>
      <c r="E180" s="320">
        <v>0</v>
      </c>
      <c r="F180" s="320">
        <v>944.58088700000019</v>
      </c>
      <c r="G180" s="320">
        <v>0.26380600000000004</v>
      </c>
      <c r="H180" s="320">
        <v>5162.3127579999991</v>
      </c>
      <c r="I180" s="320">
        <v>153.74647100000001</v>
      </c>
      <c r="J180" s="320">
        <v>253.95621199999999</v>
      </c>
      <c r="K180" s="320">
        <v>154.31394</v>
      </c>
      <c r="L180" s="333">
        <v>42.918984000000002</v>
      </c>
      <c r="M180" s="332">
        <f t="shared" si="5"/>
        <v>8707.9200169999986</v>
      </c>
      <c r="N180" s="337">
        <f t="shared" si="6"/>
        <v>8885.5866539999988</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0.47258100000000008</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23.283984999999998</v>
      </c>
      <c r="K203" s="320">
        <v>118.903212</v>
      </c>
      <c r="L203" s="333">
        <v>8.6029899999999984</v>
      </c>
      <c r="M203" s="332">
        <f t="shared" ref="M203:M230" si="7">SUM(C203:L203)</f>
        <v>178.76277400000001</v>
      </c>
      <c r="N203" s="337">
        <f t="shared" ref="N203:N230" si="8">SUM(M203,B203)</f>
        <v>180.15162600000002</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456.89029799999997</v>
      </c>
      <c r="I215" s="320">
        <v>0.183277</v>
      </c>
      <c r="J215" s="320">
        <v>0.97124299999999997</v>
      </c>
      <c r="K215" s="320">
        <v>0.38890399999999997</v>
      </c>
      <c r="L215" s="333">
        <v>2.2069999999999998E-3</v>
      </c>
      <c r="M215" s="332">
        <f t="shared" si="7"/>
        <v>458.44190099999997</v>
      </c>
      <c r="N215" s="337">
        <f t="shared" si="8"/>
        <v>2464.0166400000003</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3738.8152540000006</v>
      </c>
      <c r="C217" s="320">
        <v>757.21442400000001</v>
      </c>
      <c r="D217" s="320">
        <v>529.00894600000004</v>
      </c>
      <c r="E217" s="320">
        <v>2.2699999999999999E-3</v>
      </c>
      <c r="F217" s="320">
        <v>1.8526000000000001E-2</v>
      </c>
      <c r="G217" s="320">
        <v>2.0000000000000001E-4</v>
      </c>
      <c r="H217" s="320">
        <v>83.206423999999998</v>
      </c>
      <c r="I217" s="320">
        <v>0.10628899999999999</v>
      </c>
      <c r="J217" s="320">
        <v>26.933564999999998</v>
      </c>
      <c r="K217" s="320">
        <v>1.3611759999999999</v>
      </c>
      <c r="L217" s="333">
        <v>293.77326199999999</v>
      </c>
      <c r="M217" s="332">
        <f t="shared" si="7"/>
        <v>1691.625082</v>
      </c>
      <c r="N217" s="337">
        <f t="shared" si="8"/>
        <v>5430.4403360000006</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0.52067800000000009</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37" t="s">
        <v>566</v>
      </c>
      <c r="B231" s="737"/>
      <c r="C231" s="737"/>
      <c r="D231" s="737"/>
      <c r="E231" s="737"/>
      <c r="F231" s="737"/>
      <c r="G231" s="737"/>
      <c r="H231" s="737"/>
      <c r="I231" s="737"/>
      <c r="J231" s="737"/>
      <c r="K231" s="737"/>
      <c r="L231" s="737"/>
      <c r="M231" s="737"/>
      <c r="N231" s="737"/>
      <c r="O231" s="737"/>
      <c r="P231" s="737"/>
    </row>
    <row r="232" spans="1:17" s="60" customFormat="1">
      <c r="A232" s="737" t="s">
        <v>567</v>
      </c>
      <c r="B232" s="737"/>
      <c r="C232" s="737"/>
      <c r="D232" s="737"/>
      <c r="E232" s="737"/>
      <c r="F232" s="737"/>
      <c r="G232" s="737"/>
      <c r="H232" s="737"/>
      <c r="I232" s="737"/>
      <c r="J232" s="737"/>
      <c r="K232" s="737"/>
      <c r="L232" s="737"/>
      <c r="M232" s="737"/>
      <c r="N232" s="737"/>
      <c r="O232" s="737"/>
      <c r="P232" s="737"/>
    </row>
    <row r="233" spans="1:17" s="60" customFormat="1">
      <c r="A233" s="737" t="s">
        <v>568</v>
      </c>
      <c r="B233" s="737"/>
      <c r="C233" s="737"/>
      <c r="D233" s="737"/>
      <c r="E233" s="737"/>
      <c r="F233" s="737"/>
      <c r="G233" s="737"/>
      <c r="H233" s="737"/>
      <c r="I233" s="737"/>
      <c r="J233" s="737"/>
      <c r="K233" s="737"/>
      <c r="L233" s="737"/>
      <c r="M233" s="737"/>
      <c r="N233" s="737"/>
      <c r="O233" s="737"/>
      <c r="P233" s="737"/>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7"/>
      <c r="B455" s="707"/>
      <c r="C455" s="707"/>
      <c r="D455" s="707"/>
      <c r="E455" s="707"/>
      <c r="F455" s="707"/>
      <c r="G455" s="707"/>
      <c r="H455" s="707"/>
      <c r="I455" s="707"/>
      <c r="J455" s="707"/>
      <c r="K455" s="707"/>
      <c r="L455" s="707"/>
      <c r="M455" s="707"/>
      <c r="N455" s="443"/>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8" t="s">
        <v>0</v>
      </c>
      <c r="B1" s="748"/>
      <c r="C1" s="748"/>
      <c r="D1" s="748"/>
      <c r="E1" s="748"/>
      <c r="F1" s="748"/>
      <c r="G1" s="748"/>
      <c r="H1" s="748"/>
      <c r="I1" s="748"/>
      <c r="J1" s="748"/>
      <c r="K1" s="748"/>
      <c r="L1" s="748"/>
      <c r="M1" s="748"/>
      <c r="N1" s="444"/>
      <c r="O1" s="67"/>
    </row>
    <row r="2" spans="1:39" s="54" customFormat="1" ht="10.9" customHeight="1">
      <c r="A2" s="749"/>
      <c r="B2" s="749"/>
      <c r="C2" s="749"/>
      <c r="D2" s="749"/>
      <c r="E2" s="749"/>
      <c r="F2" s="749"/>
      <c r="G2" s="749"/>
      <c r="H2" s="749"/>
      <c r="I2" s="749"/>
      <c r="J2" s="749"/>
      <c r="K2" s="749"/>
      <c r="L2" s="749"/>
      <c r="M2" s="749"/>
      <c r="N2" s="445"/>
      <c r="O2" s="67"/>
    </row>
    <row r="3" spans="1:39" s="54" customFormat="1" ht="15">
      <c r="A3" s="747" t="s">
        <v>718</v>
      </c>
      <c r="B3" s="747"/>
      <c r="C3" s="747"/>
      <c r="D3" s="747"/>
      <c r="E3" s="747"/>
      <c r="F3" s="747"/>
      <c r="G3" s="747"/>
      <c r="H3" s="747"/>
      <c r="I3" s="747"/>
      <c r="J3" s="747"/>
      <c r="K3" s="747"/>
      <c r="L3" s="747"/>
      <c r="M3" s="747"/>
      <c r="N3" s="747"/>
    </row>
    <row r="4" spans="1:39" s="54" customFormat="1" ht="15" customHeight="1">
      <c r="A4" s="750" t="s">
        <v>80</v>
      </c>
      <c r="B4" s="750"/>
      <c r="C4" s="750"/>
      <c r="D4" s="750"/>
      <c r="E4" s="750"/>
      <c r="F4" s="750"/>
      <c r="G4" s="750"/>
      <c r="H4" s="750"/>
      <c r="I4" s="750"/>
      <c r="J4" s="750"/>
      <c r="K4" s="750"/>
      <c r="L4" s="750"/>
      <c r="M4" s="750"/>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23" t="s">
        <v>73</v>
      </c>
      <c r="C5" s="745" t="s">
        <v>65</v>
      </c>
      <c r="D5" s="745" t="s">
        <v>54</v>
      </c>
      <c r="E5" s="745" t="s">
        <v>55</v>
      </c>
      <c r="F5" s="745" t="s">
        <v>56</v>
      </c>
      <c r="G5" s="745" t="s">
        <v>75</v>
      </c>
      <c r="H5" s="745" t="s">
        <v>69</v>
      </c>
      <c r="I5" s="745" t="s">
        <v>77</v>
      </c>
      <c r="J5" s="745" t="s">
        <v>61</v>
      </c>
      <c r="K5" s="745" t="s">
        <v>62</v>
      </c>
      <c r="L5" s="745" t="s">
        <v>63</v>
      </c>
      <c r="M5" s="723" t="s">
        <v>78</v>
      </c>
      <c r="N5" s="723" t="s">
        <v>557</v>
      </c>
      <c r="P5" s="723"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33"/>
      <c r="C6" s="746"/>
      <c r="D6" s="746"/>
      <c r="E6" s="746"/>
      <c r="F6" s="746"/>
      <c r="G6" s="746"/>
      <c r="H6" s="746"/>
      <c r="I6" s="746"/>
      <c r="J6" s="746"/>
      <c r="K6" s="746"/>
      <c r="L6" s="746"/>
      <c r="M6" s="733"/>
      <c r="N6" s="733"/>
      <c r="P6" s="733"/>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71"/>
      <c r="B7" s="733"/>
      <c r="C7" s="746"/>
      <c r="D7" s="746"/>
      <c r="E7" s="746"/>
      <c r="F7" s="746"/>
      <c r="G7" s="746"/>
      <c r="H7" s="746"/>
      <c r="I7" s="746"/>
      <c r="J7" s="746"/>
      <c r="K7" s="746"/>
      <c r="L7" s="746"/>
      <c r="M7" s="733"/>
      <c r="N7" s="733"/>
      <c r="P7" s="733"/>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9479.003044000001</v>
      </c>
      <c r="C9" s="421">
        <f t="shared" ref="C9:L9" si="0">SUM(C10:C230)</f>
        <v>218.08778000000001</v>
      </c>
      <c r="D9" s="421">
        <f t="shared" si="0"/>
        <v>3813.9365000000003</v>
      </c>
      <c r="E9" s="421">
        <f t="shared" si="0"/>
        <v>1.0358560000000001</v>
      </c>
      <c r="F9" s="421">
        <f t="shared" si="0"/>
        <v>3227.3818120000005</v>
      </c>
      <c r="G9" s="421">
        <f t="shared" si="0"/>
        <v>7.2714629999999989</v>
      </c>
      <c r="H9" s="421">
        <f t="shared" si="0"/>
        <v>13327.582044999999</v>
      </c>
      <c r="I9" s="421">
        <f t="shared" si="0"/>
        <v>320.81221899999997</v>
      </c>
      <c r="J9" s="421">
        <f t="shared" si="0"/>
        <v>882.55389299999979</v>
      </c>
      <c r="K9" s="421">
        <f t="shared" si="0"/>
        <v>459.30851900000005</v>
      </c>
      <c r="L9" s="422">
        <f t="shared" si="0"/>
        <v>117.03299900000002</v>
      </c>
      <c r="M9" s="422">
        <f>SUM(M10:M230)</f>
        <v>22375.003086000001</v>
      </c>
      <c r="N9" s="422">
        <f>SUM(N10:N230)</f>
        <v>31854.006129999987</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714.09311600000001</v>
      </c>
      <c r="C36" s="320">
        <v>0</v>
      </c>
      <c r="D36" s="320">
        <v>9.7419089999999997</v>
      </c>
      <c r="E36" s="320">
        <v>0</v>
      </c>
      <c r="F36" s="320">
        <v>43.931894999999997</v>
      </c>
      <c r="G36" s="320">
        <v>0</v>
      </c>
      <c r="H36" s="320">
        <v>559.69054200000005</v>
      </c>
      <c r="I36" s="320">
        <v>0</v>
      </c>
      <c r="J36" s="320">
        <v>2.6700000000000001E-3</v>
      </c>
      <c r="K36" s="320">
        <v>0</v>
      </c>
      <c r="L36" s="320">
        <v>0</v>
      </c>
      <c r="M36" s="332">
        <f t="shared" si="1"/>
        <v>613.36701600000004</v>
      </c>
      <c r="N36" s="337">
        <f t="shared" si="2"/>
        <v>1327.4601320000002</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116.47749899999999</v>
      </c>
      <c r="E47" s="320">
        <v>0</v>
      </c>
      <c r="F47" s="320">
        <v>769.37915899999996</v>
      </c>
      <c r="G47" s="320">
        <v>0</v>
      </c>
      <c r="H47" s="320">
        <v>2132.9461569999999</v>
      </c>
      <c r="I47" s="320">
        <v>6.7681589999999998</v>
      </c>
      <c r="J47" s="320">
        <v>22.776882000000001</v>
      </c>
      <c r="K47" s="320">
        <v>73.391081999999997</v>
      </c>
      <c r="L47" s="320">
        <v>10.114611999999999</v>
      </c>
      <c r="M47" s="332">
        <f t="shared" si="1"/>
        <v>3132.8115540000003</v>
      </c>
      <c r="N47" s="337">
        <f t="shared" si="2"/>
        <v>3132.8500700000004</v>
      </c>
      <c r="O47" s="55"/>
      <c r="P47" s="332">
        <v>0</v>
      </c>
    </row>
    <row r="48" spans="1:16" ht="12.75" customHeight="1">
      <c r="A48" s="329" t="s">
        <v>388</v>
      </c>
      <c r="B48" s="334">
        <v>1.9292E-2</v>
      </c>
      <c r="C48" s="320">
        <v>0</v>
      </c>
      <c r="D48" s="320">
        <v>17.999756000000001</v>
      </c>
      <c r="E48" s="320">
        <v>0</v>
      </c>
      <c r="F48" s="320">
        <v>93.305062000000007</v>
      </c>
      <c r="G48" s="320">
        <v>0</v>
      </c>
      <c r="H48" s="320">
        <v>944.92762800000003</v>
      </c>
      <c r="I48" s="320">
        <v>0.12576899999999999</v>
      </c>
      <c r="J48" s="320">
        <v>0.38924300000000001</v>
      </c>
      <c r="K48" s="320">
        <v>26.299764</v>
      </c>
      <c r="L48" s="320">
        <v>0.34146199999999999</v>
      </c>
      <c r="M48" s="332">
        <f t="shared" si="1"/>
        <v>1083.3886840000002</v>
      </c>
      <c r="N48" s="337">
        <f t="shared" si="2"/>
        <v>1083.4079760000002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106.368004</v>
      </c>
      <c r="E70" s="320">
        <v>0</v>
      </c>
      <c r="F70" s="320">
        <v>0</v>
      </c>
      <c r="G70" s="320">
        <v>0</v>
      </c>
      <c r="H70" s="320">
        <v>0</v>
      </c>
      <c r="I70" s="320">
        <v>0</v>
      </c>
      <c r="J70" s="320">
        <v>0</v>
      </c>
      <c r="K70" s="320">
        <v>0</v>
      </c>
      <c r="L70" s="320">
        <v>0</v>
      </c>
      <c r="M70" s="332">
        <f t="shared" si="1"/>
        <v>106.368004</v>
      </c>
      <c r="N70" s="337">
        <f t="shared" si="2"/>
        <v>106.368004</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654.61674700000003</v>
      </c>
      <c r="I97" s="320">
        <v>0</v>
      </c>
      <c r="J97" s="320">
        <v>33.217429000000003</v>
      </c>
      <c r="K97" s="320">
        <v>0</v>
      </c>
      <c r="L97" s="320">
        <v>1.6991019999999999</v>
      </c>
      <c r="M97" s="332">
        <f t="shared" si="3"/>
        <v>880.18417600000009</v>
      </c>
      <c r="N97" s="337">
        <f t="shared" si="4"/>
        <v>882.51767700000005</v>
      </c>
      <c r="O97" s="55"/>
      <c r="P97" s="332">
        <v>0</v>
      </c>
    </row>
    <row r="98" spans="1:16" ht="12.75" customHeight="1">
      <c r="A98" s="329" t="s">
        <v>315</v>
      </c>
      <c r="B98" s="334">
        <v>288.128533</v>
      </c>
      <c r="C98" s="320">
        <v>4.1025929999999997</v>
      </c>
      <c r="D98" s="320">
        <v>0.166912</v>
      </c>
      <c r="E98" s="320">
        <v>0</v>
      </c>
      <c r="F98" s="320">
        <v>5.5639000000000001E-2</v>
      </c>
      <c r="G98" s="320">
        <v>0</v>
      </c>
      <c r="H98" s="320">
        <v>624.30855299999996</v>
      </c>
      <c r="I98" s="320">
        <v>0.15901000000000001</v>
      </c>
      <c r="J98" s="320">
        <v>9.2041310000000003</v>
      </c>
      <c r="K98" s="320">
        <v>0</v>
      </c>
      <c r="L98" s="320">
        <v>0.26530300000000001</v>
      </c>
      <c r="M98" s="332">
        <f t="shared" si="3"/>
        <v>638.26214099999993</v>
      </c>
      <c r="N98" s="337">
        <f t="shared" si="4"/>
        <v>926.39067399999999</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271.889657</v>
      </c>
      <c r="E106" s="320">
        <v>0</v>
      </c>
      <c r="F106" s="320">
        <v>320.30108100000001</v>
      </c>
      <c r="G106" s="320">
        <v>0</v>
      </c>
      <c r="H106" s="320">
        <v>2513.1452880000002</v>
      </c>
      <c r="I106" s="320">
        <v>0.41675699999999999</v>
      </c>
      <c r="J106" s="320">
        <v>5.5664699999999998</v>
      </c>
      <c r="K106" s="320">
        <v>3.702172</v>
      </c>
      <c r="L106" s="320">
        <v>0.27668999999999999</v>
      </c>
      <c r="M106" s="332">
        <f t="shared" si="3"/>
        <v>3115.2981150000001</v>
      </c>
      <c r="N106" s="337">
        <f t="shared" si="4"/>
        <v>3115.3431249999999</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1139.31915</v>
      </c>
      <c r="E111" s="320">
        <v>0</v>
      </c>
      <c r="F111" s="320">
        <v>1196.2077469999999</v>
      </c>
      <c r="G111" s="320">
        <v>3.7095899999999999</v>
      </c>
      <c r="H111" s="320">
        <v>1418.227022</v>
      </c>
      <c r="I111" s="320">
        <v>0.340837</v>
      </c>
      <c r="J111" s="320">
        <v>90.809501999999995</v>
      </c>
      <c r="K111" s="320">
        <v>102.36443</v>
      </c>
      <c r="L111" s="320">
        <v>31.273292000000001</v>
      </c>
      <c r="M111" s="332">
        <f t="shared" si="3"/>
        <v>3996.4140110000003</v>
      </c>
      <c r="N111" s="337">
        <f t="shared" si="4"/>
        <v>3996.8531490000005</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2571.914702</v>
      </c>
      <c r="C125" s="320">
        <v>0</v>
      </c>
      <c r="D125" s="320">
        <v>99.572772999999998</v>
      </c>
      <c r="E125" s="320">
        <v>0</v>
      </c>
      <c r="F125" s="320">
        <v>157.29949500000001</v>
      </c>
      <c r="G125" s="320">
        <v>9.8334000000000005E-2</v>
      </c>
      <c r="H125" s="320">
        <v>999.59567100000004</v>
      </c>
      <c r="I125" s="320">
        <v>198.24836999999999</v>
      </c>
      <c r="J125" s="320">
        <v>47.019956000000001</v>
      </c>
      <c r="K125" s="320">
        <v>83.436573999999993</v>
      </c>
      <c r="L125" s="320">
        <v>10.001344</v>
      </c>
      <c r="M125" s="332">
        <f t="shared" si="3"/>
        <v>1595.2725170000003</v>
      </c>
      <c r="N125" s="337">
        <f t="shared" si="4"/>
        <v>4167.1872190000004</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94.114228999999995</v>
      </c>
      <c r="C180" s="320">
        <v>3.1746999999999997E-2</v>
      </c>
      <c r="D180" s="320">
        <v>1276.9678859999999</v>
      </c>
      <c r="E180" s="320">
        <v>0</v>
      </c>
      <c r="F180" s="320">
        <v>644.23435900000004</v>
      </c>
      <c r="G180" s="320">
        <v>0.32556800000000002</v>
      </c>
      <c r="H180" s="320">
        <v>3162.2965869999998</v>
      </c>
      <c r="I180" s="320">
        <v>72.864723999999995</v>
      </c>
      <c r="J180" s="320">
        <v>381.65098</v>
      </c>
      <c r="K180" s="320">
        <v>82.166031000000004</v>
      </c>
      <c r="L180" s="320">
        <v>26.957408999999998</v>
      </c>
      <c r="M180" s="332">
        <f t="shared" si="5"/>
        <v>5647.4952909999993</v>
      </c>
      <c r="N180" s="337">
        <f t="shared" si="6"/>
        <v>5741.6095199999991</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63.280633999999999</v>
      </c>
      <c r="L203" s="320">
        <v>9.3562809999999992</v>
      </c>
      <c r="M203" s="332">
        <f t="shared" ref="M203:M230" si="7">SUM(C203:L203)</f>
        <v>144.25506799999999</v>
      </c>
      <c r="N203" s="337">
        <f t="shared" ref="N203:N230" si="8">SUM(M203,B203)</f>
        <v>145.29832500000001</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254.365039</v>
      </c>
      <c r="I215" s="320">
        <v>0.14288699999999999</v>
      </c>
      <c r="J215" s="320">
        <v>1.4483269999999999</v>
      </c>
      <c r="K215" s="320">
        <v>0.199351</v>
      </c>
      <c r="L215" s="320">
        <v>0</v>
      </c>
      <c r="M215" s="332">
        <f t="shared" si="7"/>
        <v>256.23485899999997</v>
      </c>
      <c r="N215" s="337">
        <f t="shared" si="8"/>
        <v>1159.3335</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1819.744179</v>
      </c>
      <c r="C217" s="320">
        <v>198.29756</v>
      </c>
      <c r="D217" s="320">
        <v>345.46452699999998</v>
      </c>
      <c r="E217" s="320">
        <v>1.2083E-2</v>
      </c>
      <c r="F217" s="320">
        <v>1.8147E-2</v>
      </c>
      <c r="G217" s="320">
        <v>1.2960000000000001E-3</v>
      </c>
      <c r="H217" s="320">
        <v>32.322516</v>
      </c>
      <c r="I217" s="320">
        <v>7.4688000000000004E-2</v>
      </c>
      <c r="J217" s="320">
        <v>97.673661999999993</v>
      </c>
      <c r="K217" s="320">
        <v>2.289463</v>
      </c>
      <c r="L217" s="320">
        <v>10.082833000000001</v>
      </c>
      <c r="M217" s="332">
        <f t="shared" si="7"/>
        <v>686.23677499999997</v>
      </c>
      <c r="N217" s="337">
        <f t="shared" si="8"/>
        <v>2505.9809540000001</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37" t="s">
        <v>566</v>
      </c>
      <c r="B231" s="737"/>
      <c r="C231" s="737"/>
      <c r="D231" s="737"/>
      <c r="E231" s="737"/>
      <c r="F231" s="737"/>
      <c r="G231" s="737"/>
      <c r="H231" s="737"/>
      <c r="I231" s="737"/>
      <c r="J231" s="737"/>
      <c r="K231" s="737"/>
      <c r="L231" s="737"/>
      <c r="M231" s="737"/>
      <c r="N231" s="737"/>
      <c r="O231" s="737"/>
      <c r="P231" s="737"/>
    </row>
    <row r="232" spans="1:16" ht="12.75" customHeight="1">
      <c r="A232" s="737" t="s">
        <v>573</v>
      </c>
      <c r="B232" s="737"/>
      <c r="C232" s="737"/>
      <c r="D232" s="737"/>
      <c r="E232" s="737"/>
      <c r="F232" s="737"/>
      <c r="G232" s="737"/>
      <c r="H232" s="737"/>
      <c r="I232" s="737"/>
      <c r="J232" s="737"/>
      <c r="K232" s="737"/>
      <c r="L232" s="737"/>
      <c r="M232" s="737"/>
      <c r="N232" s="737"/>
      <c r="O232" s="737"/>
      <c r="P232" s="737"/>
    </row>
    <row r="233" spans="1:16" ht="12.75" customHeight="1">
      <c r="A233" s="737" t="s">
        <v>568</v>
      </c>
      <c r="B233" s="737"/>
      <c r="C233" s="737"/>
      <c r="D233" s="737"/>
      <c r="E233" s="737"/>
      <c r="F233" s="737"/>
      <c r="G233" s="737"/>
      <c r="H233" s="737"/>
      <c r="I233" s="737"/>
      <c r="J233" s="737"/>
      <c r="K233" s="737"/>
      <c r="L233" s="737"/>
      <c r="M233" s="737"/>
      <c r="N233" s="737"/>
      <c r="O233" s="737"/>
      <c r="P233" s="737"/>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7"/>
      <c r="B457" s="707"/>
      <c r="C457" s="707"/>
      <c r="D457" s="707"/>
      <c r="E457" s="707"/>
      <c r="F457" s="707"/>
      <c r="G457" s="707"/>
      <c r="H457" s="707"/>
      <c r="I457" s="707"/>
      <c r="J457" s="707"/>
      <c r="K457" s="707"/>
      <c r="L457" s="707"/>
      <c r="M457" s="707"/>
      <c r="N457" s="443"/>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4"/>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2" t="s">
        <v>0</v>
      </c>
      <c r="B1" s="752"/>
      <c r="C1" s="752"/>
      <c r="D1" s="752"/>
      <c r="E1" s="752"/>
      <c r="F1" s="752"/>
      <c r="G1" s="752"/>
      <c r="H1" s="752"/>
      <c r="I1" s="752"/>
      <c r="J1" s="752"/>
      <c r="K1" s="752"/>
      <c r="L1" s="752"/>
      <c r="M1" s="752"/>
      <c r="N1" s="752"/>
      <c r="O1" s="752"/>
      <c r="P1" s="741"/>
      <c r="Q1" s="741"/>
      <c r="R1" s="741"/>
      <c r="S1" s="67"/>
    </row>
    <row r="2" spans="1:20" s="54" customFormat="1" ht="12.75" customHeight="1">
      <c r="A2" s="741"/>
      <c r="B2" s="741"/>
      <c r="C2" s="741"/>
      <c r="D2" s="741"/>
      <c r="E2" s="741"/>
      <c r="F2" s="741"/>
      <c r="G2" s="741"/>
      <c r="H2" s="741"/>
      <c r="I2" s="741"/>
      <c r="J2" s="741"/>
      <c r="K2" s="741"/>
      <c r="L2" s="741"/>
      <c r="M2" s="741"/>
      <c r="N2" s="741"/>
      <c r="O2" s="741"/>
      <c r="P2" s="741"/>
      <c r="Q2" s="741"/>
      <c r="R2" s="741"/>
      <c r="S2" s="67"/>
    </row>
    <row r="3" spans="1:20" s="54" customFormat="1" ht="15">
      <c r="A3" s="750" t="s">
        <v>82</v>
      </c>
      <c r="B3" s="750"/>
      <c r="C3" s="750"/>
      <c r="D3" s="750"/>
      <c r="E3" s="750"/>
      <c r="F3" s="750"/>
      <c r="G3" s="750"/>
      <c r="H3" s="750"/>
      <c r="I3" s="750"/>
      <c r="J3" s="750"/>
      <c r="K3" s="750"/>
      <c r="L3" s="750"/>
      <c r="M3" s="750"/>
      <c r="N3" s="750"/>
      <c r="O3" s="750"/>
      <c r="P3" s="750"/>
      <c r="Q3" s="750"/>
      <c r="R3" s="750"/>
      <c r="S3" s="67"/>
    </row>
    <row r="4" spans="1:20" s="54" customFormat="1" ht="12.75" customHeight="1">
      <c r="A4" s="753"/>
      <c r="B4" s="723" t="s">
        <v>73</v>
      </c>
      <c r="C4" s="745" t="s">
        <v>65</v>
      </c>
      <c r="D4" s="745" t="s">
        <v>54</v>
      </c>
      <c r="E4" s="745" t="s">
        <v>55</v>
      </c>
      <c r="F4" s="745" t="s">
        <v>56</v>
      </c>
      <c r="G4" s="745" t="s">
        <v>57</v>
      </c>
      <c r="H4" s="745" t="s">
        <v>58</v>
      </c>
      <c r="I4" s="745" t="s">
        <v>228</v>
      </c>
      <c r="J4" s="745" t="s">
        <v>60</v>
      </c>
      <c r="K4" s="745" t="s">
        <v>61</v>
      </c>
      <c r="L4" s="745" t="s">
        <v>62</v>
      </c>
      <c r="M4" s="745" t="s">
        <v>63</v>
      </c>
      <c r="N4" s="723" t="s">
        <v>78</v>
      </c>
      <c r="O4" s="757" t="s">
        <v>282</v>
      </c>
      <c r="P4" s="758"/>
      <c r="Q4" s="759"/>
      <c r="R4" s="723" t="s">
        <v>558</v>
      </c>
      <c r="S4" s="67"/>
      <c r="T4" s="723" t="s">
        <v>411</v>
      </c>
    </row>
    <row r="5" spans="1:20" ht="12.75" customHeight="1">
      <c r="A5" s="754"/>
      <c r="B5" s="733"/>
      <c r="C5" s="746"/>
      <c r="D5" s="746"/>
      <c r="E5" s="746"/>
      <c r="F5" s="746"/>
      <c r="G5" s="746"/>
      <c r="H5" s="746"/>
      <c r="I5" s="746"/>
      <c r="J5" s="746"/>
      <c r="K5" s="746"/>
      <c r="L5" s="746"/>
      <c r="M5" s="746"/>
      <c r="N5" s="733"/>
      <c r="O5" s="755" t="s">
        <v>56</v>
      </c>
      <c r="P5" s="745" t="s">
        <v>60</v>
      </c>
      <c r="Q5" s="735" t="s">
        <v>83</v>
      </c>
      <c r="R5" s="733"/>
      <c r="T5" s="733"/>
    </row>
    <row r="6" spans="1:20" ht="12.75" customHeight="1">
      <c r="A6" s="754"/>
      <c r="B6" s="733"/>
      <c r="C6" s="746"/>
      <c r="D6" s="746"/>
      <c r="E6" s="746"/>
      <c r="F6" s="746"/>
      <c r="G6" s="746"/>
      <c r="H6" s="746"/>
      <c r="I6" s="746"/>
      <c r="J6" s="746"/>
      <c r="K6" s="746"/>
      <c r="L6" s="746"/>
      <c r="M6" s="746"/>
      <c r="N6" s="733"/>
      <c r="O6" s="756"/>
      <c r="P6" s="746"/>
      <c r="Q6" s="751"/>
      <c r="R6" s="733"/>
      <c r="T6" s="733"/>
    </row>
    <row r="7" spans="1:20" ht="12.75" customHeight="1">
      <c r="A7" s="754"/>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2114.6980440000002</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23067.386901999998</v>
      </c>
      <c r="S9" s="68"/>
      <c r="T9" s="59" t="str">
        <f>IF(SUM(T31:T42)=0,"n.a.",SUM(T19:T30))</f>
        <v>n.a.</v>
      </c>
    </row>
    <row r="10" spans="1:20" ht="12.75" customHeight="1">
      <c r="A10" s="85" t="s">
        <v>43</v>
      </c>
      <c r="B10" s="59">
        <f>SUM(B43:B54)</f>
        <v>15761.396123999999</v>
      </c>
      <c r="C10" s="57">
        <f t="shared" ref="C10:R10" si="2">SUM(C43:C54)</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428.68050799999992</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337.16608000000002</v>
      </c>
      <c r="L11" s="57">
        <f t="shared" si="3"/>
        <v>2.1547E-2</v>
      </c>
      <c r="M11" s="57">
        <f t="shared" si="3"/>
        <v>61.470380000000006</v>
      </c>
      <c r="N11" s="59">
        <f t="shared" si="3"/>
        <v>3119.3978159999997</v>
      </c>
      <c r="O11" s="65">
        <f t="shared" si="3"/>
        <v>1984.6088679999998</v>
      </c>
      <c r="P11" s="57">
        <f t="shared" si="3"/>
        <v>260.35098499999998</v>
      </c>
      <c r="Q11" s="66">
        <f t="shared" si="3"/>
        <v>38.853711000000004</v>
      </c>
      <c r="R11" s="165">
        <f t="shared" si="3"/>
        <v>20219.994871999999</v>
      </c>
      <c r="S11" s="68"/>
      <c r="T11" s="59" t="str">
        <f>IF(SUM(T55:T66)=0,"n.a.",SUM(T19:T30))</f>
        <v>n.a.</v>
      </c>
    </row>
    <row r="12" spans="1:20" ht="12.75" customHeight="1">
      <c r="A12" s="85" t="s">
        <v>171</v>
      </c>
      <c r="B12" s="59">
        <f>SUM(B67:B78)</f>
        <v>15152.291744999999</v>
      </c>
      <c r="C12" s="57">
        <f t="shared" ref="C12:R12" si="4">SUM(C67:C78)</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13891.265395000002</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274.18343700000003</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13034.374884999999</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267.94454399999995</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687</v>
      </c>
      <c r="B16" s="59">
        <f t="shared" ref="B16:R16" si="8">SUM(B115:B126)</f>
        <v>14739.224239000001</v>
      </c>
      <c r="C16" s="57">
        <f t="shared" si="8"/>
        <v>2973.2933530000005</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717</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v>
      </c>
      <c r="C19" s="62">
        <v>259.67793900000004</v>
      </c>
      <c r="D19" s="62">
        <v>21.984484000000002</v>
      </c>
      <c r="E19" s="62">
        <v>1.2351799999999999</v>
      </c>
      <c r="F19" s="62">
        <v>0.31033600000000661</v>
      </c>
      <c r="G19" s="62">
        <v>0</v>
      </c>
      <c r="H19" s="62">
        <v>0</v>
      </c>
      <c r="I19" s="62">
        <v>1.35</v>
      </c>
      <c r="J19" s="62">
        <v>26.317790000000002</v>
      </c>
      <c r="K19" s="62">
        <v>1.8480680000000009</v>
      </c>
      <c r="L19" s="62">
        <v>0.15934100000000001</v>
      </c>
      <c r="M19" s="62">
        <v>21.431850999999998</v>
      </c>
      <c r="N19" s="362">
        <f>SUM(C19:M19)</f>
        <v>334.31498900000008</v>
      </c>
      <c r="O19" s="125">
        <v>165.38304600000001</v>
      </c>
      <c r="P19" s="62">
        <v>21.620004000000002</v>
      </c>
      <c r="Q19" s="126">
        <v>1.716283</v>
      </c>
      <c r="R19" s="169">
        <f>SUM(B19,N19,O19,P19,Q19)</f>
        <v>2814.115961</v>
      </c>
      <c r="S19" s="68"/>
      <c r="T19" s="124" t="s">
        <v>288</v>
      </c>
    </row>
    <row r="20" spans="1:20" ht="12.75" customHeight="1">
      <c r="A20" s="190">
        <v>40391</v>
      </c>
      <c r="B20" s="59">
        <v>1713.5317800000003</v>
      </c>
      <c r="C20" s="57">
        <v>271.53399899999994</v>
      </c>
      <c r="D20" s="57">
        <v>22.725868000000002</v>
      </c>
      <c r="E20" s="57">
        <v>2.5306969999999995</v>
      </c>
      <c r="F20" s="57">
        <v>0.19180499999998801</v>
      </c>
      <c r="G20" s="57">
        <v>0</v>
      </c>
      <c r="H20" s="57">
        <v>0</v>
      </c>
      <c r="I20" s="57">
        <v>2.1572309999999999</v>
      </c>
      <c r="J20" s="57">
        <v>12.705941999999999</v>
      </c>
      <c r="K20" s="57">
        <v>30.968297999999994</v>
      </c>
      <c r="L20" s="57">
        <v>0.104726</v>
      </c>
      <c r="M20" s="57">
        <v>21.62086</v>
      </c>
      <c r="N20" s="363">
        <f t="shared" ref="N20:N83" si="10">SUM(C20:M20)</f>
        <v>364.53942599999993</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24.335292999999979</v>
      </c>
      <c r="L21" s="57">
        <v>0.11894399999999999</v>
      </c>
      <c r="M21" s="57">
        <v>26.764911999999999</v>
      </c>
      <c r="N21" s="363">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1623.6215560000003</v>
      </c>
      <c r="C22" s="57">
        <v>252.21805099999997</v>
      </c>
      <c r="D22" s="57">
        <v>16.734527999999997</v>
      </c>
      <c r="E22" s="57">
        <v>1.3872139999999999</v>
      </c>
      <c r="F22" s="57">
        <v>7.7492009999999993</v>
      </c>
      <c r="G22" s="57">
        <v>0</v>
      </c>
      <c r="H22" s="57">
        <v>0</v>
      </c>
      <c r="I22" s="57">
        <v>1.2551399999999999</v>
      </c>
      <c r="J22" s="57">
        <v>10.960169</v>
      </c>
      <c r="K22" s="57">
        <v>9.3973850000000034</v>
      </c>
      <c r="L22" s="57">
        <v>7.9342999999999983E-2</v>
      </c>
      <c r="M22" s="57">
        <v>37.103148000000004</v>
      </c>
      <c r="N22" s="363">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1967.4212700000003</v>
      </c>
      <c r="C23" s="57">
        <v>96.682192999999998</v>
      </c>
      <c r="D23" s="57">
        <v>20.677544000000001</v>
      </c>
      <c r="E23" s="57">
        <v>1.4971000000000001</v>
      </c>
      <c r="F23" s="57">
        <v>2.5548900000000003</v>
      </c>
      <c r="G23" s="57">
        <v>0</v>
      </c>
      <c r="H23" s="57">
        <v>0</v>
      </c>
      <c r="I23" s="57">
        <v>3.0123039999999994</v>
      </c>
      <c r="J23" s="57">
        <v>21.855335000000004</v>
      </c>
      <c r="K23" s="57">
        <v>16.300695000000005</v>
      </c>
      <c r="L23" s="57">
        <v>0.103764</v>
      </c>
      <c r="M23" s="57">
        <v>20.532319999999999</v>
      </c>
      <c r="N23" s="363">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234.42487999999997</v>
      </c>
      <c r="D24" s="57">
        <v>0.10852500000000001</v>
      </c>
      <c r="E24" s="57">
        <v>3.8811729999999995</v>
      </c>
      <c r="F24" s="57">
        <v>6.6606000000007271E-2</v>
      </c>
      <c r="G24" s="57">
        <v>0</v>
      </c>
      <c r="H24" s="57">
        <v>0</v>
      </c>
      <c r="I24" s="57">
        <v>2.3214220000000001</v>
      </c>
      <c r="J24" s="57">
        <v>8.2495200000000004</v>
      </c>
      <c r="K24" s="57">
        <v>8.8874710000000068</v>
      </c>
      <c r="L24" s="57">
        <v>6.0323999999999996E-2</v>
      </c>
      <c r="M24" s="57">
        <v>18.516660999999999</v>
      </c>
      <c r="N24" s="363">
        <f t="shared" si="10"/>
        <v>276.51658199999997</v>
      </c>
      <c r="O24" s="65">
        <v>165.38304600000001</v>
      </c>
      <c r="P24" s="57">
        <v>21.620004000000002</v>
      </c>
      <c r="Q24" s="69">
        <v>2.6893590000000001</v>
      </c>
      <c r="R24" s="165">
        <f t="shared" si="11"/>
        <v>2327.0407139999998</v>
      </c>
      <c r="T24" s="122" t="s">
        <v>288</v>
      </c>
    </row>
    <row r="25" spans="1:20" ht="12.75" customHeight="1">
      <c r="A25" s="190">
        <v>40544</v>
      </c>
      <c r="B25" s="59">
        <v>1110.633069</v>
      </c>
      <c r="C25" s="57">
        <v>198.08586199999999</v>
      </c>
      <c r="D25" s="57">
        <v>2.1000000000000001E-2</v>
      </c>
      <c r="E25" s="57">
        <v>0.80990000000000006</v>
      </c>
      <c r="F25" s="57">
        <v>6.600700000001325E-2</v>
      </c>
      <c r="G25" s="57">
        <v>0</v>
      </c>
      <c r="H25" s="57">
        <v>0</v>
      </c>
      <c r="I25" s="57">
        <v>0.78025</v>
      </c>
      <c r="J25" s="57">
        <v>4.2393009999999993</v>
      </c>
      <c r="K25" s="57">
        <v>13.192841999999997</v>
      </c>
      <c r="L25" s="57">
        <v>0.12943499999999999</v>
      </c>
      <c r="M25" s="57">
        <v>7.0156739999999997</v>
      </c>
      <c r="N25" s="363">
        <f t="shared" si="10"/>
        <v>224.34027099999997</v>
      </c>
      <c r="O25" s="65">
        <v>165.38304600000001</v>
      </c>
      <c r="P25" s="57">
        <v>21.620004000000002</v>
      </c>
      <c r="Q25" s="69">
        <v>2.520915</v>
      </c>
      <c r="R25" s="165">
        <f t="shared" si="11"/>
        <v>1524.4973050000001</v>
      </c>
      <c r="T25" s="122" t="s">
        <v>288</v>
      </c>
    </row>
    <row r="26" spans="1:20" ht="12.75" customHeight="1">
      <c r="A26" s="190">
        <v>40575</v>
      </c>
      <c r="B26" s="59">
        <v>1313.5037340000001</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3">
        <f t="shared" si="10"/>
        <v>275.225932</v>
      </c>
      <c r="O26" s="65">
        <v>165.38304600000001</v>
      </c>
      <c r="P26" s="57">
        <v>21.620004000000002</v>
      </c>
      <c r="Q26" s="69">
        <v>4.4344539999999997</v>
      </c>
      <c r="R26" s="165">
        <f t="shared" si="11"/>
        <v>1780.1671700000002</v>
      </c>
      <c r="T26" s="122" t="s">
        <v>288</v>
      </c>
    </row>
    <row r="27" spans="1:20" ht="12.75" customHeight="1">
      <c r="A27" s="190">
        <v>40603</v>
      </c>
      <c r="B27" s="59">
        <v>1601.3638530000001</v>
      </c>
      <c r="C27" s="57">
        <v>104.92669700000002</v>
      </c>
      <c r="D27" s="57">
        <v>2.0199999999999999E-2</v>
      </c>
      <c r="E27" s="57">
        <v>0.54200000000000004</v>
      </c>
      <c r="F27" s="57">
        <v>0.26699499999998011</v>
      </c>
      <c r="G27" s="57">
        <v>0</v>
      </c>
      <c r="H27" s="57">
        <v>0</v>
      </c>
      <c r="I27" s="57">
        <v>32.034441000000001</v>
      </c>
      <c r="J27" s="57">
        <v>3.6194799999999998</v>
      </c>
      <c r="K27" s="57">
        <v>11.400220999999995</v>
      </c>
      <c r="L27" s="57">
        <v>0.162721</v>
      </c>
      <c r="M27" s="57">
        <v>33.554304999999999</v>
      </c>
      <c r="N27" s="363">
        <f t="shared" si="10"/>
        <v>186.52706000000001</v>
      </c>
      <c r="O27" s="65">
        <v>165.38304600000001</v>
      </c>
      <c r="P27" s="57">
        <v>21.620004000000002</v>
      </c>
      <c r="Q27" s="69">
        <v>2.1363310000000002</v>
      </c>
      <c r="R27" s="165">
        <f t="shared" si="11"/>
        <v>1977.0302940000001</v>
      </c>
      <c r="T27" s="122" t="s">
        <v>288</v>
      </c>
    </row>
    <row r="28" spans="1:20" ht="12.75" customHeight="1">
      <c r="A28" s="190">
        <v>40634</v>
      </c>
      <c r="B28" s="59">
        <v>1632.453974</v>
      </c>
      <c r="C28" s="57">
        <v>180.20967100000001</v>
      </c>
      <c r="D28" s="57">
        <v>21.667463999999999</v>
      </c>
      <c r="E28" s="57">
        <v>2.0055999999999998</v>
      </c>
      <c r="F28" s="57">
        <v>6.9000999999985879E-2</v>
      </c>
      <c r="G28" s="57">
        <v>0</v>
      </c>
      <c r="H28" s="57">
        <v>0</v>
      </c>
      <c r="I28" s="57">
        <v>31.14152</v>
      </c>
      <c r="J28" s="57">
        <v>5.0729109999999995</v>
      </c>
      <c r="K28" s="57">
        <v>30.822000000000003</v>
      </c>
      <c r="L28" s="57">
        <v>0.10561600000000002</v>
      </c>
      <c r="M28" s="57">
        <v>3.1702419999999987</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1475.9702519999998</v>
      </c>
      <c r="C29" s="57">
        <v>171.651614</v>
      </c>
      <c r="D29" s="57">
        <v>34.048303999999995</v>
      </c>
      <c r="E29" s="57">
        <v>0.43692000000000003</v>
      </c>
      <c r="F29" s="57">
        <v>0.19578500000000076</v>
      </c>
      <c r="G29" s="57">
        <v>0</v>
      </c>
      <c r="H29" s="57">
        <v>0</v>
      </c>
      <c r="I29" s="57">
        <v>39.629264999999997</v>
      </c>
      <c r="J29" s="57">
        <v>40.947071999999999</v>
      </c>
      <c r="K29" s="57">
        <v>2.2367430000000001</v>
      </c>
      <c r="L29" s="57">
        <v>7.8233000000000011E-2</v>
      </c>
      <c r="M29" s="57">
        <v>8.224126</v>
      </c>
      <c r="N29" s="363">
        <f t="shared" si="10"/>
        <v>297.44806199999999</v>
      </c>
      <c r="O29" s="65">
        <v>165.38304600000001</v>
      </c>
      <c r="P29" s="57">
        <v>21.620004000000002</v>
      </c>
      <c r="Q29" s="69">
        <v>4.1578369999999998</v>
      </c>
      <c r="R29" s="165">
        <f t="shared" si="11"/>
        <v>1964.5792009999998</v>
      </c>
      <c r="T29" s="122" t="s">
        <v>288</v>
      </c>
    </row>
    <row r="30" spans="1:20" ht="12.75" customHeight="1">
      <c r="A30" s="190">
        <v>40695</v>
      </c>
      <c r="B30" s="59">
        <v>1489.1459199999999</v>
      </c>
      <c r="C30" s="57">
        <v>205.13368100000002</v>
      </c>
      <c r="D30" s="57">
        <v>22.279400000000003</v>
      </c>
      <c r="E30" s="57">
        <v>0.47099999999999997</v>
      </c>
      <c r="F30" s="57">
        <v>0.10999799999999027</v>
      </c>
      <c r="G30" s="57">
        <v>0</v>
      </c>
      <c r="H30" s="57">
        <v>0</v>
      </c>
      <c r="I30" s="57">
        <v>0.66025</v>
      </c>
      <c r="J30" s="57">
        <v>18.881616999999999</v>
      </c>
      <c r="K30" s="57">
        <v>36.625563</v>
      </c>
      <c r="L30" s="57">
        <v>7.6909999999999999E-3</v>
      </c>
      <c r="M30" s="57">
        <v>1.9951970000000001</v>
      </c>
      <c r="N30" s="363">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1292.7618310000003</v>
      </c>
      <c r="C31" s="57">
        <v>146.619845</v>
      </c>
      <c r="D31" s="57">
        <v>35.488978000000003</v>
      </c>
      <c r="E31" s="57">
        <v>5.2724409999999997</v>
      </c>
      <c r="F31" s="57">
        <v>9.5878999999968073E-2</v>
      </c>
      <c r="G31" s="57">
        <v>0</v>
      </c>
      <c r="H31" s="57">
        <v>0</v>
      </c>
      <c r="I31" s="57">
        <v>9.4917009999999991</v>
      </c>
      <c r="J31" s="57">
        <v>14.022088999999999</v>
      </c>
      <c r="K31" s="57">
        <v>12.379989999999999</v>
      </c>
      <c r="L31" s="57">
        <v>9.7289999999999998E-3</v>
      </c>
      <c r="M31" s="57">
        <v>3.6525780000000001</v>
      </c>
      <c r="N31" s="363">
        <f t="shared" si="10"/>
        <v>227.03322999999995</v>
      </c>
      <c r="O31" s="65">
        <v>165.38304600000001</v>
      </c>
      <c r="P31" s="57">
        <v>21.620004000000002</v>
      </c>
      <c r="Q31" s="69">
        <v>5.9648089999999989</v>
      </c>
      <c r="R31" s="165">
        <f t="shared" si="11"/>
        <v>1712.7629200000003</v>
      </c>
      <c r="T31" s="122" t="s">
        <v>288</v>
      </c>
    </row>
    <row r="32" spans="1:20" ht="12.75" customHeight="1">
      <c r="A32" s="190">
        <v>40756</v>
      </c>
      <c r="B32" s="59">
        <v>1538.8901289999999</v>
      </c>
      <c r="C32" s="70">
        <v>203.56531799999999</v>
      </c>
      <c r="D32" s="70">
        <v>64.718008999999995</v>
      </c>
      <c r="E32" s="70">
        <v>0.72880000000000011</v>
      </c>
      <c r="F32" s="70">
        <v>0.25449199999999905</v>
      </c>
      <c r="G32" s="57">
        <v>0</v>
      </c>
      <c r="H32" s="57">
        <v>0</v>
      </c>
      <c r="I32" s="70">
        <v>10.028947999999998</v>
      </c>
      <c r="J32" s="70">
        <v>24.031458000000001</v>
      </c>
      <c r="K32" s="70">
        <v>24.664330000000003</v>
      </c>
      <c r="L32" s="70">
        <v>1.008E-3</v>
      </c>
      <c r="M32" s="57">
        <v>4.2723430000000002</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1720.0974470000001</v>
      </c>
      <c r="C33" s="70">
        <v>251.66514500000002</v>
      </c>
      <c r="D33" s="70">
        <v>16.804440000000003</v>
      </c>
      <c r="E33" s="70">
        <v>6.08E-2</v>
      </c>
      <c r="F33" s="70">
        <v>0.23400499999999624</v>
      </c>
      <c r="G33" s="57">
        <v>0</v>
      </c>
      <c r="H33" s="57">
        <v>0</v>
      </c>
      <c r="I33" s="70">
        <v>22.226429</v>
      </c>
      <c r="J33" s="70">
        <v>22.028291000000003</v>
      </c>
      <c r="K33" s="70">
        <v>31.215488000000008</v>
      </c>
      <c r="L33" s="70">
        <v>1.3440000000000001E-3</v>
      </c>
      <c r="M33" s="57">
        <v>2.6266219999999998</v>
      </c>
      <c r="N33" s="363">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1774.9585589999997</v>
      </c>
      <c r="C34" s="70">
        <v>170.59926600000003</v>
      </c>
      <c r="D34" s="70">
        <v>2.4500000000000001E-2</v>
      </c>
      <c r="E34" s="70">
        <v>8.3062749999999994</v>
      </c>
      <c r="F34" s="70">
        <v>0.26100899999997296</v>
      </c>
      <c r="G34" s="57">
        <v>0</v>
      </c>
      <c r="H34" s="57">
        <v>0</v>
      </c>
      <c r="I34" s="70">
        <v>3.4209309999999999</v>
      </c>
      <c r="J34" s="70">
        <v>11.344282999999999</v>
      </c>
      <c r="K34" s="70">
        <v>17.238378000000015</v>
      </c>
      <c r="L34" s="70">
        <v>3.307E-3</v>
      </c>
      <c r="M34" s="57">
        <v>5.2990329999999997</v>
      </c>
      <c r="N34" s="363">
        <f t="shared" si="10"/>
        <v>216.496982</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v>
      </c>
      <c r="D35" s="70">
        <v>0.14229700000000001</v>
      </c>
      <c r="E35" s="70">
        <v>1.7840500000000001</v>
      </c>
      <c r="F35" s="70">
        <v>0.25600800000000845</v>
      </c>
      <c r="G35" s="57">
        <v>0</v>
      </c>
      <c r="H35" s="57">
        <v>0</v>
      </c>
      <c r="I35" s="70">
        <v>2.1666509999999999</v>
      </c>
      <c r="J35" s="70">
        <v>14.988595999999999</v>
      </c>
      <c r="K35" s="70">
        <v>2.4875769999999995</v>
      </c>
      <c r="L35" s="70">
        <v>2.114E-3</v>
      </c>
      <c r="M35" s="57">
        <v>3.5528729999999995</v>
      </c>
      <c r="N35" s="363">
        <f t="shared" si="10"/>
        <v>124.26154900000002</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13.690158999999998</v>
      </c>
      <c r="K36" s="70">
        <v>10.430120000000001</v>
      </c>
      <c r="L36" s="70">
        <v>3.0724000000000005E-2</v>
      </c>
      <c r="M36" s="57">
        <v>1.948529</v>
      </c>
      <c r="N36" s="363">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175.21715700000001</v>
      </c>
      <c r="D37" s="70">
        <v>0.13722200000000001</v>
      </c>
      <c r="E37" s="70">
        <v>1.605173</v>
      </c>
      <c r="F37" s="70">
        <v>0.13647399999999266</v>
      </c>
      <c r="G37" s="57">
        <v>0</v>
      </c>
      <c r="H37" s="57">
        <v>0</v>
      </c>
      <c r="I37" s="70">
        <v>26.490293000000001</v>
      </c>
      <c r="J37" s="70">
        <v>85.593720000000005</v>
      </c>
      <c r="K37" s="70">
        <v>30.379199</v>
      </c>
      <c r="L37" s="70">
        <v>7.4750000000000007E-3</v>
      </c>
      <c r="M37" s="57">
        <v>2.8590660000000003</v>
      </c>
      <c r="N37" s="363">
        <f t="shared" si="10"/>
        <v>322.42577900000003</v>
      </c>
      <c r="O37" s="65">
        <v>165.38304600000001</v>
      </c>
      <c r="P37" s="57">
        <v>22.950004</v>
      </c>
      <c r="Q37" s="69">
        <v>0.17199999999999999</v>
      </c>
      <c r="R37" s="165">
        <f t="shared" si="11"/>
        <v>1790.5261640000001</v>
      </c>
      <c r="T37" s="122" t="s">
        <v>288</v>
      </c>
    </row>
    <row r="38" spans="1:20" s="64" customFormat="1" ht="12.75" customHeight="1">
      <c r="A38" s="190">
        <v>40940</v>
      </c>
      <c r="B38" s="59">
        <v>1093.5881299999999</v>
      </c>
      <c r="C38" s="70">
        <v>253.33656999999997</v>
      </c>
      <c r="D38" s="70">
        <v>6.3652299999999995</v>
      </c>
      <c r="E38" s="70">
        <v>1.27515</v>
      </c>
      <c r="F38" s="70">
        <v>0.16360500000001821</v>
      </c>
      <c r="G38" s="57">
        <v>0</v>
      </c>
      <c r="H38" s="57">
        <v>0</v>
      </c>
      <c r="I38" s="70">
        <v>1.7795399999999999</v>
      </c>
      <c r="J38" s="70">
        <v>4.0530000000000004E-2</v>
      </c>
      <c r="K38" s="70">
        <v>2.3024160000000005</v>
      </c>
      <c r="L38" s="70">
        <v>0.216556</v>
      </c>
      <c r="M38" s="57">
        <v>1.5090779999999999</v>
      </c>
      <c r="N38" s="363">
        <f t="shared" si="10"/>
        <v>266.988675</v>
      </c>
      <c r="O38" s="65">
        <v>165.38304600000001</v>
      </c>
      <c r="P38" s="57">
        <v>22.185524000000001</v>
      </c>
      <c r="Q38" s="69">
        <v>1.4838229999999999</v>
      </c>
      <c r="R38" s="165">
        <f t="shared" si="11"/>
        <v>1549.6291979999999</v>
      </c>
      <c r="T38" s="122" t="s">
        <v>288</v>
      </c>
    </row>
    <row r="39" spans="1:20" s="64" customFormat="1" ht="12.75" customHeight="1">
      <c r="A39" s="190">
        <v>40969</v>
      </c>
      <c r="B39" s="59">
        <v>1553.0418480000001</v>
      </c>
      <c r="C39" s="70">
        <v>87.39591999999999</v>
      </c>
      <c r="D39" s="70">
        <v>14.181355</v>
      </c>
      <c r="E39" s="70">
        <v>3.2000000000000001E-2</v>
      </c>
      <c r="F39" s="70">
        <v>0.24799899999999298</v>
      </c>
      <c r="G39" s="57">
        <v>0</v>
      </c>
      <c r="H39" s="57">
        <v>0</v>
      </c>
      <c r="I39" s="70">
        <v>44.811999999999998</v>
      </c>
      <c r="J39" s="70">
        <v>4.0270000000000001</v>
      </c>
      <c r="K39" s="70">
        <v>51.70037199999998</v>
      </c>
      <c r="L39" s="70">
        <v>0.60716300000000001</v>
      </c>
      <c r="M39" s="57">
        <v>2.1178629999999998</v>
      </c>
      <c r="N39" s="363">
        <f t="shared" si="10"/>
        <v>205.12167199999996</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1.2800520000000002</v>
      </c>
      <c r="J40" s="70">
        <v>131.40102999999999</v>
      </c>
      <c r="K40" s="70">
        <v>34.932105999999997</v>
      </c>
      <c r="L40" s="70">
        <v>1.8758E-2</v>
      </c>
      <c r="M40" s="57">
        <v>103.00485499999999</v>
      </c>
      <c r="N40" s="363">
        <f t="shared" si="10"/>
        <v>561.73955999999998</v>
      </c>
      <c r="O40" s="65">
        <v>165.38304600000001</v>
      </c>
      <c r="P40" s="57">
        <v>23.902583</v>
      </c>
      <c r="Q40" s="69">
        <v>1.7704980000000001</v>
      </c>
      <c r="R40" s="165">
        <f t="shared" si="11"/>
        <v>1917.4864490000002</v>
      </c>
      <c r="T40" s="122" t="s">
        <v>288</v>
      </c>
    </row>
    <row r="41" spans="1:20" s="64" customFormat="1" ht="12.75" customHeight="1">
      <c r="A41" s="190">
        <v>41030</v>
      </c>
      <c r="B41" s="59">
        <v>1582.6848480000001</v>
      </c>
      <c r="C41" s="70">
        <v>90.096005000000005</v>
      </c>
      <c r="D41" s="70">
        <v>8.0629969999999993</v>
      </c>
      <c r="E41" s="70">
        <v>0.30649999999999999</v>
      </c>
      <c r="F41" s="70">
        <v>0.13139999999998508</v>
      </c>
      <c r="G41" s="57">
        <v>0</v>
      </c>
      <c r="H41" s="57">
        <v>0</v>
      </c>
      <c r="I41" s="70">
        <v>5.9251679999999993</v>
      </c>
      <c r="J41" s="70">
        <v>131.06396100000001</v>
      </c>
      <c r="K41" s="70">
        <v>25.452449999999992</v>
      </c>
      <c r="L41" s="70">
        <v>0.39855799999999997</v>
      </c>
      <c r="M41" s="57">
        <v>3.3008000000000002</v>
      </c>
      <c r="N41" s="363">
        <f t="shared" si="10"/>
        <v>264.73783899999995</v>
      </c>
      <c r="O41" s="65">
        <v>165.38304600000001</v>
      </c>
      <c r="P41" s="57">
        <v>21.777504</v>
      </c>
      <c r="Q41" s="69">
        <v>1.0118199999999999</v>
      </c>
      <c r="R41" s="165">
        <f t="shared" si="11"/>
        <v>2035.5950569999998</v>
      </c>
      <c r="T41" s="122" t="s">
        <v>288</v>
      </c>
    </row>
    <row r="42" spans="1:20" s="64" customFormat="1" ht="12.75" customHeight="1">
      <c r="A42" s="190">
        <v>41061</v>
      </c>
      <c r="B42" s="59">
        <v>1344.6125210000002</v>
      </c>
      <c r="C42" s="70">
        <v>177.20864399999999</v>
      </c>
      <c r="D42" s="70">
        <v>8.2235199999999988</v>
      </c>
      <c r="E42" s="70">
        <v>0.16200000000000001</v>
      </c>
      <c r="F42" s="70">
        <v>0.35587599999999497</v>
      </c>
      <c r="G42" s="57">
        <v>0</v>
      </c>
      <c r="H42" s="57">
        <v>0</v>
      </c>
      <c r="I42" s="70">
        <v>1.292</v>
      </c>
      <c r="J42" s="70">
        <v>32.708475999999997</v>
      </c>
      <c r="K42" s="70">
        <v>44.772355000000012</v>
      </c>
      <c r="L42" s="70">
        <v>1.5660000000000001E-3</v>
      </c>
      <c r="M42" s="57">
        <v>2.5673289999999995</v>
      </c>
      <c r="N42" s="363">
        <f t="shared" si="10"/>
        <v>267.291766</v>
      </c>
      <c r="O42" s="65">
        <v>165.38304600000001</v>
      </c>
      <c r="P42" s="57">
        <v>26.086788000000002</v>
      </c>
      <c r="Q42" s="69">
        <v>1.2713720000000002</v>
      </c>
      <c r="R42" s="165">
        <f t="shared" si="11"/>
        <v>1804.6454930000002</v>
      </c>
      <c r="S42" s="71"/>
      <c r="T42" s="122" t="s">
        <v>288</v>
      </c>
    </row>
    <row r="43" spans="1:20" s="64" customFormat="1" ht="12.75" customHeight="1">
      <c r="A43" s="190">
        <v>41091</v>
      </c>
      <c r="B43" s="59">
        <v>1694.5240489999996</v>
      </c>
      <c r="C43" s="70">
        <v>263.33380900000003</v>
      </c>
      <c r="D43" s="70">
        <v>1.4132E-2</v>
      </c>
      <c r="E43" s="70">
        <v>0.70065</v>
      </c>
      <c r="F43" s="70">
        <v>0.23699700000000234</v>
      </c>
      <c r="G43" s="57">
        <v>0</v>
      </c>
      <c r="H43" s="57">
        <v>0</v>
      </c>
      <c r="I43" s="70">
        <v>2.9669369999999997</v>
      </c>
      <c r="J43" s="70">
        <v>15.912634999999998</v>
      </c>
      <c r="K43" s="70">
        <v>24.718255999999993</v>
      </c>
      <c r="L43" s="70">
        <v>7.4740000000000006E-3</v>
      </c>
      <c r="M43" s="57">
        <v>3.9677429999999996</v>
      </c>
      <c r="N43" s="363">
        <f t="shared" si="10"/>
        <v>311.85863300000005</v>
      </c>
      <c r="O43" s="65">
        <v>165.38304600000001</v>
      </c>
      <c r="P43" s="57">
        <v>23.036506000000003</v>
      </c>
      <c r="Q43" s="69">
        <v>3.7749719999999996</v>
      </c>
      <c r="R43" s="165">
        <f t="shared" si="11"/>
        <v>2198.5772059999999</v>
      </c>
      <c r="S43" s="71"/>
      <c r="T43" s="122" t="s">
        <v>288</v>
      </c>
    </row>
    <row r="44" spans="1:20" s="64" customFormat="1" ht="12.75" customHeight="1">
      <c r="A44" s="190">
        <v>41122</v>
      </c>
      <c r="B44" s="59">
        <v>1631.770651</v>
      </c>
      <c r="C44" s="70">
        <v>321.72291599999994</v>
      </c>
      <c r="D44" s="70">
        <v>27.650036999999998</v>
      </c>
      <c r="E44" s="70">
        <v>4.10372</v>
      </c>
      <c r="F44" s="70">
        <v>0.23687699999999268</v>
      </c>
      <c r="G44" s="57">
        <v>0</v>
      </c>
      <c r="H44" s="57">
        <v>0</v>
      </c>
      <c r="I44" s="70">
        <v>17.654790000000002</v>
      </c>
      <c r="J44" s="70">
        <v>34.917704000000001</v>
      </c>
      <c r="K44" s="70">
        <v>48.188692999999986</v>
      </c>
      <c r="L44" s="70">
        <v>1.1233E-2</v>
      </c>
      <c r="M44" s="57">
        <v>0.42972299999999997</v>
      </c>
      <c r="N44" s="363">
        <f t="shared" si="10"/>
        <v>454.91569299999998</v>
      </c>
      <c r="O44" s="65">
        <v>165.38304600000001</v>
      </c>
      <c r="P44" s="57">
        <v>22.474641999999999</v>
      </c>
      <c r="Q44" s="69">
        <v>0.83326500000000014</v>
      </c>
      <c r="R44" s="165">
        <f t="shared" si="11"/>
        <v>2275.3772970000005</v>
      </c>
      <c r="S44" s="72"/>
      <c r="T44" s="122" t="s">
        <v>288</v>
      </c>
    </row>
    <row r="45" spans="1:20" s="64" customFormat="1" ht="12.75" customHeight="1">
      <c r="A45" s="190">
        <v>41153</v>
      </c>
      <c r="B45" s="59">
        <v>1491.5340199999998</v>
      </c>
      <c r="C45" s="70">
        <v>108.683164</v>
      </c>
      <c r="D45" s="70">
        <v>15.939916</v>
      </c>
      <c r="E45" s="70">
        <v>0.25639999999999996</v>
      </c>
      <c r="F45" s="70">
        <v>7.3999000000014803E-2</v>
      </c>
      <c r="G45" s="57">
        <v>0</v>
      </c>
      <c r="H45" s="57">
        <v>0</v>
      </c>
      <c r="I45" s="70">
        <v>18.956915000000002</v>
      </c>
      <c r="J45" s="70">
        <v>102.68509900000001</v>
      </c>
      <c r="K45" s="70">
        <v>22.500490000000003</v>
      </c>
      <c r="L45" s="70">
        <v>7.8829999999999994E-3</v>
      </c>
      <c r="M45" s="57">
        <v>2.6747350000000001</v>
      </c>
      <c r="N45" s="363">
        <f t="shared" si="10"/>
        <v>271.77860100000004</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42.620436999999988</v>
      </c>
      <c r="L46" s="70">
        <v>5.5190000000000005E-3</v>
      </c>
      <c r="M46" s="57">
        <v>1.142482</v>
      </c>
      <c r="N46" s="363">
        <f t="shared" si="10"/>
        <v>329.37683499999991</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94.092787999999999</v>
      </c>
      <c r="D47" s="70">
        <v>2.3826E-2</v>
      </c>
      <c r="E47" s="70">
        <v>3.34775</v>
      </c>
      <c r="F47" s="70">
        <v>0.28317999999998733</v>
      </c>
      <c r="G47" s="57">
        <v>0</v>
      </c>
      <c r="H47" s="57">
        <v>0</v>
      </c>
      <c r="I47" s="70">
        <v>2.9511549999999995</v>
      </c>
      <c r="J47" s="70">
        <v>2.6459999999999999</v>
      </c>
      <c r="K47" s="70">
        <v>38.775206999999952</v>
      </c>
      <c r="L47" s="70">
        <v>2.4799820000000001</v>
      </c>
      <c r="M47" s="57">
        <v>6.6416299999999993</v>
      </c>
      <c r="N47" s="363">
        <f t="shared" si="10"/>
        <v>151.24151799999996</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1446.1325459999998</v>
      </c>
      <c r="C48" s="70">
        <v>181.74853099999996</v>
      </c>
      <c r="D48" s="70">
        <v>9.5003429999999991</v>
      </c>
      <c r="E48" s="70">
        <v>2.9542800000000002</v>
      </c>
      <c r="F48" s="70">
        <v>0.11399799999998095</v>
      </c>
      <c r="G48" s="57">
        <v>0</v>
      </c>
      <c r="H48" s="57">
        <v>0</v>
      </c>
      <c r="I48" s="70">
        <v>1.2578750000000001</v>
      </c>
      <c r="J48" s="70">
        <v>11.520049999999999</v>
      </c>
      <c r="K48" s="70">
        <v>36.031550999999993</v>
      </c>
      <c r="L48" s="70">
        <v>4.9900000000000005E-3</v>
      </c>
      <c r="M48" s="57">
        <v>1.8492870000000001</v>
      </c>
      <c r="N48" s="363">
        <f t="shared" si="10"/>
        <v>244.98090499999992</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1135.4224730000001</v>
      </c>
      <c r="C49" s="70">
        <v>196.38505500000005</v>
      </c>
      <c r="D49" s="70">
        <v>15.715109</v>
      </c>
      <c r="E49" s="70">
        <v>0.216198</v>
      </c>
      <c r="F49" s="70">
        <v>0.19239699999999971</v>
      </c>
      <c r="G49" s="57">
        <v>0</v>
      </c>
      <c r="H49" s="57">
        <v>0</v>
      </c>
      <c r="I49" s="70">
        <v>2.309482</v>
      </c>
      <c r="J49" s="70">
        <v>1.6970000000000001</v>
      </c>
      <c r="K49" s="70">
        <v>31.933705999999994</v>
      </c>
      <c r="L49" s="70">
        <v>0</v>
      </c>
      <c r="M49" s="57">
        <v>0.81109600000000004</v>
      </c>
      <c r="N49" s="363">
        <f t="shared" si="10"/>
        <v>249.26004300000005</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680.61509700000011</v>
      </c>
      <c r="C50" s="70">
        <v>167.80384799999996</v>
      </c>
      <c r="D50" s="70">
        <v>5.1870000000000006E-3</v>
      </c>
      <c r="E50" s="70">
        <v>0.25769999999999998</v>
      </c>
      <c r="F50" s="70">
        <v>0.27097000000000548</v>
      </c>
      <c r="G50" s="57">
        <v>0</v>
      </c>
      <c r="H50" s="57">
        <v>0</v>
      </c>
      <c r="I50" s="70">
        <v>19.682364</v>
      </c>
      <c r="J50" s="70">
        <v>8.0660299999999996</v>
      </c>
      <c r="K50" s="70">
        <v>31.903511999999989</v>
      </c>
      <c r="L50" s="70">
        <v>5.3230000000000005E-3</v>
      </c>
      <c r="M50" s="57">
        <v>5.751246000000001</v>
      </c>
      <c r="N50" s="363">
        <f t="shared" si="10"/>
        <v>233.74617999999998</v>
      </c>
      <c r="O50" s="65">
        <v>165.38304600000001</v>
      </c>
      <c r="P50" s="57">
        <v>21.620004000000002</v>
      </c>
      <c r="Q50" s="69">
        <v>0.80629600000000001</v>
      </c>
      <c r="R50" s="165">
        <f t="shared" si="11"/>
        <v>1102.1706230000002</v>
      </c>
      <c r="S50" s="72"/>
      <c r="T50" s="122" t="s">
        <v>288</v>
      </c>
    </row>
    <row r="51" spans="1:20" s="73" customFormat="1" ht="12.75" customHeight="1">
      <c r="A51" s="190">
        <v>41334</v>
      </c>
      <c r="B51" s="59">
        <v>1144.5698639999998</v>
      </c>
      <c r="C51" s="70">
        <v>171.10311199999998</v>
      </c>
      <c r="D51" s="70">
        <v>4.3986000000000004E-2</v>
      </c>
      <c r="E51" s="70">
        <v>3.2000000000000001E-2</v>
      </c>
      <c r="F51" s="70">
        <v>10.300160000000005</v>
      </c>
      <c r="G51" s="57">
        <v>0</v>
      </c>
      <c r="H51" s="57">
        <v>0</v>
      </c>
      <c r="I51" s="70">
        <v>5.187856</v>
      </c>
      <c r="J51" s="70">
        <v>3.4184340000000004</v>
      </c>
      <c r="K51" s="70">
        <v>31.040725999999999</v>
      </c>
      <c r="L51" s="70">
        <v>0</v>
      </c>
      <c r="M51" s="57">
        <v>3.1906159999999999</v>
      </c>
      <c r="N51" s="363">
        <f t="shared" si="10"/>
        <v>224.31689</v>
      </c>
      <c r="O51" s="65">
        <v>165.38304600000001</v>
      </c>
      <c r="P51" s="57">
        <v>21.620004000000002</v>
      </c>
      <c r="Q51" s="69">
        <v>3.4600140000000001</v>
      </c>
      <c r="R51" s="165">
        <f t="shared" si="11"/>
        <v>1559.3498179999999</v>
      </c>
      <c r="S51" s="72"/>
      <c r="T51" s="122" t="s">
        <v>288</v>
      </c>
    </row>
    <row r="52" spans="1:20" s="73" customFormat="1" ht="12.75" customHeight="1">
      <c r="A52" s="190">
        <v>41365</v>
      </c>
      <c r="B52" s="59">
        <v>1040.484111</v>
      </c>
      <c r="C52" s="70">
        <v>167.281149</v>
      </c>
      <c r="D52" s="70">
        <v>2.5139999999999997E-3</v>
      </c>
      <c r="E52" s="70">
        <v>4.2896400000000003</v>
      </c>
      <c r="F52" s="70">
        <v>0.35629000000000133</v>
      </c>
      <c r="G52" s="57">
        <v>0</v>
      </c>
      <c r="H52" s="57">
        <v>0</v>
      </c>
      <c r="I52" s="70">
        <v>1.0029999999999999</v>
      </c>
      <c r="J52" s="70">
        <v>6.0871599999999999</v>
      </c>
      <c r="K52" s="70">
        <v>43.817373000000003</v>
      </c>
      <c r="L52" s="70">
        <v>1.5660000000000001E-3</v>
      </c>
      <c r="M52" s="57">
        <v>6.6968310000000004</v>
      </c>
      <c r="N52" s="363">
        <f t="shared" si="10"/>
        <v>229.53552299999998</v>
      </c>
      <c r="O52" s="65">
        <v>165.38304600000001</v>
      </c>
      <c r="P52" s="57">
        <v>21.620004000000002</v>
      </c>
      <c r="Q52" s="69">
        <v>8.8130560000000013</v>
      </c>
      <c r="R52" s="165">
        <f t="shared" si="11"/>
        <v>1465.83574</v>
      </c>
      <c r="S52" s="72"/>
      <c r="T52" s="122" t="s">
        <v>288</v>
      </c>
    </row>
    <row r="53" spans="1:20" s="73" customFormat="1" ht="12.75" customHeight="1">
      <c r="A53" s="190">
        <v>41395</v>
      </c>
      <c r="B53" s="59">
        <v>1316.399508</v>
      </c>
      <c r="C53" s="70">
        <v>196.52434099999999</v>
      </c>
      <c r="D53" s="70">
        <v>0</v>
      </c>
      <c r="E53" s="70">
        <v>1.5815999999999999</v>
      </c>
      <c r="F53" s="70">
        <v>0.21899499999997829</v>
      </c>
      <c r="G53" s="57">
        <v>0</v>
      </c>
      <c r="H53" s="57">
        <v>0</v>
      </c>
      <c r="I53" s="70">
        <v>2.5462350000000002</v>
      </c>
      <c r="J53" s="70">
        <v>15.896868</v>
      </c>
      <c r="K53" s="70">
        <v>40.594104000000016</v>
      </c>
      <c r="L53" s="70">
        <v>1.761E-3</v>
      </c>
      <c r="M53" s="57">
        <v>4.2859120000000006</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253.04124999999999</v>
      </c>
      <c r="D54" s="70">
        <v>30.848362000000002</v>
      </c>
      <c r="E54" s="70">
        <v>3.8484199999999995</v>
      </c>
      <c r="F54" s="70">
        <v>0.27859799999998813</v>
      </c>
      <c r="G54" s="57">
        <v>0</v>
      </c>
      <c r="H54" s="57">
        <v>0</v>
      </c>
      <c r="I54" s="70">
        <v>5.052708</v>
      </c>
      <c r="J54" s="70">
        <v>8.1271009999999997</v>
      </c>
      <c r="K54" s="70">
        <v>36.556453000000026</v>
      </c>
      <c r="L54" s="70">
        <v>1.957E-3</v>
      </c>
      <c r="M54" s="57">
        <v>4.3366389999999999</v>
      </c>
      <c r="N54" s="363">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172.01537399999998</v>
      </c>
      <c r="D55" s="70">
        <v>24.210789000000005</v>
      </c>
      <c r="E55" s="70">
        <v>1.4472590000000001</v>
      </c>
      <c r="F55" s="70">
        <v>0.25367699999998194</v>
      </c>
      <c r="G55" s="57">
        <v>0</v>
      </c>
      <c r="H55" s="57">
        <v>0</v>
      </c>
      <c r="I55" s="70">
        <v>0.93799900000000003</v>
      </c>
      <c r="J55" s="70">
        <v>1.9659940000000002</v>
      </c>
      <c r="K55" s="70">
        <v>38.596048999999994</v>
      </c>
      <c r="L55" s="70">
        <v>3.9139999999999999E-3</v>
      </c>
      <c r="M55" s="57">
        <v>2.2878799999999999</v>
      </c>
      <c r="N55" s="363">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1329.309757</v>
      </c>
      <c r="C56" s="70">
        <v>255.86716999999993</v>
      </c>
      <c r="D56" s="70">
        <v>33.932684999999999</v>
      </c>
      <c r="E56" s="70">
        <v>0.6512</v>
      </c>
      <c r="F56" s="70">
        <v>0.18025700000001166</v>
      </c>
      <c r="G56" s="57">
        <v>0</v>
      </c>
      <c r="H56" s="57">
        <v>0</v>
      </c>
      <c r="I56" s="70">
        <v>7.7487080000000006</v>
      </c>
      <c r="J56" s="70">
        <v>0.224</v>
      </c>
      <c r="K56" s="70">
        <v>25.397091</v>
      </c>
      <c r="L56" s="70">
        <v>6.4779999999999994E-3</v>
      </c>
      <c r="M56" s="57">
        <v>1.1275299999999999</v>
      </c>
      <c r="N56" s="363">
        <f t="shared" si="10"/>
        <v>325.13511899999997</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1120.8688400000001</v>
      </c>
      <c r="C57" s="70">
        <v>212.08937499999999</v>
      </c>
      <c r="D57" s="70">
        <v>9.6224040000000013</v>
      </c>
      <c r="E57" s="70">
        <v>0.82568000000000008</v>
      </c>
      <c r="F57" s="70">
        <v>0.20499699999999166</v>
      </c>
      <c r="G57" s="57">
        <v>0</v>
      </c>
      <c r="H57" s="57">
        <v>0</v>
      </c>
      <c r="I57" s="70">
        <v>4.0412249999999998</v>
      </c>
      <c r="J57" s="70">
        <v>5.1442639999999997</v>
      </c>
      <c r="K57" s="70">
        <v>36.441119999999998</v>
      </c>
      <c r="L57" s="70">
        <v>0</v>
      </c>
      <c r="M57" s="57">
        <v>1.3721949999999998</v>
      </c>
      <c r="N57" s="363">
        <f t="shared" si="10"/>
        <v>269.74125999999995</v>
      </c>
      <c r="O57" s="65">
        <v>165.38304600000001</v>
      </c>
      <c r="P57" s="57">
        <v>21.840114</v>
      </c>
      <c r="Q57" s="69">
        <v>3.7508650000000001</v>
      </c>
      <c r="R57" s="165">
        <f t="shared" si="11"/>
        <v>1581.5841250000001</v>
      </c>
      <c r="S57" s="72"/>
      <c r="T57" s="122" t="s">
        <v>288</v>
      </c>
    </row>
    <row r="58" spans="1:20" s="73" customFormat="1" ht="12.75" customHeight="1">
      <c r="A58" s="190">
        <v>41548</v>
      </c>
      <c r="B58" s="59">
        <v>1064.2464389999998</v>
      </c>
      <c r="C58" s="70">
        <v>181.97105500000004</v>
      </c>
      <c r="D58" s="70">
        <v>0.15822</v>
      </c>
      <c r="E58" s="70">
        <v>2.3786</v>
      </c>
      <c r="F58" s="70">
        <v>0.17968500000000631</v>
      </c>
      <c r="G58" s="57">
        <v>0</v>
      </c>
      <c r="H58" s="57">
        <v>0</v>
      </c>
      <c r="I58" s="70">
        <v>6.5876419999999998</v>
      </c>
      <c r="J58" s="70">
        <v>6.8311139999999995</v>
      </c>
      <c r="K58" s="70">
        <v>13.159887000000003</v>
      </c>
      <c r="L58" s="70">
        <v>1.5660000000000001E-3</v>
      </c>
      <c r="M58" s="57">
        <v>10.341116000000001</v>
      </c>
      <c r="N58" s="363">
        <f t="shared" si="10"/>
        <v>221.60888500000004</v>
      </c>
      <c r="O58" s="65">
        <v>165.38304600000001</v>
      </c>
      <c r="P58" s="57">
        <v>21.620004000000002</v>
      </c>
      <c r="Q58" s="69">
        <v>1.942871</v>
      </c>
      <c r="R58" s="165">
        <f t="shared" si="11"/>
        <v>1474.8012449999999</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16.827773999999994</v>
      </c>
      <c r="L59" s="70">
        <v>0</v>
      </c>
      <c r="M59" s="57">
        <v>0.46043900000000004</v>
      </c>
      <c r="N59" s="363">
        <f t="shared" si="10"/>
        <v>278.990002</v>
      </c>
      <c r="O59" s="65">
        <v>165.38734599999998</v>
      </c>
      <c r="P59" s="57">
        <v>21.620004000000002</v>
      </c>
      <c r="Q59" s="69">
        <v>0.79925000000000013</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2.5812840000000006</v>
      </c>
      <c r="K60" s="70">
        <v>32.118241000000005</v>
      </c>
      <c r="L60" s="70">
        <v>5.4790000000000004E-3</v>
      </c>
      <c r="M60" s="57">
        <v>27.543260000000004</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1162.5134899999998</v>
      </c>
      <c r="C61" s="70">
        <v>165.69772100000003</v>
      </c>
      <c r="D61" s="70">
        <v>0.509274</v>
      </c>
      <c r="E61" s="70">
        <v>0.42060000000000003</v>
      </c>
      <c r="F61" s="70">
        <v>0.2504549999999881</v>
      </c>
      <c r="G61" s="57">
        <v>0</v>
      </c>
      <c r="H61" s="57">
        <v>0</v>
      </c>
      <c r="I61" s="70">
        <v>5.7684730000000002</v>
      </c>
      <c r="J61" s="70">
        <v>0.67406200000000005</v>
      </c>
      <c r="K61" s="70">
        <v>22.274871000000008</v>
      </c>
      <c r="L61" s="70">
        <v>1.5660000000000001E-3</v>
      </c>
      <c r="M61" s="57">
        <v>0.96499199999999996</v>
      </c>
      <c r="N61" s="363">
        <f t="shared" si="10"/>
        <v>196.56201400000003</v>
      </c>
      <c r="O61" s="65">
        <v>165.385389</v>
      </c>
      <c r="P61" s="57">
        <v>21.620004000000002</v>
      </c>
      <c r="Q61" s="69">
        <v>3.8021400000000005</v>
      </c>
      <c r="R61" s="165">
        <f t="shared" si="11"/>
        <v>1549.8830370000001</v>
      </c>
      <c r="S61" s="72"/>
      <c r="T61" s="122" t="s">
        <v>288</v>
      </c>
    </row>
    <row r="62" spans="1:20" s="73" customFormat="1" ht="12.75" customHeight="1">
      <c r="A62" s="190">
        <v>41671</v>
      </c>
      <c r="B62" s="59">
        <v>1168.6062529999999</v>
      </c>
      <c r="C62" s="70">
        <v>183.94146999999998</v>
      </c>
      <c r="D62" s="70">
        <v>9.0901999999999997E-2</v>
      </c>
      <c r="E62" s="70">
        <v>0.37880000000000003</v>
      </c>
      <c r="F62" s="70">
        <v>0.13975400000001059</v>
      </c>
      <c r="G62" s="57">
        <v>0</v>
      </c>
      <c r="H62" s="57">
        <v>0</v>
      </c>
      <c r="I62" s="70">
        <v>6.7768330000000008</v>
      </c>
      <c r="J62" s="70">
        <v>0.702457</v>
      </c>
      <c r="K62" s="70">
        <v>38.257276999999995</v>
      </c>
      <c r="L62" s="70">
        <v>1.5660000000000001E-3</v>
      </c>
      <c r="M62" s="57">
        <v>1.0215820000000002</v>
      </c>
      <c r="N62" s="363">
        <f t="shared" si="10"/>
        <v>231.310641</v>
      </c>
      <c r="O62" s="65">
        <v>165.38304600000001</v>
      </c>
      <c r="P62" s="57">
        <v>22.085531</v>
      </c>
      <c r="Q62" s="69">
        <v>1.5889179999999998</v>
      </c>
      <c r="R62" s="165">
        <f t="shared" si="11"/>
        <v>1588.9743889999997</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8.755390000000002</v>
      </c>
      <c r="K63" s="70">
        <v>19.527013000000004</v>
      </c>
      <c r="L63" s="70">
        <v>0</v>
      </c>
      <c r="M63" s="57">
        <v>8.5691670000000002</v>
      </c>
      <c r="N63" s="363">
        <f t="shared" si="10"/>
        <v>370.76890199999997</v>
      </c>
      <c r="O63" s="65">
        <v>165.38871900000001</v>
      </c>
      <c r="P63" s="57">
        <v>21.620004000000002</v>
      </c>
      <c r="Q63" s="69">
        <v>3.8496079999999999</v>
      </c>
      <c r="R63" s="165">
        <f t="shared" si="11"/>
        <v>1897.0559410000001</v>
      </c>
      <c r="S63" s="72"/>
      <c r="T63" s="122" t="s">
        <v>288</v>
      </c>
    </row>
    <row r="64" spans="1:20" s="73" customFormat="1" ht="12.75" customHeight="1">
      <c r="A64" s="190">
        <v>41730</v>
      </c>
      <c r="B64" s="59">
        <v>1259.8793680000001</v>
      </c>
      <c r="C64" s="70">
        <v>172.78271600000002</v>
      </c>
      <c r="D64" s="70">
        <v>43.753897999999992</v>
      </c>
      <c r="E64" s="70">
        <v>4.8000000000000001E-2</v>
      </c>
      <c r="F64" s="70">
        <v>1.1689999999987322E-2</v>
      </c>
      <c r="G64" s="57">
        <v>0</v>
      </c>
      <c r="H64" s="57">
        <v>0</v>
      </c>
      <c r="I64" s="70">
        <v>1.77519</v>
      </c>
      <c r="J64" s="70">
        <v>0.57663900000000001</v>
      </c>
      <c r="K64" s="70">
        <v>34.405838000000003</v>
      </c>
      <c r="L64" s="70">
        <v>0</v>
      </c>
      <c r="M64" s="57">
        <v>1.4234530000000001</v>
      </c>
      <c r="N64" s="363">
        <f t="shared" si="10"/>
        <v>254.777424</v>
      </c>
      <c r="O64" s="65">
        <v>165.38304600000001</v>
      </c>
      <c r="P64" s="57">
        <v>21.620004000000002</v>
      </c>
      <c r="Q64" s="69">
        <v>5.4029310000000006</v>
      </c>
      <c r="R64" s="165">
        <f t="shared" si="11"/>
        <v>1707.0627730000003</v>
      </c>
      <c r="S64" s="72"/>
      <c r="T64" s="122" t="s">
        <v>288</v>
      </c>
    </row>
    <row r="65" spans="1:20" s="73" customFormat="1" ht="12.75" customHeight="1">
      <c r="A65" s="190">
        <v>41760</v>
      </c>
      <c r="B65" s="59">
        <v>1206.427183</v>
      </c>
      <c r="C65" s="70">
        <v>143.32729499999999</v>
      </c>
      <c r="D65" s="70">
        <v>0.13502799999999998</v>
      </c>
      <c r="E65" s="70">
        <v>4.5357799999999999</v>
      </c>
      <c r="F65" s="70">
        <v>9.8755999999980304E-2</v>
      </c>
      <c r="G65" s="57">
        <v>0</v>
      </c>
      <c r="H65" s="57">
        <v>0</v>
      </c>
      <c r="I65" s="70">
        <v>5.7485689999999998</v>
      </c>
      <c r="J65" s="70">
        <v>5.4145600000000007</v>
      </c>
      <c r="K65" s="70">
        <v>31.59609600000001</v>
      </c>
      <c r="L65" s="70">
        <v>9.7799999999999992E-4</v>
      </c>
      <c r="M65" s="57">
        <v>3.6547789999999996</v>
      </c>
      <c r="N65" s="363">
        <f t="shared" si="10"/>
        <v>194.51184099999998</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0.66703500000000004</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v>
      </c>
      <c r="F67" s="70">
        <v>2.1303999999986445E-2</v>
      </c>
      <c r="G67" s="57">
        <v>0</v>
      </c>
      <c r="H67" s="57">
        <v>0</v>
      </c>
      <c r="I67" s="70">
        <v>3.1188660000000001</v>
      </c>
      <c r="J67" s="70">
        <v>8.4892509999999994</v>
      </c>
      <c r="K67" s="70">
        <v>10.924983000000008</v>
      </c>
      <c r="L67" s="70">
        <v>9.7799999999999992E-4</v>
      </c>
      <c r="M67" s="57">
        <v>13.042517999999999</v>
      </c>
      <c r="N67" s="363">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176.18975800000001</v>
      </c>
      <c r="D68" s="70">
        <v>21.403449999999996</v>
      </c>
      <c r="E68" s="70">
        <v>2.7154100000000003</v>
      </c>
      <c r="F68" s="70">
        <v>0.3085450000000094</v>
      </c>
      <c r="G68" s="57">
        <v>0</v>
      </c>
      <c r="H68" s="57">
        <v>0</v>
      </c>
      <c r="I68" s="70">
        <v>1.85917</v>
      </c>
      <c r="J68" s="70">
        <v>21.721257000000001</v>
      </c>
      <c r="K68" s="70">
        <v>37.620924999999986</v>
      </c>
      <c r="L68" s="70">
        <v>1.4188000000000001E-2</v>
      </c>
      <c r="M68" s="57">
        <v>25.564394</v>
      </c>
      <c r="N68" s="363">
        <f t="shared" si="10"/>
        <v>287.39709699999997</v>
      </c>
      <c r="O68" s="65">
        <v>165.38858100000002</v>
      </c>
      <c r="P68" s="57">
        <v>21.620004000000002</v>
      </c>
      <c r="Q68" s="69">
        <v>3.9996519999999998</v>
      </c>
      <c r="R68" s="165">
        <f t="shared" si="11"/>
        <v>1761.1517239999998</v>
      </c>
      <c r="S68" s="72"/>
      <c r="T68" s="122" t="s">
        <v>288</v>
      </c>
    </row>
    <row r="69" spans="1:20" s="73" customFormat="1" ht="12.75" customHeight="1">
      <c r="A69" s="190">
        <v>41883</v>
      </c>
      <c r="B69" s="59">
        <v>1387.3003349999999</v>
      </c>
      <c r="C69" s="70">
        <v>168.11727899999997</v>
      </c>
      <c r="D69" s="70">
        <v>7.5025170000000001</v>
      </c>
      <c r="E69" s="70">
        <v>0.31760000000000005</v>
      </c>
      <c r="F69" s="70">
        <v>0.15413200000000415</v>
      </c>
      <c r="G69" s="57">
        <v>0</v>
      </c>
      <c r="H69" s="57">
        <v>0</v>
      </c>
      <c r="I69" s="70">
        <v>8.273378000000001</v>
      </c>
      <c r="J69" s="70">
        <v>5.5505750000000003</v>
      </c>
      <c r="K69" s="70">
        <v>52.085785000000016</v>
      </c>
      <c r="L69" s="70">
        <v>2.5294000000000001E-2</v>
      </c>
      <c r="M69" s="57">
        <v>3.4823469999999999</v>
      </c>
      <c r="N69" s="363">
        <f t="shared" si="10"/>
        <v>245.50890700000002</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13.766504000000008</v>
      </c>
      <c r="L70" s="70">
        <v>1.9470000000000002E-3</v>
      </c>
      <c r="M70" s="57">
        <v>1.4595329999999997</v>
      </c>
      <c r="N70" s="363">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265.23784799999999</v>
      </c>
      <c r="D71" s="70">
        <v>5.8588939999999994</v>
      </c>
      <c r="E71" s="70">
        <v>3.5231599999999998</v>
      </c>
      <c r="F71" s="70">
        <v>0.1865760000000023</v>
      </c>
      <c r="G71" s="57">
        <v>0</v>
      </c>
      <c r="H71" s="57">
        <v>0</v>
      </c>
      <c r="I71" s="70">
        <v>4.4135219999999995</v>
      </c>
      <c r="J71" s="70">
        <v>10.839126</v>
      </c>
      <c r="K71" s="70">
        <v>33.10684100000001</v>
      </c>
      <c r="L71" s="70">
        <v>0</v>
      </c>
      <c r="M71" s="57">
        <v>4.7541879999999992</v>
      </c>
      <c r="N71" s="363">
        <f t="shared" si="10"/>
        <v>327.92015500000008</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18.339632000000002</v>
      </c>
      <c r="L72" s="70">
        <v>0</v>
      </c>
      <c r="M72" s="57">
        <v>5.6310599999999997</v>
      </c>
      <c r="N72" s="363">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194.92643499999997</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63">
        <f t="shared" si="10"/>
        <v>238.58668599999996</v>
      </c>
      <c r="O73" s="65">
        <v>165.38304600000001</v>
      </c>
      <c r="P73" s="57">
        <v>21.620004000000002</v>
      </c>
      <c r="Q73" s="69">
        <v>9.3367150000000017</v>
      </c>
      <c r="R73" s="165">
        <f t="shared" si="11"/>
        <v>1838.881727</v>
      </c>
      <c r="S73" s="72"/>
      <c r="T73" s="122" t="s">
        <v>288</v>
      </c>
    </row>
    <row r="74" spans="1:20" s="73" customFormat="1" ht="12.75" customHeight="1">
      <c r="A74" s="190">
        <v>42036</v>
      </c>
      <c r="B74" s="59">
        <v>1303.1087709999999</v>
      </c>
      <c r="C74" s="70">
        <v>118.73342199999999</v>
      </c>
      <c r="D74" s="70">
        <v>9.7954000000000013E-2</v>
      </c>
      <c r="E74" s="70">
        <v>0.17119999999999999</v>
      </c>
      <c r="F74" s="70">
        <v>0.24976199999997561</v>
      </c>
      <c r="G74" s="57">
        <v>0</v>
      </c>
      <c r="H74" s="57">
        <v>0</v>
      </c>
      <c r="I74" s="70">
        <v>1.9144399999999999</v>
      </c>
      <c r="J74" s="70">
        <v>3.551822</v>
      </c>
      <c r="K74" s="70">
        <v>12.960161999999999</v>
      </c>
      <c r="L74" s="70">
        <v>0</v>
      </c>
      <c r="M74" s="57">
        <v>4.6126069999999997</v>
      </c>
      <c r="N74" s="363">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32.566413000000004</v>
      </c>
      <c r="L75" s="70">
        <v>1.957E-3</v>
      </c>
      <c r="M75" s="57">
        <v>4.203722</v>
      </c>
      <c r="N75" s="363">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8.7027999999999994E-2</v>
      </c>
      <c r="E76" s="70">
        <v>0.1416</v>
      </c>
      <c r="F76" s="70">
        <v>0.23278099999998858</v>
      </c>
      <c r="G76" s="57">
        <v>0</v>
      </c>
      <c r="H76" s="57">
        <v>0</v>
      </c>
      <c r="I76" s="70">
        <v>6.4178999999999995</v>
      </c>
      <c r="J76" s="70">
        <v>2.3097120000000002</v>
      </c>
      <c r="K76" s="70">
        <v>20.627599000000007</v>
      </c>
      <c r="L76" s="70">
        <v>0</v>
      </c>
      <c r="M76" s="57">
        <v>1.4861410000000002</v>
      </c>
      <c r="N76" s="363">
        <f t="shared" si="10"/>
        <v>169.93856799999998</v>
      </c>
      <c r="O76" s="65">
        <v>165.38304600000001</v>
      </c>
      <c r="P76" s="57">
        <v>21.620004000000002</v>
      </c>
      <c r="Q76" s="69">
        <v>5.4222399999999986</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18.636695000000003</v>
      </c>
      <c r="L77" s="70">
        <v>0</v>
      </c>
      <c r="M77" s="57">
        <v>2.9912690000000004</v>
      </c>
      <c r="N77" s="363">
        <f t="shared" si="10"/>
        <v>211.86079299999997</v>
      </c>
      <c r="O77" s="65">
        <v>165.38304600000001</v>
      </c>
      <c r="P77" s="57">
        <v>21.620004000000002</v>
      </c>
      <c r="Q77" s="69">
        <v>1.944396</v>
      </c>
      <c r="R77" s="165">
        <f t="shared" si="11"/>
        <v>1319.7191740000003</v>
      </c>
      <c r="S77" s="72"/>
      <c r="T77" s="122" t="s">
        <v>288</v>
      </c>
    </row>
    <row r="78" spans="1:20" s="73" customFormat="1" ht="12.75" customHeight="1">
      <c r="A78" s="190">
        <v>42156</v>
      </c>
      <c r="B78" s="59">
        <v>938.23936200000003</v>
      </c>
      <c r="C78" s="70">
        <v>180.98571900000005</v>
      </c>
      <c r="D78" s="70">
        <v>8.9535000000000003E-2</v>
      </c>
      <c r="E78" s="70">
        <v>0.1148</v>
      </c>
      <c r="F78" s="70">
        <v>4.6160999999983687E-2</v>
      </c>
      <c r="G78" s="57">
        <v>0</v>
      </c>
      <c r="H78" s="57">
        <v>0</v>
      </c>
      <c r="I78" s="70">
        <v>20.421088999999998</v>
      </c>
      <c r="J78" s="70">
        <v>30.1328</v>
      </c>
      <c r="K78" s="70">
        <v>23.812725999999987</v>
      </c>
      <c r="L78" s="70">
        <v>0</v>
      </c>
      <c r="M78" s="57">
        <v>3.3711600000000006</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1360.3673129999997</v>
      </c>
      <c r="C79" s="70">
        <v>107.369061</v>
      </c>
      <c r="D79" s="70">
        <v>0.66385699999999992</v>
      </c>
      <c r="E79" s="70">
        <v>0.10080000000000001</v>
      </c>
      <c r="F79" s="70">
        <v>0.13359800000000632</v>
      </c>
      <c r="G79" s="57">
        <v>0</v>
      </c>
      <c r="H79" s="57">
        <v>0</v>
      </c>
      <c r="I79" s="70">
        <v>1.5397890000000001</v>
      </c>
      <c r="J79" s="70">
        <v>9.8229119999999988</v>
      </c>
      <c r="K79" s="70">
        <v>19.466231999999998</v>
      </c>
      <c r="L79" s="70">
        <v>0</v>
      </c>
      <c r="M79" s="57">
        <v>1.876544</v>
      </c>
      <c r="N79" s="363">
        <f t="shared" si="10"/>
        <v>140.972793</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1318.658263</v>
      </c>
      <c r="C80" s="70">
        <v>184.40024900000003</v>
      </c>
      <c r="D80" s="70">
        <v>15.4809</v>
      </c>
      <c r="E80" s="70">
        <v>1.4007700000000001</v>
      </c>
      <c r="F80" s="70">
        <v>0.19999799999999368</v>
      </c>
      <c r="G80" s="57">
        <v>0</v>
      </c>
      <c r="H80" s="57">
        <v>0</v>
      </c>
      <c r="I80" s="70">
        <v>1.6117999999999999</v>
      </c>
      <c r="J80" s="70">
        <v>25.656403000000001</v>
      </c>
      <c r="K80" s="70">
        <v>38.524785999999978</v>
      </c>
      <c r="L80" s="70">
        <v>0</v>
      </c>
      <c r="M80" s="57">
        <v>0.24175300000000005</v>
      </c>
      <c r="N80" s="363">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4.8339109999999987</v>
      </c>
      <c r="J81" s="70">
        <v>3.4574259999999999</v>
      </c>
      <c r="K81" s="70">
        <v>22.455313000000011</v>
      </c>
      <c r="L81" s="70">
        <v>0</v>
      </c>
      <c r="M81" s="57">
        <v>4.1901029999999997</v>
      </c>
      <c r="N81" s="363">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180.37708899999998</v>
      </c>
      <c r="D82" s="70">
        <v>7.8599540000000001</v>
      </c>
      <c r="E82" s="70">
        <v>0.4481</v>
      </c>
      <c r="F82" s="70">
        <v>0.11799899999999752</v>
      </c>
      <c r="G82" s="57">
        <v>0</v>
      </c>
      <c r="H82" s="57">
        <v>0</v>
      </c>
      <c r="I82" s="70">
        <v>0.83760999999999997</v>
      </c>
      <c r="J82" s="70">
        <v>1.5848</v>
      </c>
      <c r="K82" s="70">
        <v>10.838735999999995</v>
      </c>
      <c r="L82" s="70">
        <v>0</v>
      </c>
      <c r="M82" s="57">
        <v>3.2906689999999998</v>
      </c>
      <c r="N82" s="363">
        <f t="shared" si="10"/>
        <v>205.35495699999998</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1.8897619999999999</v>
      </c>
      <c r="J83" s="70">
        <v>7.7187070000000002</v>
      </c>
      <c r="K83" s="70">
        <v>11.507767999999999</v>
      </c>
      <c r="L83" s="70">
        <v>0.14740699999999998</v>
      </c>
      <c r="M83" s="57">
        <v>2.4698739999999999</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129.47848099999999</v>
      </c>
      <c r="D84" s="70">
        <v>0.99072500000000008</v>
      </c>
      <c r="E84" s="70">
        <v>4.5600000000000002E-2</v>
      </c>
      <c r="F84" s="70">
        <v>0.18379699999999843</v>
      </c>
      <c r="G84" s="57">
        <v>0</v>
      </c>
      <c r="H84" s="57">
        <v>0</v>
      </c>
      <c r="I84" s="70">
        <v>1.152058</v>
      </c>
      <c r="J84" s="70">
        <v>0.81200099999999997</v>
      </c>
      <c r="K84" s="70">
        <v>24.287098999999998</v>
      </c>
      <c r="L84" s="70">
        <v>3.8503000000000003E-2</v>
      </c>
      <c r="M84" s="57">
        <v>10.310495999999999</v>
      </c>
      <c r="N84" s="363">
        <f t="shared" ref="N84:N119" si="12">SUM(C84:M84)</f>
        <v>167.29876000000002</v>
      </c>
      <c r="O84" s="65">
        <v>165.38304600000001</v>
      </c>
      <c r="P84" s="57">
        <v>21.620004000000002</v>
      </c>
      <c r="Q84" s="69">
        <v>10.038009000000002</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17.45033500000001</v>
      </c>
      <c r="L85" s="70">
        <v>0.73972599999999999</v>
      </c>
      <c r="M85" s="57">
        <v>3.9826499999999996</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94.95502799999997</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1183.5894540000002</v>
      </c>
      <c r="C87" s="70">
        <v>168.06301499999998</v>
      </c>
      <c r="D87" s="70">
        <v>0.29926599999999998</v>
      </c>
      <c r="E87" s="70">
        <v>0.1164</v>
      </c>
      <c r="F87" s="70">
        <v>0.18451999999999202</v>
      </c>
      <c r="G87" s="57">
        <v>0</v>
      </c>
      <c r="H87" s="57">
        <v>0</v>
      </c>
      <c r="I87" s="70">
        <v>12.001001</v>
      </c>
      <c r="J87" s="70">
        <v>3.4844750000000002</v>
      </c>
      <c r="K87" s="70">
        <v>20.069738999999998</v>
      </c>
      <c r="L87" s="70">
        <v>0.61643800000000004</v>
      </c>
      <c r="M87" s="57">
        <v>0.63177499999999986</v>
      </c>
      <c r="N87" s="363">
        <f t="shared" si="12"/>
        <v>205.46662899999995</v>
      </c>
      <c r="O87" s="65">
        <v>165.38304600000001</v>
      </c>
      <c r="P87" s="57">
        <v>22.347376000000001</v>
      </c>
      <c r="Q87" s="69">
        <v>2.5978279999999998</v>
      </c>
      <c r="R87" s="165">
        <f t="shared" si="13"/>
        <v>1579.384333</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15.191079000000006</v>
      </c>
      <c r="L88" s="70">
        <v>0</v>
      </c>
      <c r="M88" s="57">
        <v>4.6265840000000003</v>
      </c>
      <c r="N88" s="363">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178.11734799999999</v>
      </c>
      <c r="D89" s="70">
        <v>4.8829999999999998E-2</v>
      </c>
      <c r="E89" s="70">
        <v>0.13240000000000002</v>
      </c>
      <c r="F89" s="70">
        <v>0.18301800000000412</v>
      </c>
      <c r="G89" s="57">
        <v>0</v>
      </c>
      <c r="H89" s="57">
        <v>0</v>
      </c>
      <c r="I89" s="70">
        <v>2.8654899999999999</v>
      </c>
      <c r="J89" s="70">
        <v>50.964485999999994</v>
      </c>
      <c r="K89" s="70">
        <v>48.093236999999995</v>
      </c>
      <c r="L89" s="70">
        <v>0</v>
      </c>
      <c r="M89" s="57">
        <v>8.6965880000000002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221.92454300000006</v>
      </c>
      <c r="D90" s="70">
        <v>0.27761799999999998</v>
      </c>
      <c r="E90" s="70">
        <v>0.1004</v>
      </c>
      <c r="F90" s="70">
        <v>0</v>
      </c>
      <c r="G90" s="57">
        <v>0</v>
      </c>
      <c r="H90" s="57">
        <v>0</v>
      </c>
      <c r="I90" s="70">
        <v>11.554556</v>
      </c>
      <c r="J90" s="70">
        <v>30.339682000000003</v>
      </c>
      <c r="K90" s="70">
        <v>11.820384999999996</v>
      </c>
      <c r="L90" s="70">
        <v>5.1762000000000002E-2</v>
      </c>
      <c r="M90" s="57">
        <v>13.772234000000001</v>
      </c>
      <c r="N90" s="363">
        <f t="shared" si="12"/>
        <v>289.84118000000007</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183.64214600000003</v>
      </c>
      <c r="D91" s="70">
        <v>0.61946000000000001</v>
      </c>
      <c r="E91" s="70">
        <v>8.6800000000000002E-2</v>
      </c>
      <c r="F91" s="70">
        <v>0.12399999999999523</v>
      </c>
      <c r="G91" s="57">
        <v>0</v>
      </c>
      <c r="H91" s="57">
        <v>0</v>
      </c>
      <c r="I91" s="70">
        <v>3.8806219999999998</v>
      </c>
      <c r="J91" s="70">
        <v>25.481008999999997</v>
      </c>
      <c r="K91" s="70">
        <v>27.443536999999996</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167.70654100000002</v>
      </c>
      <c r="D92" s="70">
        <v>22.667853000000001</v>
      </c>
      <c r="E92" s="70">
        <v>0.2288</v>
      </c>
      <c r="F92" s="70">
        <v>0.19399900000001935</v>
      </c>
      <c r="G92" s="57">
        <v>0</v>
      </c>
      <c r="H92" s="57">
        <v>0</v>
      </c>
      <c r="I92" s="70">
        <v>23.963096</v>
      </c>
      <c r="J92" s="70">
        <v>6.5781700000000001</v>
      </c>
      <c r="K92" s="70">
        <v>44.548452000000005</v>
      </c>
      <c r="L92" s="70">
        <v>0</v>
      </c>
      <c r="M92" s="57">
        <v>12.437643</v>
      </c>
      <c r="N92" s="363">
        <f t="shared" si="12"/>
        <v>278.32455400000003</v>
      </c>
      <c r="O92" s="65">
        <v>165.38304600000001</v>
      </c>
      <c r="P92" s="57">
        <v>22.795947000000002</v>
      </c>
      <c r="Q92" s="69">
        <v>0.801369</v>
      </c>
      <c r="R92" s="165">
        <f t="shared" si="13"/>
        <v>1769.7475449999999</v>
      </c>
      <c r="S92" s="72"/>
      <c r="T92" s="121">
        <v>9071.8346520000014</v>
      </c>
    </row>
    <row r="93" spans="1:20" s="73" customFormat="1" ht="12.75" customHeight="1">
      <c r="A93" s="190">
        <v>42614</v>
      </c>
      <c r="B93" s="59">
        <v>942.9388610000002</v>
      </c>
      <c r="C93" s="70">
        <v>266.70293900000001</v>
      </c>
      <c r="D93" s="70">
        <v>0.56162500000000004</v>
      </c>
      <c r="E93" s="70">
        <v>4.5600000000000002E-2</v>
      </c>
      <c r="F93" s="70">
        <v>0.23952399999998875</v>
      </c>
      <c r="G93" s="57">
        <v>0</v>
      </c>
      <c r="H93" s="57">
        <v>0</v>
      </c>
      <c r="I93" s="70">
        <v>11.099207</v>
      </c>
      <c r="J93" s="70">
        <v>3.7540979999999999</v>
      </c>
      <c r="K93" s="70">
        <v>22.968585000000012</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131.49078199999997</v>
      </c>
      <c r="K94" s="70">
        <v>20.874889999999997</v>
      </c>
      <c r="L94" s="70">
        <v>2.0783000000000003E-2</v>
      </c>
      <c r="M94" s="57">
        <v>16.996097000000002</v>
      </c>
      <c r="N94" s="363">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19.916948999999999</v>
      </c>
      <c r="L95" s="70">
        <v>0</v>
      </c>
      <c r="M95" s="57">
        <v>6.0862069999999999</v>
      </c>
      <c r="N95" s="363">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143.77524099999999</v>
      </c>
      <c r="D96" s="70">
        <v>36.296411999999997</v>
      </c>
      <c r="E96" s="70">
        <v>0.15759999999999999</v>
      </c>
      <c r="F96" s="70">
        <v>0.27799999999999159</v>
      </c>
      <c r="G96" s="57">
        <v>0</v>
      </c>
      <c r="H96" s="57">
        <v>0</v>
      </c>
      <c r="I96" s="70">
        <v>1.0736419999999998</v>
      </c>
      <c r="J96" s="70">
        <v>12.118283999999999</v>
      </c>
      <c r="K96" s="70">
        <v>29.773340000000005</v>
      </c>
      <c r="L96" s="70">
        <v>7.9199999999999995E-4</v>
      </c>
      <c r="M96" s="57">
        <v>14.639106</v>
      </c>
      <c r="N96" s="363">
        <f t="shared" si="12"/>
        <v>238.11241699999997</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160.48650000000004</v>
      </c>
      <c r="D97" s="70">
        <v>4.2033610000000001</v>
      </c>
      <c r="E97" s="70">
        <v>9.1200000000000003E-2</v>
      </c>
      <c r="F97" s="70">
        <v>10.680401000000018</v>
      </c>
      <c r="G97" s="57">
        <v>0</v>
      </c>
      <c r="H97" s="57">
        <v>0</v>
      </c>
      <c r="I97" s="70">
        <v>6.9719880000000005</v>
      </c>
      <c r="J97" s="70">
        <v>38.442796000000001</v>
      </c>
      <c r="K97" s="70">
        <v>18.94130000000002</v>
      </c>
      <c r="L97" s="70">
        <v>1.0336999999999999E-2</v>
      </c>
      <c r="M97" s="57">
        <v>6.4999700000000002</v>
      </c>
      <c r="N97" s="363">
        <f t="shared" si="12"/>
        <v>246.32785300000003</v>
      </c>
      <c r="O97" s="65">
        <v>165.38304600000001</v>
      </c>
      <c r="P97" s="57">
        <v>21.620004000000002</v>
      </c>
      <c r="Q97" s="69">
        <v>1.8906020000000001</v>
      </c>
      <c r="R97" s="165">
        <f t="shared" si="13"/>
        <v>1230.804228</v>
      </c>
      <c r="S97" s="72"/>
      <c r="T97" s="121">
        <v>9808.2331520000007</v>
      </c>
    </row>
    <row r="98" spans="1:20" s="73" customFormat="1" ht="12.75" customHeight="1">
      <c r="A98" s="190">
        <v>42767</v>
      </c>
      <c r="B98" s="59">
        <v>806.65716799999984</v>
      </c>
      <c r="C98" s="70">
        <v>160.85586299999997</v>
      </c>
      <c r="D98" s="70">
        <v>23.123957999999998</v>
      </c>
      <c r="E98" s="70">
        <v>0.21</v>
      </c>
      <c r="F98" s="70">
        <v>0.26364300000000185</v>
      </c>
      <c r="G98" s="57">
        <v>0</v>
      </c>
      <c r="H98" s="57">
        <v>0</v>
      </c>
      <c r="I98" s="70">
        <v>0.41217799999999999</v>
      </c>
      <c r="J98" s="70">
        <v>16.977471000000001</v>
      </c>
      <c r="K98" s="70">
        <v>16.341362000000004</v>
      </c>
      <c r="L98" s="70">
        <v>0</v>
      </c>
      <c r="M98" s="57">
        <v>7.3640579999999991</v>
      </c>
      <c r="N98" s="363">
        <f t="shared" si="12"/>
        <v>225.54853299999999</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1359.188384</v>
      </c>
      <c r="C99" s="70">
        <v>95.953664000000003</v>
      </c>
      <c r="D99" s="70">
        <v>30.658256999999999</v>
      </c>
      <c r="E99" s="70">
        <v>0.08</v>
      </c>
      <c r="F99" s="70">
        <v>14.764198999999991</v>
      </c>
      <c r="G99" s="57">
        <v>0</v>
      </c>
      <c r="H99" s="57">
        <v>0</v>
      </c>
      <c r="I99" s="70">
        <v>1.9151640000000001</v>
      </c>
      <c r="J99" s="70">
        <v>11.067477999999999</v>
      </c>
      <c r="K99" s="70">
        <v>2.7540059999999986</v>
      </c>
      <c r="L99" s="70">
        <v>2.1135000000000001E-2</v>
      </c>
      <c r="M99" s="57">
        <v>46.859569999999998</v>
      </c>
      <c r="N99" s="363">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1219.9355050000001</v>
      </c>
      <c r="C101" s="70">
        <v>180.96695200000002</v>
      </c>
      <c r="D101" s="70">
        <v>14.523797</v>
      </c>
      <c r="E101" s="70">
        <v>4.7600000000000003E-2</v>
      </c>
      <c r="F101" s="70">
        <v>33.131970999999993</v>
      </c>
      <c r="G101" s="57">
        <v>0</v>
      </c>
      <c r="H101" s="57">
        <v>0</v>
      </c>
      <c r="I101" s="70">
        <v>0.33559499999999998</v>
      </c>
      <c r="J101" s="70">
        <v>4.0680020000000008</v>
      </c>
      <c r="K101" s="70">
        <v>36.635936999999991</v>
      </c>
      <c r="L101" s="70">
        <v>0</v>
      </c>
      <c r="M101" s="57">
        <v>4.7135480000000012</v>
      </c>
      <c r="N101" s="363">
        <f t="shared" si="12"/>
        <v>274.42340200000001</v>
      </c>
      <c r="O101" s="65">
        <v>165.38304600000001</v>
      </c>
      <c r="P101" s="57">
        <v>21.862231999999999</v>
      </c>
      <c r="Q101" s="66">
        <v>1.696636</v>
      </c>
      <c r="R101" s="165">
        <f t="shared" si="13"/>
        <v>1683.300821</v>
      </c>
      <c r="S101" s="72"/>
      <c r="T101" s="121">
        <v>10549.386</v>
      </c>
    </row>
    <row r="102" spans="1:20" s="73" customFormat="1" ht="12.75" customHeight="1">
      <c r="A102" s="190">
        <v>42887</v>
      </c>
      <c r="B102" s="59">
        <v>1171.126068</v>
      </c>
      <c r="C102" s="70">
        <v>192.91257100000001</v>
      </c>
      <c r="D102" s="70">
        <v>13.976782999999999</v>
      </c>
      <c r="E102" s="70">
        <v>0.1186</v>
      </c>
      <c r="F102" s="70">
        <v>0.12421299999999746</v>
      </c>
      <c r="G102" s="57">
        <v>0</v>
      </c>
      <c r="H102" s="57">
        <v>0</v>
      </c>
      <c r="I102" s="70">
        <v>0.71399699999999999</v>
      </c>
      <c r="J102" s="70">
        <v>24.156519999999997</v>
      </c>
      <c r="K102" s="70">
        <v>17.529949999999992</v>
      </c>
      <c r="L102" s="70">
        <v>0</v>
      </c>
      <c r="M102" s="57">
        <v>14.447602000000002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1229.8831639999999</v>
      </c>
      <c r="C103" s="70">
        <v>214.96127299999998</v>
      </c>
      <c r="D103" s="70">
        <v>14.708409</v>
      </c>
      <c r="E103" s="70">
        <v>9.128E-2</v>
      </c>
      <c r="F103" s="70">
        <v>24.11166399999999</v>
      </c>
      <c r="G103" s="57">
        <v>0</v>
      </c>
      <c r="H103" s="57">
        <v>0</v>
      </c>
      <c r="I103" s="70">
        <v>0.40751999999999999</v>
      </c>
      <c r="J103" s="70">
        <v>11.931018</v>
      </c>
      <c r="K103" s="70">
        <v>30.970130000000012</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v>
      </c>
      <c r="C104" s="70">
        <v>268.58105599999999</v>
      </c>
      <c r="D104" s="70">
        <v>7.9367000000000001</v>
      </c>
      <c r="E104" s="70">
        <v>0.15040000000000001</v>
      </c>
      <c r="F104" s="70">
        <v>3.0000000000001137E-2</v>
      </c>
      <c r="G104" s="57">
        <v>0</v>
      </c>
      <c r="H104" s="57">
        <v>0</v>
      </c>
      <c r="I104" s="70">
        <v>0.84275999999999995</v>
      </c>
      <c r="J104" s="70">
        <v>29.777133999999997</v>
      </c>
      <c r="K104" s="70">
        <v>19.878083000000004</v>
      </c>
      <c r="L104" s="70">
        <v>3.7338999999999997E-2</v>
      </c>
      <c r="M104" s="57">
        <v>29.511606</v>
      </c>
      <c r="N104" s="363">
        <f t="shared" si="12"/>
        <v>356.74507799999992</v>
      </c>
      <c r="O104" s="65">
        <v>165.38304600000001</v>
      </c>
      <c r="P104" s="57">
        <v>21.620004000000002</v>
      </c>
      <c r="Q104" s="66">
        <v>1.12626</v>
      </c>
      <c r="R104" s="165">
        <f t="shared" si="13"/>
        <v>1582.0150229999999</v>
      </c>
      <c r="S104" s="72"/>
      <c r="T104" s="121">
        <v>11269.804630000001</v>
      </c>
    </row>
    <row r="105" spans="1:20" s="73" customFormat="1" ht="12.75" customHeight="1">
      <c r="A105" s="190">
        <v>42979</v>
      </c>
      <c r="B105" s="59">
        <v>1227.9902709999999</v>
      </c>
      <c r="C105" s="70">
        <v>208.37809499999995</v>
      </c>
      <c r="D105" s="70">
        <v>18.967200000000002</v>
      </c>
      <c r="E105" s="70">
        <v>6.8400000000000002E-2</v>
      </c>
      <c r="F105" s="70">
        <v>15.092472000000015</v>
      </c>
      <c r="G105" s="57">
        <v>0</v>
      </c>
      <c r="H105" s="57">
        <v>0</v>
      </c>
      <c r="I105" s="70">
        <v>1.471981</v>
      </c>
      <c r="J105" s="70">
        <v>15.646344000000001</v>
      </c>
      <c r="K105" s="70">
        <v>14.710666000000002</v>
      </c>
      <c r="L105" s="70">
        <v>7.7300000000000003E-4</v>
      </c>
      <c r="M105" s="57">
        <v>6.9606450000000013</v>
      </c>
      <c r="N105" s="363">
        <f t="shared" si="12"/>
        <v>281.29657599999996</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73.993688000000006</v>
      </c>
      <c r="D106" s="70">
        <v>16.594309999999997</v>
      </c>
      <c r="E106" s="70">
        <v>0.26380000000000003</v>
      </c>
      <c r="F106" s="70">
        <v>14.839235000000002</v>
      </c>
      <c r="G106" s="57">
        <v>0</v>
      </c>
      <c r="H106" s="57">
        <v>0</v>
      </c>
      <c r="I106" s="70">
        <v>18.995805000000001</v>
      </c>
      <c r="J106" s="70">
        <v>5.3803929999999998</v>
      </c>
      <c r="K106" s="70">
        <v>32.136987000000005</v>
      </c>
      <c r="L106" s="70">
        <v>0</v>
      </c>
      <c r="M106" s="57">
        <v>3.1286959999999997</v>
      </c>
      <c r="N106" s="363">
        <f t="shared" si="12"/>
        <v>165.33291400000002</v>
      </c>
      <c r="O106" s="65">
        <v>165.38304600000001</v>
      </c>
      <c r="P106" s="57">
        <v>21.620004000000002</v>
      </c>
      <c r="Q106" s="66">
        <v>2.4167119999999995</v>
      </c>
      <c r="R106" s="165">
        <f t="shared" si="13"/>
        <v>1309.802561</v>
      </c>
      <c r="S106" s="72"/>
      <c r="T106" s="121">
        <v>10697.454</v>
      </c>
    </row>
    <row r="107" spans="1:20" s="73" customFormat="1" ht="12.75" customHeight="1">
      <c r="A107" s="190">
        <v>43040</v>
      </c>
      <c r="B107" s="59">
        <v>1126.1656089999999</v>
      </c>
      <c r="C107" s="70">
        <v>202.42675599999998</v>
      </c>
      <c r="D107" s="70">
        <v>13.0785</v>
      </c>
      <c r="E107" s="70">
        <v>0.1164</v>
      </c>
      <c r="F107" s="70">
        <v>0.21500000000000341</v>
      </c>
      <c r="G107" s="57">
        <v>0</v>
      </c>
      <c r="H107" s="57">
        <v>0</v>
      </c>
      <c r="I107" s="70">
        <v>1.4602760000000001</v>
      </c>
      <c r="J107" s="70">
        <v>15.445889000000001</v>
      </c>
      <c r="K107" s="70">
        <v>21.606376999999995</v>
      </c>
      <c r="L107" s="70">
        <v>3.8200000000000005E-2</v>
      </c>
      <c r="M107" s="57">
        <v>26.488203000000002</v>
      </c>
      <c r="N107" s="363">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264.65422500000005</v>
      </c>
      <c r="D108" s="70">
        <v>9.6476000000000006</v>
      </c>
      <c r="E108" s="70">
        <v>0.17119999999999999</v>
      </c>
      <c r="F108" s="70">
        <v>0.24634399999999346</v>
      </c>
      <c r="G108" s="57">
        <v>0</v>
      </c>
      <c r="H108" s="57">
        <v>0</v>
      </c>
      <c r="I108" s="70">
        <v>2.3889839999999998</v>
      </c>
      <c r="J108" s="70">
        <v>6.6305699999999996</v>
      </c>
      <c r="K108" s="70">
        <v>36.919521000000003</v>
      </c>
      <c r="L108" s="70">
        <v>0</v>
      </c>
      <c r="M108" s="57">
        <v>17.861705999999998</v>
      </c>
      <c r="N108" s="363">
        <f t="shared" si="12"/>
        <v>338.52015000000006</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1260.7544300000002</v>
      </c>
      <c r="C109" s="70">
        <v>259.75370099999998</v>
      </c>
      <c r="D109" s="70">
        <v>10.697132</v>
      </c>
      <c r="E109" s="70">
        <v>0.18280000000000002</v>
      </c>
      <c r="F109" s="70">
        <v>16.02429699999999</v>
      </c>
      <c r="G109" s="57">
        <v>0</v>
      </c>
      <c r="H109" s="57">
        <v>0</v>
      </c>
      <c r="I109" s="70">
        <v>0.6664500000000001</v>
      </c>
      <c r="J109" s="70">
        <v>16.192931999999999</v>
      </c>
      <c r="K109" s="70">
        <v>14.552862999999995</v>
      </c>
      <c r="L109" s="70">
        <v>1.9550000000000001E-2</v>
      </c>
      <c r="M109" s="57">
        <v>59.138072000000001</v>
      </c>
      <c r="N109" s="363">
        <f t="shared" si="12"/>
        <v>377.22779699999995</v>
      </c>
      <c r="O109" s="65">
        <v>165.38304600000001</v>
      </c>
      <c r="P109" s="57">
        <v>21.620004000000002</v>
      </c>
      <c r="Q109" s="66">
        <v>0.42566399999999999</v>
      </c>
      <c r="R109" s="165">
        <f t="shared" si="13"/>
        <v>1825.4109410000003</v>
      </c>
      <c r="S109" s="72"/>
      <c r="T109" s="121">
        <v>12085.015803999999</v>
      </c>
    </row>
    <row r="110" spans="1:20" s="73" customFormat="1" ht="12.75" customHeight="1">
      <c r="A110" s="190">
        <v>43132</v>
      </c>
      <c r="B110" s="59">
        <v>926.33744999999999</v>
      </c>
      <c r="C110" s="70">
        <v>11.463876000000001</v>
      </c>
      <c r="D110" s="70">
        <v>0</v>
      </c>
      <c r="E110" s="70">
        <v>6.8400000000000002E-2</v>
      </c>
      <c r="F110" s="70">
        <v>20.024991000000028</v>
      </c>
      <c r="G110" s="57">
        <v>0</v>
      </c>
      <c r="H110" s="57">
        <v>0</v>
      </c>
      <c r="I110" s="70">
        <v>26.160112000000002</v>
      </c>
      <c r="J110" s="70">
        <v>6.9814939999999996</v>
      </c>
      <c r="K110" s="70">
        <v>15.396165000000002</v>
      </c>
      <c r="L110" s="70">
        <v>0</v>
      </c>
      <c r="M110" s="57">
        <v>39.253691999999994</v>
      </c>
      <c r="N110" s="363">
        <f t="shared" si="12"/>
        <v>119.34873000000002</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1377.7478920000001</v>
      </c>
      <c r="C111" s="70">
        <v>205.42107199999998</v>
      </c>
      <c r="D111" s="70">
        <v>15.15762</v>
      </c>
      <c r="E111" s="70">
        <v>0.30839999999999995</v>
      </c>
      <c r="F111" s="70">
        <v>4.8000000000001819E-2</v>
      </c>
      <c r="G111" s="57">
        <v>0</v>
      </c>
      <c r="H111" s="57">
        <v>0</v>
      </c>
      <c r="I111" s="70">
        <v>4.0916500000000005</v>
      </c>
      <c r="J111" s="70">
        <v>33.026091000000001</v>
      </c>
      <c r="K111" s="70">
        <v>34.757130999999966</v>
      </c>
      <c r="L111" s="70">
        <v>0</v>
      </c>
      <c r="M111" s="57">
        <v>6.5203689999999996</v>
      </c>
      <c r="N111" s="363">
        <f t="shared" si="12"/>
        <v>299.33033299999994</v>
      </c>
      <c r="O111" s="65">
        <v>165.38304600000001</v>
      </c>
      <c r="P111" s="57">
        <v>21.620004000000002</v>
      </c>
      <c r="Q111" s="66">
        <v>3.0116320000000001</v>
      </c>
      <c r="R111" s="165">
        <f t="shared" si="13"/>
        <v>1867.092907</v>
      </c>
      <c r="S111" s="72"/>
      <c r="T111" s="121">
        <v>11647.221022</v>
      </c>
    </row>
    <row r="112" spans="1:20" s="73" customFormat="1" ht="12.75" customHeight="1">
      <c r="A112" s="190">
        <v>43191</v>
      </c>
      <c r="B112" s="59">
        <v>827.71764900000005</v>
      </c>
      <c r="C112" s="70">
        <v>125.80867600000003</v>
      </c>
      <c r="D112" s="70">
        <v>31.017326000000001</v>
      </c>
      <c r="E112" s="70">
        <v>8.6800000000000002E-2</v>
      </c>
      <c r="F112" s="70">
        <v>5.0999999999987722E-2</v>
      </c>
      <c r="G112" s="57">
        <v>0</v>
      </c>
      <c r="H112" s="57">
        <v>0</v>
      </c>
      <c r="I112" s="70">
        <v>24.046837</v>
      </c>
      <c r="J112" s="70">
        <v>80.085519999999988</v>
      </c>
      <c r="K112" s="70">
        <v>15.270068999999998</v>
      </c>
      <c r="L112" s="70">
        <v>0</v>
      </c>
      <c r="M112" s="57">
        <v>66.706032000000008</v>
      </c>
      <c r="N112" s="363">
        <f t="shared" si="12"/>
        <v>343.07226000000003</v>
      </c>
      <c r="O112" s="65">
        <v>165.38304600000001</v>
      </c>
      <c r="P112" s="57">
        <v>21.620004000000002</v>
      </c>
      <c r="Q112" s="66">
        <v>0.41066499999999995</v>
      </c>
      <c r="R112" s="165">
        <f t="shared" si="13"/>
        <v>1358.2036240000002</v>
      </c>
      <c r="S112" s="72"/>
      <c r="T112" s="121">
        <v>11433.481782999999</v>
      </c>
    </row>
    <row r="113" spans="1:20" s="73" customFormat="1" ht="12.75" customHeight="1">
      <c r="A113" s="190">
        <v>43221</v>
      </c>
      <c r="B113" s="59">
        <v>1100.762207</v>
      </c>
      <c r="C113" s="70">
        <v>182.64349799999997</v>
      </c>
      <c r="D113" s="70">
        <v>8.7449999999999992</v>
      </c>
      <c r="E113" s="70">
        <v>0.13639999999999999</v>
      </c>
      <c r="F113" s="70">
        <v>12.487818000000004</v>
      </c>
      <c r="G113" s="57">
        <v>0</v>
      </c>
      <c r="H113" s="57">
        <v>0</v>
      </c>
      <c r="I113" s="70">
        <v>3.7656000000000001</v>
      </c>
      <c r="J113" s="70">
        <v>1.6089470000000001</v>
      </c>
      <c r="K113" s="70">
        <v>12.360570000000003</v>
      </c>
      <c r="L113" s="70">
        <v>0</v>
      </c>
      <c r="M113" s="57">
        <v>13.522615999999999</v>
      </c>
      <c r="N113" s="363">
        <f t="shared" si="12"/>
        <v>235.27044899999999</v>
      </c>
      <c r="O113" s="65">
        <v>165.38304600000001</v>
      </c>
      <c r="P113" s="57">
        <v>21.620004000000002</v>
      </c>
      <c r="Q113" s="66">
        <v>1.0445609999999999</v>
      </c>
      <c r="R113" s="165">
        <f t="shared" si="13"/>
        <v>1524.0802669999998</v>
      </c>
      <c r="S113" s="72"/>
      <c r="T113" s="121">
        <v>10564.604674</v>
      </c>
    </row>
    <row r="114" spans="1:20" s="73" customFormat="1" ht="12.75" customHeight="1">
      <c r="A114" s="190">
        <v>43252</v>
      </c>
      <c r="B114" s="59">
        <v>1154.0984220000003</v>
      </c>
      <c r="C114" s="70">
        <v>267.00258299999996</v>
      </c>
      <c r="D114" s="70">
        <v>4.4661549999999997</v>
      </c>
      <c r="E114" s="70">
        <v>6.1600000000000002E-2</v>
      </c>
      <c r="F114" s="70">
        <v>39.442303999999979</v>
      </c>
      <c r="G114" s="57">
        <v>0</v>
      </c>
      <c r="H114" s="57">
        <v>0</v>
      </c>
      <c r="I114" s="70">
        <v>1.6765999999999999</v>
      </c>
      <c r="J114" s="70">
        <v>13.806636999999998</v>
      </c>
      <c r="K114" s="70">
        <v>19.385981999999995</v>
      </c>
      <c r="L114" s="70">
        <v>0</v>
      </c>
      <c r="M114" s="57">
        <v>12.327883999999999</v>
      </c>
      <c r="N114" s="363">
        <f t="shared" si="12"/>
        <v>358.16974499999998</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1011.2693260000001</v>
      </c>
      <c r="C115" s="70">
        <v>187.090034</v>
      </c>
      <c r="D115" s="70">
        <v>27.5</v>
      </c>
      <c r="E115" s="70">
        <v>0.21919999999999998</v>
      </c>
      <c r="F115" s="70">
        <v>0.11074800000000096</v>
      </c>
      <c r="G115" s="57">
        <v>0</v>
      </c>
      <c r="H115" s="57">
        <v>0</v>
      </c>
      <c r="I115" s="70">
        <v>5.8274210000000002</v>
      </c>
      <c r="J115" s="70">
        <v>8.7525709999999997</v>
      </c>
      <c r="K115" s="70">
        <v>33.930148999999986</v>
      </c>
      <c r="L115" s="70">
        <v>0</v>
      </c>
      <c r="M115" s="57">
        <v>14.629344000000001</v>
      </c>
      <c r="N115" s="363">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207.41226</v>
      </c>
      <c r="D116" s="70">
        <v>12.363907000000001</v>
      </c>
      <c r="E116" s="70">
        <v>0.16159999999999999</v>
      </c>
      <c r="F116" s="70">
        <v>9.1567999999995209E-2</v>
      </c>
      <c r="G116" s="57">
        <v>0</v>
      </c>
      <c r="H116" s="57">
        <v>0</v>
      </c>
      <c r="I116" s="70">
        <v>0.65700000000000003</v>
      </c>
      <c r="J116" s="70">
        <v>15.332352</v>
      </c>
      <c r="K116" s="70">
        <v>35.512200000000014</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247.58499800000001</v>
      </c>
      <c r="D117" s="70">
        <v>29.308940999999997</v>
      </c>
      <c r="E117" s="70">
        <v>0.29120000000000001</v>
      </c>
      <c r="F117" s="70">
        <v>3.7047999999998638E-2</v>
      </c>
      <c r="G117" s="57">
        <v>0</v>
      </c>
      <c r="H117" s="57">
        <v>0</v>
      </c>
      <c r="I117" s="70">
        <v>0.37570100000000001</v>
      </c>
      <c r="J117" s="70">
        <v>26.956493999999999</v>
      </c>
      <c r="K117" s="70">
        <v>26.286885000000002</v>
      </c>
      <c r="L117" s="70">
        <v>6.4578999999999998E-2</v>
      </c>
      <c r="M117" s="57">
        <v>49.955751000000006</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6" si="14">DATE(YEAR(A117),MONTH(A117)+1,DAY(A117))</f>
        <v>43374</v>
      </c>
      <c r="B118" s="59">
        <v>1197.1496079999999</v>
      </c>
      <c r="C118" s="70">
        <v>124.21735499999998</v>
      </c>
      <c r="D118" s="70">
        <v>22.514427999999999</v>
      </c>
      <c r="E118" s="70">
        <v>7.7599999999999988E-2</v>
      </c>
      <c r="F118" s="70">
        <v>1.7799999999994043E-2</v>
      </c>
      <c r="G118" s="57">
        <v>0</v>
      </c>
      <c r="H118" s="57">
        <v>0</v>
      </c>
      <c r="I118" s="70">
        <v>37.729296999999995</v>
      </c>
      <c r="J118" s="70">
        <v>14.876867000000003</v>
      </c>
      <c r="K118" s="70">
        <v>14.237889000000004</v>
      </c>
      <c r="L118" s="70">
        <v>0</v>
      </c>
      <c r="M118" s="57">
        <v>13.411710000000001</v>
      </c>
      <c r="N118" s="363">
        <f t="shared" si="12"/>
        <v>227.08294599999996</v>
      </c>
      <c r="O118" s="65">
        <v>165.38304600000001</v>
      </c>
      <c r="P118" s="57">
        <v>21.620004000000002</v>
      </c>
      <c r="Q118" s="66">
        <v>2.6617319999999998</v>
      </c>
      <c r="R118" s="165">
        <f t="shared" si="13"/>
        <v>1613.897336</v>
      </c>
      <c r="S118" s="72"/>
      <c r="T118" s="121">
        <v>13964.227217</v>
      </c>
    </row>
    <row r="119" spans="1:20" s="73" customFormat="1" ht="12.75" customHeight="1">
      <c r="A119" s="190">
        <f t="shared" si="14"/>
        <v>43405</v>
      </c>
      <c r="B119" s="59">
        <v>1576.0405949999997</v>
      </c>
      <c r="C119" s="70">
        <v>78.446529999999996</v>
      </c>
      <c r="D119" s="70">
        <v>10.400060000000002</v>
      </c>
      <c r="E119" s="70">
        <v>0.29239999999999999</v>
      </c>
      <c r="F119" s="70">
        <v>1.724899999999252E-2</v>
      </c>
      <c r="G119" s="57">
        <v>0</v>
      </c>
      <c r="H119" s="57">
        <v>0</v>
      </c>
      <c r="I119" s="70">
        <v>24.945284000000001</v>
      </c>
      <c r="J119" s="70">
        <v>7.0357869999999991</v>
      </c>
      <c r="K119" s="70">
        <v>24.166580000000003</v>
      </c>
      <c r="L119" s="70">
        <v>2.1429E-2</v>
      </c>
      <c r="M119" s="57">
        <v>6.593934</v>
      </c>
      <c r="N119" s="363">
        <f t="shared" si="12"/>
        <v>151.919253</v>
      </c>
      <c r="O119" s="65">
        <v>165.38304600000001</v>
      </c>
      <c r="P119" s="57">
        <v>21.620004000000002</v>
      </c>
      <c r="Q119" s="66">
        <v>0.63846799999999992</v>
      </c>
      <c r="R119" s="165">
        <f t="shared" si="13"/>
        <v>1915.6013659999999</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31.449784000000001</v>
      </c>
      <c r="K120" s="70">
        <v>19.662431999999992</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1321.5363149999996</v>
      </c>
      <c r="C121" s="70">
        <v>229.07939800000003</v>
      </c>
      <c r="D121" s="70">
        <v>17.649090000000001</v>
      </c>
      <c r="E121" s="70">
        <v>0.2056</v>
      </c>
      <c r="F121" s="70">
        <v>4.6999999999997044E-2</v>
      </c>
      <c r="G121" s="57">
        <v>0</v>
      </c>
      <c r="H121" s="57">
        <v>0</v>
      </c>
      <c r="I121" s="70">
        <v>6.7975519999999996</v>
      </c>
      <c r="J121" s="70">
        <v>2.0492569999999999</v>
      </c>
      <c r="K121" s="70">
        <v>16.231266000000005</v>
      </c>
      <c r="L121" s="70">
        <v>0</v>
      </c>
      <c r="M121" s="57">
        <v>32.872099999999996</v>
      </c>
      <c r="N121" s="363">
        <f t="shared" si="15"/>
        <v>304.931263</v>
      </c>
      <c r="O121" s="65">
        <v>165.38304600000001</v>
      </c>
      <c r="P121" s="57">
        <v>21.620004000000002</v>
      </c>
      <c r="Q121" s="66">
        <v>6.1825159999999997</v>
      </c>
      <c r="R121" s="165">
        <f t="shared" si="16"/>
        <v>1819.6531439999997</v>
      </c>
      <c r="S121" s="72"/>
      <c r="T121" s="121">
        <v>13561.761391</v>
      </c>
    </row>
    <row r="122" spans="1:20" s="73" customFormat="1" ht="12.75" customHeight="1">
      <c r="A122" s="190">
        <f t="shared" si="14"/>
        <v>43497</v>
      </c>
      <c r="B122" s="59">
        <v>1112.3940470000002</v>
      </c>
      <c r="C122" s="70">
        <v>119.82674900000001</v>
      </c>
      <c r="D122" s="70">
        <v>26.739971999999998</v>
      </c>
      <c r="E122" s="70">
        <v>0.1416</v>
      </c>
      <c r="F122" s="70">
        <v>1.2499999999988631E-2</v>
      </c>
      <c r="G122" s="57">
        <v>0</v>
      </c>
      <c r="H122" s="57">
        <v>0</v>
      </c>
      <c r="I122" s="70">
        <v>8.2823700000000002</v>
      </c>
      <c r="J122" s="70">
        <v>11.175974</v>
      </c>
      <c r="K122" s="70">
        <v>27.261526999999994</v>
      </c>
      <c r="L122" s="70">
        <v>0</v>
      </c>
      <c r="M122" s="57">
        <v>16.421476000000002</v>
      </c>
      <c r="N122" s="363">
        <f t="shared" ref="N122:N123" si="17">SUM(C122:M122)</f>
        <v>209.86216800000003</v>
      </c>
      <c r="O122" s="65">
        <v>165.38304600000001</v>
      </c>
      <c r="P122" s="57">
        <v>21.620004000000002</v>
      </c>
      <c r="Q122" s="66">
        <v>4.074611</v>
      </c>
      <c r="R122" s="165">
        <f t="shared" ref="R122:R123" si="18">SUM(B122,N122,O122,P122,Q122)</f>
        <v>1513.3338760000004</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1.7349919999999999</v>
      </c>
      <c r="J123" s="70">
        <v>2.2295240000000005</v>
      </c>
      <c r="K123" s="70">
        <v>16.188037000000001</v>
      </c>
      <c r="L123" s="70">
        <v>0</v>
      </c>
      <c r="M123" s="57">
        <v>34.575969000000001</v>
      </c>
      <c r="N123" s="363">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1485.0669400000002</v>
      </c>
      <c r="C124" s="70">
        <v>443.62293300000005</v>
      </c>
      <c r="D124" s="70">
        <v>3.5629540000000004</v>
      </c>
      <c r="E124" s="70">
        <v>1.6E-2</v>
      </c>
      <c r="F124" s="70">
        <v>7.9999999999813554E-3</v>
      </c>
      <c r="G124" s="57">
        <v>0</v>
      </c>
      <c r="H124" s="57">
        <v>0</v>
      </c>
      <c r="I124" s="70">
        <v>1.5526040000000001</v>
      </c>
      <c r="J124" s="70">
        <v>78.56027499999999</v>
      </c>
      <c r="K124" s="70">
        <v>2.4684489999999992</v>
      </c>
      <c r="L124" s="70">
        <v>0</v>
      </c>
      <c r="M124" s="57">
        <v>14.355326000000002</v>
      </c>
      <c r="N124" s="363">
        <f t="shared" ref="N124" si="19">SUM(C124:M124)</f>
        <v>544.14654099999996</v>
      </c>
      <c r="O124" s="65">
        <v>165.38304600000001</v>
      </c>
      <c r="P124" s="57">
        <v>21.717886000000004</v>
      </c>
      <c r="Q124" s="66">
        <v>1.6297999999999999</v>
      </c>
      <c r="R124" s="165">
        <f t="shared" ref="R124" si="20">SUM(B124,N124,O124,P124,Q124)</f>
        <v>2217.9442130000002</v>
      </c>
      <c r="S124" s="72"/>
      <c r="T124" s="121">
        <v>14038.745457000001</v>
      </c>
    </row>
    <row r="125" spans="1:20" s="73" customFormat="1" ht="12.75" customHeight="1">
      <c r="A125" s="190">
        <f t="shared" si="14"/>
        <v>43586</v>
      </c>
      <c r="B125" s="59">
        <v>1125.5853369999998</v>
      </c>
      <c r="C125" s="70">
        <v>129.50294700000001</v>
      </c>
      <c r="D125" s="70">
        <v>0.18302000000000002</v>
      </c>
      <c r="E125" s="70">
        <v>0.1072</v>
      </c>
      <c r="F125" s="70">
        <v>1.4799999999979718E-2</v>
      </c>
      <c r="G125" s="57">
        <v>0</v>
      </c>
      <c r="H125" s="57">
        <v>0</v>
      </c>
      <c r="I125" s="70">
        <v>3.4830199999999998</v>
      </c>
      <c r="J125" s="70">
        <v>12.459104999999999</v>
      </c>
      <c r="K125" s="70">
        <v>30.134666999999993</v>
      </c>
      <c r="L125" s="70">
        <v>0</v>
      </c>
      <c r="M125" s="57">
        <v>7.8008990000000011</v>
      </c>
      <c r="N125" s="363">
        <f t="shared" ref="N125" si="21">SUM(C125:M125)</f>
        <v>183.68565799999999</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41.863768</v>
      </c>
      <c r="E126" s="70">
        <v>0.11026400000000001</v>
      </c>
      <c r="F126" s="70">
        <v>12.802522999999979</v>
      </c>
      <c r="G126" s="57">
        <v>0</v>
      </c>
      <c r="H126" s="57">
        <v>0</v>
      </c>
      <c r="I126" s="70">
        <v>18.328568000000001</v>
      </c>
      <c r="J126" s="70">
        <v>3.3715419999999998</v>
      </c>
      <c r="K126" s="70">
        <v>19.822778000000021</v>
      </c>
      <c r="L126" s="70">
        <v>0</v>
      </c>
      <c r="M126" s="57">
        <v>29.337774</v>
      </c>
      <c r="N126" s="363">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31.667663000000001</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1.0752949999999999</v>
      </c>
      <c r="J128" s="70">
        <v>27.512132999999999</v>
      </c>
      <c r="K128" s="70">
        <v>18.818051000000015</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14.084261999999999</v>
      </c>
      <c r="K129" s="70">
        <v>36.741839999999968</v>
      </c>
      <c r="L129" s="70">
        <v>0.20547900000000002</v>
      </c>
      <c r="M129" s="57">
        <v>40.527868000000005</v>
      </c>
      <c r="N129" s="363">
        <f t="shared" ref="N129" si="29">SUM(C129:M129)</f>
        <v>670.40915399999983</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1518.0621889999998</v>
      </c>
      <c r="C130" s="70">
        <v>377.21191099999999</v>
      </c>
      <c r="D130" s="70">
        <v>0.89715200000000006</v>
      </c>
      <c r="E130" s="70">
        <v>7.1400000000000005E-2</v>
      </c>
      <c r="F130" s="70">
        <v>19.414863999999994</v>
      </c>
      <c r="G130" s="57">
        <v>0</v>
      </c>
      <c r="H130" s="57">
        <v>0</v>
      </c>
      <c r="I130" s="70">
        <v>14.805788</v>
      </c>
      <c r="J130" s="70">
        <v>4.2223429999999995</v>
      </c>
      <c r="K130" s="70">
        <v>2.0858649999999996</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2192.4464529999996</v>
      </c>
      <c r="S130" s="72"/>
      <c r="T130" s="121">
        <v>13810.943477999999</v>
      </c>
    </row>
    <row r="131" spans="1:20" s="73" customFormat="1" ht="12.75" customHeight="1">
      <c r="A131" s="190">
        <f t="shared" si="14"/>
        <v>43770</v>
      </c>
      <c r="B131" s="59">
        <v>1651.6502169999999</v>
      </c>
      <c r="C131" s="70">
        <v>540.50610600000005</v>
      </c>
      <c r="D131" s="70">
        <v>1.6011000000000001E-2</v>
      </c>
      <c r="E131" s="70">
        <v>3.8799999999999994E-2</v>
      </c>
      <c r="F131" s="70">
        <v>10.12339399999999</v>
      </c>
      <c r="G131" s="57">
        <v>0</v>
      </c>
      <c r="H131" s="57">
        <v>0</v>
      </c>
      <c r="I131" s="70">
        <v>17.159714000000001</v>
      </c>
      <c r="J131" s="70">
        <v>1.488194</v>
      </c>
      <c r="K131" s="70">
        <v>1.5628929999999994</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49.085312999999992</v>
      </c>
      <c r="K133" s="70">
        <v>14.773452999999998</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899.06795399999987</v>
      </c>
      <c r="C134" s="70">
        <v>420.52887400000009</v>
      </c>
      <c r="D134" s="70">
        <v>12.342159000000002</v>
      </c>
      <c r="E134" s="70">
        <v>4.5600000000000002E-2</v>
      </c>
      <c r="F134" s="70">
        <v>4.1499999999984993E-2</v>
      </c>
      <c r="G134" s="57">
        <v>0</v>
      </c>
      <c r="H134" s="57">
        <v>0</v>
      </c>
      <c r="I134" s="70">
        <v>5.6486140000000002</v>
      </c>
      <c r="J134" s="70">
        <v>34.412610999999998</v>
      </c>
      <c r="K134" s="70">
        <v>20.869869000000005</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1664.7301059999998</v>
      </c>
      <c r="C135" s="70">
        <v>441.45096400000006</v>
      </c>
      <c r="D135" s="70">
        <v>3.6840000000000002E-3</v>
      </c>
      <c r="E135" s="70">
        <v>6.8400000000000002E-2</v>
      </c>
      <c r="F135" s="70">
        <v>1.1599999999987176E-2</v>
      </c>
      <c r="G135" s="57">
        <v>0</v>
      </c>
      <c r="H135" s="57">
        <v>0</v>
      </c>
      <c r="I135" s="70">
        <v>0.63120000000000009</v>
      </c>
      <c r="J135" s="70">
        <v>0.34610399999999997</v>
      </c>
      <c r="K135" s="70">
        <v>17.868970000000008</v>
      </c>
      <c r="L135" s="70">
        <v>0</v>
      </c>
      <c r="M135" s="57">
        <v>26.247512999999998</v>
      </c>
      <c r="N135" s="363">
        <f t="shared" ref="N135" si="41">SUM(C135:M135)</f>
        <v>486.62843500000008</v>
      </c>
      <c r="O135" s="65">
        <v>165.38304600000001</v>
      </c>
      <c r="P135" s="57">
        <v>21.620004000000002</v>
      </c>
      <c r="Q135" s="66">
        <v>0.8440939999999999</v>
      </c>
      <c r="R135" s="165">
        <f t="shared" ref="R135" si="42">SUM(B135,N135,O135,P135,Q135)</f>
        <v>2339.2056849999994</v>
      </c>
      <c r="S135" s="72"/>
      <c r="T135" s="121">
        <v>14722.894978</v>
      </c>
    </row>
    <row r="136" spans="1:20" s="73" customFormat="1" ht="12.75" customHeight="1">
      <c r="A136" s="190">
        <f t="shared" si="14"/>
        <v>43922</v>
      </c>
      <c r="B136" s="59">
        <v>1378.035016</v>
      </c>
      <c r="C136" s="70">
        <v>469.63035400000001</v>
      </c>
      <c r="D136" s="70">
        <v>3.3860000000000001E-2</v>
      </c>
      <c r="E136" s="70">
        <v>0</v>
      </c>
      <c r="F136" s="70">
        <v>95.500849999999986</v>
      </c>
      <c r="G136" s="57">
        <v>0</v>
      </c>
      <c r="H136" s="57">
        <v>0</v>
      </c>
      <c r="I136" s="70">
        <v>4.031034</v>
      </c>
      <c r="J136" s="70">
        <v>4.2193369999999994</v>
      </c>
      <c r="K136" s="70">
        <v>1.0155960000000002</v>
      </c>
      <c r="L136" s="70">
        <v>0</v>
      </c>
      <c r="M136" s="57">
        <v>1.7088829999999999</v>
      </c>
      <c r="N136" s="363">
        <f t="shared" ref="N136:N137" si="43">SUM(C136:M136)</f>
        <v>576.13991399999998</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1152.7215359999998</v>
      </c>
      <c r="C137" s="70">
        <v>373.32047800000004</v>
      </c>
      <c r="D137" s="70">
        <v>3.9721999999999993E-2</v>
      </c>
      <c r="E137" s="70">
        <v>0</v>
      </c>
      <c r="F137" s="70">
        <v>1.511899999999855E-2</v>
      </c>
      <c r="G137" s="57">
        <v>0</v>
      </c>
      <c r="H137" s="57">
        <v>0</v>
      </c>
      <c r="I137" s="70">
        <v>0.59363999999999995</v>
      </c>
      <c r="J137" s="70">
        <v>0.39259000000000005</v>
      </c>
      <c r="K137" s="70">
        <v>1.0277890000000003</v>
      </c>
      <c r="L137" s="70">
        <v>0</v>
      </c>
      <c r="M137" s="57">
        <v>62.815538000000004</v>
      </c>
      <c r="N137" s="363">
        <f t="shared" si="43"/>
        <v>438.20487599999996</v>
      </c>
      <c r="O137" s="65">
        <v>165.38304600000001</v>
      </c>
      <c r="P137" s="57">
        <v>21.620004000000002</v>
      </c>
      <c r="Q137" s="66">
        <v>2.0841000000000002E-2</v>
      </c>
      <c r="R137" s="165">
        <f t="shared" si="44"/>
        <v>1777.9503029999998</v>
      </c>
      <c r="S137" s="72"/>
      <c r="T137" s="121">
        <v>13760.018457</v>
      </c>
    </row>
    <row r="138" spans="1:20" s="73" customFormat="1" ht="12.75" customHeight="1">
      <c r="A138" s="190">
        <f t="shared" si="14"/>
        <v>43983</v>
      </c>
      <c r="B138" s="59">
        <v>1498.5560489999998</v>
      </c>
      <c r="C138" s="70">
        <v>423.68603999999999</v>
      </c>
      <c r="D138" s="70">
        <v>30.418538000000002</v>
      </c>
      <c r="E138" s="70">
        <v>0</v>
      </c>
      <c r="F138" s="70">
        <v>5.9216999999989639E-2</v>
      </c>
      <c r="G138" s="57">
        <v>0</v>
      </c>
      <c r="H138" s="57">
        <v>0</v>
      </c>
      <c r="I138" s="70">
        <v>14.758878000000001</v>
      </c>
      <c r="J138" s="70">
        <v>111.17002099999999</v>
      </c>
      <c r="K138" s="70">
        <v>15.404720999999999</v>
      </c>
      <c r="L138" s="70">
        <v>0</v>
      </c>
      <c r="M138" s="57">
        <v>26.025929000000001</v>
      </c>
      <c r="N138" s="363">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362.58174200000002</v>
      </c>
      <c r="D139" s="70">
        <v>1.6E-2</v>
      </c>
      <c r="E139" s="70">
        <v>0</v>
      </c>
      <c r="F139" s="70">
        <v>3.4217000000012376E-2</v>
      </c>
      <c r="G139" s="57">
        <v>0</v>
      </c>
      <c r="H139" s="57">
        <v>0</v>
      </c>
      <c r="I139" s="70">
        <v>3.2435200000000002</v>
      </c>
      <c r="J139" s="70">
        <v>99.42004399999999</v>
      </c>
      <c r="K139" s="70">
        <v>1.5845980000000002</v>
      </c>
      <c r="L139" s="70">
        <v>0</v>
      </c>
      <c r="M139" s="57">
        <v>15.677345000000001</v>
      </c>
      <c r="N139" s="363">
        <f t="shared" ref="N139" si="47">SUM(C139:M139)</f>
        <v>482.55746600000003</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457.69792999999999</v>
      </c>
      <c r="D140" s="70">
        <v>1.7575350000000003</v>
      </c>
      <c r="E140" s="70">
        <v>4.5600000000000002E-2</v>
      </c>
      <c r="F140" s="70">
        <v>2.5500999999991336E-2</v>
      </c>
      <c r="G140" s="57">
        <v>0</v>
      </c>
      <c r="H140" s="57">
        <v>0</v>
      </c>
      <c r="I140" s="70">
        <v>2.3158829999999999</v>
      </c>
      <c r="J140" s="70">
        <v>176.99868799999999</v>
      </c>
      <c r="K140" s="70">
        <v>2.7798570000000002</v>
      </c>
      <c r="L140" s="70">
        <v>0</v>
      </c>
      <c r="M140" s="57">
        <v>2.6181589999999999</v>
      </c>
      <c r="N140" s="363">
        <f t="shared" ref="N140" si="49">SUM(C140:M140)</f>
        <v>644.23915299999999</v>
      </c>
      <c r="O140" s="65">
        <v>165.38304600000001</v>
      </c>
      <c r="P140" s="57">
        <v>21.620004000000002</v>
      </c>
      <c r="Q140" s="66">
        <v>0.7892030000000001</v>
      </c>
      <c r="R140" s="165">
        <f t="shared" ref="R140" si="50">SUM(B140,N140,O140,P140,Q140)</f>
        <v>2886.7937909999996</v>
      </c>
      <c r="S140" s="72"/>
      <c r="T140" s="121">
        <v>14195.806522000001</v>
      </c>
    </row>
    <row r="141" spans="1:20" s="73" customFormat="1" ht="12.75" customHeight="1">
      <c r="A141" s="190">
        <f t="shared" si="14"/>
        <v>44075</v>
      </c>
      <c r="B141" s="59">
        <v>1596.8861470000002</v>
      </c>
      <c r="C141" s="70">
        <v>549.74969199999987</v>
      </c>
      <c r="D141" s="70">
        <v>0.27700599999999997</v>
      </c>
      <c r="E141" s="70">
        <v>6.8400000000000002E-2</v>
      </c>
      <c r="F141" s="70">
        <v>1.5935999999982187E-2</v>
      </c>
      <c r="G141" s="57">
        <v>0</v>
      </c>
      <c r="H141" s="57">
        <v>0</v>
      </c>
      <c r="I141" s="70">
        <v>0.21229599999999998</v>
      </c>
      <c r="J141" s="70">
        <v>0.83795399999999987</v>
      </c>
      <c r="K141" s="70">
        <v>42.801386000000001</v>
      </c>
      <c r="L141" s="70">
        <v>0</v>
      </c>
      <c r="M141" s="57">
        <v>12.987208999999998</v>
      </c>
      <c r="N141" s="363">
        <f t="shared" ref="N141" si="51">SUM(C141:M141)</f>
        <v>606.9498789999999</v>
      </c>
      <c r="O141" s="65">
        <v>165.38304600000001</v>
      </c>
      <c r="P141" s="57">
        <v>21.620004000000002</v>
      </c>
      <c r="Q141" s="66">
        <v>3.113299</v>
      </c>
      <c r="R141" s="165">
        <f t="shared" ref="R141" si="52">SUM(B141,N141,O141,P141,Q141)</f>
        <v>2393.9523749999998</v>
      </c>
      <c r="S141" s="72"/>
      <c r="T141" s="121">
        <v>13294.714108999999</v>
      </c>
    </row>
    <row r="142" spans="1:20" s="73" customFormat="1" ht="12.75" customHeight="1">
      <c r="A142" s="190">
        <f t="shared" si="14"/>
        <v>44105</v>
      </c>
      <c r="B142" s="59">
        <v>1248.0832949999999</v>
      </c>
      <c r="C142" s="70">
        <v>355.55320799999998</v>
      </c>
      <c r="D142" s="70">
        <v>0.33773399999999998</v>
      </c>
      <c r="E142" s="70">
        <v>5.3600000000000002E-2</v>
      </c>
      <c r="F142" s="70">
        <v>2.5668999999993503E-2</v>
      </c>
      <c r="G142" s="57">
        <v>0</v>
      </c>
      <c r="H142" s="57">
        <v>0</v>
      </c>
      <c r="I142" s="70">
        <v>2.2259440000000001</v>
      </c>
      <c r="J142" s="70">
        <v>46.417698000000001</v>
      </c>
      <c r="K142" s="70">
        <v>1.7503489999999999</v>
      </c>
      <c r="L142" s="70">
        <v>0</v>
      </c>
      <c r="M142" s="57">
        <v>29.954539</v>
      </c>
      <c r="N142" s="363">
        <f t="shared" ref="N142" si="53">SUM(C142:M142)</f>
        <v>436.3187410000001</v>
      </c>
      <c r="O142" s="65">
        <v>165.38304600000001</v>
      </c>
      <c r="P142" s="57">
        <v>21.620004000000002</v>
      </c>
      <c r="Q142" s="66">
        <v>2.8874930000000005</v>
      </c>
      <c r="R142" s="165">
        <f t="shared" ref="R142" si="54">SUM(B142,N142,O142,P142,Q142)</f>
        <v>1874.2925789999999</v>
      </c>
      <c r="S142" s="72"/>
      <c r="T142" s="121">
        <v>15181.689608999999</v>
      </c>
    </row>
    <row r="143" spans="1:20" s="73" customFormat="1" ht="12.75" customHeight="1">
      <c r="A143" s="190">
        <f t="shared" si="14"/>
        <v>44136</v>
      </c>
      <c r="B143" s="59">
        <v>1356.583834</v>
      </c>
      <c r="C143" s="70">
        <v>376.289468</v>
      </c>
      <c r="D143" s="70">
        <v>6.2000000000000003E-5</v>
      </c>
      <c r="E143" s="70">
        <v>4.5600000000000002E-2</v>
      </c>
      <c r="F143" s="70">
        <v>2.289899999999534E-2</v>
      </c>
      <c r="G143" s="57">
        <v>0</v>
      </c>
      <c r="H143" s="57">
        <v>0</v>
      </c>
      <c r="I143" s="70">
        <v>0.22165399999999999</v>
      </c>
      <c r="J143" s="70">
        <v>6.2085420000000004</v>
      </c>
      <c r="K143" s="70">
        <v>18.685320000000001</v>
      </c>
      <c r="L143" s="70">
        <v>4.06E-4</v>
      </c>
      <c r="M143" s="57">
        <v>51.797856000000003</v>
      </c>
      <c r="N143" s="363">
        <f t="shared" ref="N143" si="55">SUM(C143:M143)</f>
        <v>453.27180700000002</v>
      </c>
      <c r="O143" s="65">
        <v>165.38304600000001</v>
      </c>
      <c r="P143" s="57">
        <v>21.620004000000002</v>
      </c>
      <c r="Q143" s="66">
        <v>4.4955110000000005</v>
      </c>
      <c r="R143" s="165">
        <f t="shared" ref="R143" si="56">SUM(B143,N143,O143,P143,Q143)</f>
        <v>2001.3542020000002</v>
      </c>
      <c r="S143" s="72"/>
      <c r="T143" s="121">
        <v>15023.288716999999</v>
      </c>
    </row>
    <row r="144" spans="1:20" s="73" customFormat="1" ht="12.75" customHeight="1">
      <c r="A144" s="190">
        <f t="shared" si="14"/>
        <v>44166</v>
      </c>
      <c r="B144" s="59">
        <v>1206.6875970000001</v>
      </c>
      <c r="C144" s="70">
        <v>528.28316599999994</v>
      </c>
      <c r="D144" s="70">
        <v>0.27201400000000003</v>
      </c>
      <c r="E144" s="70">
        <v>3.0800000000000001E-2</v>
      </c>
      <c r="F144" s="70">
        <v>0.11289600000000632</v>
      </c>
      <c r="G144" s="57">
        <v>0</v>
      </c>
      <c r="H144" s="57">
        <v>0</v>
      </c>
      <c r="I144" s="70">
        <v>0.83001999999999998</v>
      </c>
      <c r="J144" s="70">
        <v>31.800734000000002</v>
      </c>
      <c r="K144" s="70">
        <v>1.8750400000000003</v>
      </c>
      <c r="L144" s="70">
        <v>0</v>
      </c>
      <c r="M144" s="57">
        <v>1.7567699999999999</v>
      </c>
      <c r="N144" s="363">
        <f t="shared" ref="N144" si="57">SUM(C144:M144)</f>
        <v>564.96143999999993</v>
      </c>
      <c r="O144" s="65">
        <v>165.38304600000001</v>
      </c>
      <c r="P144" s="57">
        <v>21.620004000000002</v>
      </c>
      <c r="Q144" s="66">
        <v>1.109477</v>
      </c>
      <c r="R144" s="165">
        <f t="shared" ref="R144" si="58">SUM(B144,N144,O144,P144,Q144)</f>
        <v>1959.7615640000001</v>
      </c>
      <c r="S144" s="72"/>
      <c r="T144" s="121">
        <v>14437.3215</v>
      </c>
    </row>
    <row r="145" spans="1:20" s="73" customFormat="1" ht="12.75" customHeight="1">
      <c r="A145" s="190">
        <f t="shared" si="14"/>
        <v>44197</v>
      </c>
      <c r="B145" s="59">
        <v>1066.0131130000002</v>
      </c>
      <c r="C145" s="70">
        <v>450.51410900000008</v>
      </c>
      <c r="D145" s="70">
        <v>3.6024E-2</v>
      </c>
      <c r="E145" s="70">
        <v>4.5600000000000002E-2</v>
      </c>
      <c r="F145" s="70">
        <v>2.4897999999978992E-2</v>
      </c>
      <c r="G145" s="57">
        <v>0</v>
      </c>
      <c r="H145" s="57">
        <v>0</v>
      </c>
      <c r="I145" s="70">
        <v>3.3941490000000005</v>
      </c>
      <c r="J145" s="70">
        <v>3.9800509999999996</v>
      </c>
      <c r="K145" s="70">
        <v>39.648171999999995</v>
      </c>
      <c r="L145" s="70">
        <v>0</v>
      </c>
      <c r="M145" s="57">
        <v>1.7121179999999998</v>
      </c>
      <c r="N145" s="363">
        <f t="shared" ref="N145" si="59">SUM(C145:M145)</f>
        <v>499.355121</v>
      </c>
      <c r="O145" s="65">
        <v>165.38304600000001</v>
      </c>
      <c r="P145" s="57">
        <v>21.620004000000002</v>
      </c>
      <c r="Q145" s="66">
        <v>0.70836500000000002</v>
      </c>
      <c r="R145" s="165">
        <f>SUM(B145,N145,O145,P145,Q145)</f>
        <v>1753.0796490000002</v>
      </c>
      <c r="S145" s="72"/>
      <c r="T145" s="121">
        <v>14395.198891</v>
      </c>
    </row>
    <row r="146" spans="1:20" s="73" customFormat="1" ht="12.75" customHeight="1">
      <c r="A146" s="190">
        <f t="shared" si="14"/>
        <v>44228</v>
      </c>
      <c r="B146" s="59">
        <v>1321.3345350000002</v>
      </c>
      <c r="C146" s="70">
        <v>182.64842899999999</v>
      </c>
      <c r="D146" s="70">
        <v>0.21959999999999999</v>
      </c>
      <c r="E146" s="70">
        <v>0</v>
      </c>
      <c r="F146" s="70">
        <v>2.4885999999980868E-2</v>
      </c>
      <c r="G146" s="57">
        <v>0</v>
      </c>
      <c r="H146" s="57">
        <v>0</v>
      </c>
      <c r="I146" s="70">
        <v>0.34094200000000002</v>
      </c>
      <c r="J146" s="70">
        <v>11.467066000000001</v>
      </c>
      <c r="K146" s="70">
        <v>1.8120729999999996</v>
      </c>
      <c r="L146" s="70">
        <v>0</v>
      </c>
      <c r="M146" s="57">
        <v>53.388272000000001</v>
      </c>
      <c r="N146" s="363">
        <f t="shared" ref="N146" si="60">SUM(C146:M146)</f>
        <v>249.90126799999999</v>
      </c>
      <c r="O146" s="65">
        <v>165.38304600000001</v>
      </c>
      <c r="P146" s="57">
        <v>21.620004000000002</v>
      </c>
      <c r="Q146" s="66">
        <v>0.123512</v>
      </c>
      <c r="R146" s="165">
        <f>SUM(B146,N146,O146,P146,Q146)</f>
        <v>1758.3623650000002</v>
      </c>
      <c r="S146" s="72"/>
      <c r="T146" s="121">
        <v>13614.724826</v>
      </c>
    </row>
    <row r="147" spans="1:20" s="64" customFormat="1" ht="12.75" customHeight="1">
      <c r="A147" s="75" t="s">
        <v>45</v>
      </c>
      <c r="B147" s="75"/>
      <c r="C147" s="76"/>
      <c r="D147" s="76"/>
      <c r="E147" s="76"/>
      <c r="F147" s="76"/>
      <c r="G147" s="76"/>
      <c r="H147" s="76"/>
      <c r="I147" s="76"/>
      <c r="J147" s="76"/>
      <c r="K147" s="76"/>
      <c r="L147" s="76"/>
      <c r="M147" s="62" t="str">
        <f>IF(SUM(C147:L147)&lt;&gt;0,SUM(C147:L147),"")</f>
        <v/>
      </c>
      <c r="N147" s="75"/>
      <c r="O147" s="74"/>
      <c r="P147" s="76"/>
      <c r="Q147" s="77"/>
      <c r="R147" s="77"/>
      <c r="S147" s="71"/>
      <c r="T147" s="75"/>
    </row>
    <row r="148" spans="1:20" s="64" customFormat="1" ht="12.75" customHeight="1">
      <c r="A148" s="190" t="s">
        <v>46</v>
      </c>
      <c r="B148" s="78">
        <f>((B17-B16)/B16)</f>
        <v>0.14716332927893369</v>
      </c>
      <c r="C148" s="80">
        <f>((C17-C16)/C16)</f>
        <v>0.76022013122900844</v>
      </c>
      <c r="D148" s="80">
        <f>((D17-D16)/D16)</f>
        <v>-0.51324166010851968</v>
      </c>
      <c r="E148" s="80">
        <f>((E17-E16)/E16)</f>
        <v>-0.73578571900903589</v>
      </c>
      <c r="F148" s="80">
        <f>((F17-F16)/F16)</f>
        <v>7.447528196100941</v>
      </c>
      <c r="G148" s="80" t="s">
        <v>288</v>
      </c>
      <c r="H148" s="80" t="s">
        <v>288</v>
      </c>
      <c r="I148" s="80">
        <f t="shared" ref="I148:R148" si="61">((I17-I16)/I16)</f>
        <v>-0.26923152661598587</v>
      </c>
      <c r="J148" s="80">
        <f t="shared" si="61"/>
        <v>0.29135827470558967</v>
      </c>
      <c r="K148" s="80">
        <f t="shared" si="61"/>
        <v>-0.28679680725057582</v>
      </c>
      <c r="L148" s="80">
        <f t="shared" si="61"/>
        <v>-0.52146119857595741</v>
      </c>
      <c r="M148" s="80">
        <f t="shared" si="61"/>
        <v>-0.29745619615354862</v>
      </c>
      <c r="N148" s="78">
        <f t="shared" si="61"/>
        <v>0.49474433009630941</v>
      </c>
      <c r="O148" s="79">
        <f t="shared" si="61"/>
        <v>-1.4108641107624749E-6</v>
      </c>
      <c r="P148" s="80">
        <f t="shared" si="61"/>
        <v>3.6020763973213005E-3</v>
      </c>
      <c r="Q148" s="248">
        <f t="shared" si="61"/>
        <v>-0.37213742275888939</v>
      </c>
      <c r="R148" s="248">
        <f t="shared" si="61"/>
        <v>0.20036844747912289</v>
      </c>
      <c r="S148" s="71"/>
      <c r="T148" s="78">
        <f>((T17-T16)/T16)</f>
        <v>5.9405923975304795E-2</v>
      </c>
    </row>
    <row r="149" spans="1:20" s="64" customFormat="1" ht="12.75" customHeight="1">
      <c r="A149" s="193" t="s">
        <v>47</v>
      </c>
      <c r="B149" s="78">
        <f>((SUM(B133:B144)-SUM(B121:B132))/SUM(B121:B132))</f>
        <v>1.388329557263814E-2</v>
      </c>
      <c r="C149" s="80">
        <f t="shared" ref="C149:E149" si="62">((SUM(C133:C144)-SUM(C121:C132))/SUM(C121:C132))</f>
        <v>0.158980026580779</v>
      </c>
      <c r="D149" s="80">
        <f t="shared" si="62"/>
        <v>-0.65875106765743108</v>
      </c>
      <c r="E149" s="80">
        <f t="shared" si="62"/>
        <v>-0.66074292843139759</v>
      </c>
      <c r="F149" s="80">
        <f>((SUM(F133:F144)-SUM(F121:F132))/SUM(F121:F132))</f>
        <v>0.31559209579956654</v>
      </c>
      <c r="G149" s="80" t="s">
        <v>288</v>
      </c>
      <c r="H149" s="80" t="s">
        <v>288</v>
      </c>
      <c r="I149" s="80">
        <f t="shared" ref="I149:T149" si="63">((SUM(I133:I144)-SUM(I121:I132))/SUM(I121:I132))</f>
        <v>-0.63581935457000538</v>
      </c>
      <c r="J149" s="80">
        <f t="shared" si="63"/>
        <v>2.0033806313162517</v>
      </c>
      <c r="K149" s="80">
        <f t="shared" si="63"/>
        <v>-0.39149226869446435</v>
      </c>
      <c r="L149" s="80">
        <f t="shared" si="63"/>
        <v>-0.99824085548151165</v>
      </c>
      <c r="M149" s="80">
        <f t="shared" si="63"/>
        <v>1.4863521694372493E-2</v>
      </c>
      <c r="N149" s="78">
        <f t="shared" si="63"/>
        <v>0.15596939727491266</v>
      </c>
      <c r="O149" s="79">
        <f t="shared" si="63"/>
        <v>0</v>
      </c>
      <c r="P149" s="80">
        <f t="shared" si="63"/>
        <v>-3.6088335416224609E-3</v>
      </c>
      <c r="Q149" s="248">
        <f t="shared" si="63"/>
        <v>-0.36054211759246851</v>
      </c>
      <c r="R149" s="248">
        <f t="shared" si="63"/>
        <v>4.3993204408400897E-2</v>
      </c>
      <c r="S149" s="71"/>
      <c r="T149" s="81">
        <f t="shared" si="63"/>
        <v>1.3447569473283068E-2</v>
      </c>
    </row>
    <row r="150" spans="1:20" s="64" customFormat="1">
      <c r="A150" s="761" t="s">
        <v>574</v>
      </c>
      <c r="B150" s="762"/>
      <c r="C150" s="762"/>
      <c r="D150" s="762"/>
      <c r="E150" s="762"/>
      <c r="F150" s="762"/>
      <c r="G150" s="762"/>
      <c r="H150" s="762"/>
      <c r="I150" s="762"/>
      <c r="J150" s="762"/>
      <c r="K150" s="762"/>
      <c r="L150" s="762"/>
      <c r="M150" s="762"/>
      <c r="N150" s="762"/>
      <c r="O150" s="762"/>
      <c r="P150" s="762"/>
      <c r="Q150" s="762"/>
      <c r="R150" s="762"/>
    </row>
    <row r="151" spans="1:20" s="64" customFormat="1">
      <c r="A151" s="707" t="s">
        <v>436</v>
      </c>
      <c r="B151" s="707"/>
      <c r="C151" s="707"/>
      <c r="D151" s="707"/>
      <c r="E151" s="707"/>
      <c r="F151" s="707"/>
      <c r="G151" s="707"/>
      <c r="H151" s="707"/>
      <c r="I151" s="707"/>
      <c r="J151" s="707"/>
      <c r="K151" s="707"/>
      <c r="L151" s="707"/>
      <c r="M151" s="707"/>
      <c r="N151" s="707"/>
      <c r="O151" s="707"/>
      <c r="P151" s="707"/>
      <c r="Q151" s="707"/>
      <c r="R151" s="707"/>
      <c r="T151" s="443"/>
    </row>
    <row r="152" spans="1:20">
      <c r="A152" s="760" t="s">
        <v>575</v>
      </c>
      <c r="B152" s="760"/>
      <c r="C152" s="760"/>
      <c r="D152" s="760"/>
      <c r="E152" s="760"/>
      <c r="F152" s="760"/>
      <c r="G152" s="760"/>
      <c r="H152" s="760"/>
      <c r="I152" s="760"/>
      <c r="J152" s="760"/>
      <c r="K152" s="760"/>
      <c r="L152" s="760"/>
      <c r="M152" s="760"/>
      <c r="N152" s="760"/>
      <c r="O152" s="760"/>
      <c r="P152" s="760"/>
      <c r="Q152" s="760"/>
      <c r="R152" s="760"/>
    </row>
    <row r="153" spans="1:20">
      <c r="A153" s="707" t="s">
        <v>428</v>
      </c>
      <c r="B153" s="707"/>
      <c r="C153" s="707"/>
      <c r="D153" s="707"/>
      <c r="E153" s="707"/>
      <c r="F153" s="707"/>
      <c r="G153" s="707"/>
      <c r="H153" s="707"/>
      <c r="I153" s="707"/>
      <c r="J153" s="707"/>
      <c r="K153" s="707"/>
      <c r="L153" s="707"/>
      <c r="M153" s="707"/>
      <c r="N153" s="707"/>
      <c r="O153" s="707"/>
      <c r="P153" s="707"/>
      <c r="Q153" s="707"/>
      <c r="R153" s="707"/>
      <c r="T153" s="408"/>
    </row>
    <row r="154" spans="1:20">
      <c r="A154" s="760" t="s">
        <v>572</v>
      </c>
      <c r="B154" s="760"/>
      <c r="C154" s="760"/>
      <c r="D154" s="760"/>
      <c r="E154" s="760"/>
      <c r="F154" s="760"/>
      <c r="G154" s="760"/>
      <c r="H154" s="760"/>
      <c r="I154" s="760"/>
      <c r="J154" s="760"/>
      <c r="K154" s="760"/>
      <c r="L154" s="760"/>
      <c r="M154" s="760"/>
      <c r="N154" s="760"/>
      <c r="O154" s="760"/>
      <c r="P154" s="760"/>
      <c r="Q154" s="760"/>
      <c r="R154" s="760"/>
    </row>
  </sheetData>
  <mergeCells count="28">
    <mergeCell ref="A154:R154"/>
    <mergeCell ref="T4:T6"/>
    <mergeCell ref="A150:R150"/>
    <mergeCell ref="F4:F6"/>
    <mergeCell ref="H4:H6"/>
    <mergeCell ref="R4:R6"/>
    <mergeCell ref="A153:R153"/>
    <mergeCell ref="Q5:Q6"/>
    <mergeCell ref="J4:J6"/>
    <mergeCell ref="P5:P6"/>
    <mergeCell ref="N4:N6"/>
    <mergeCell ref="A151:R151"/>
    <mergeCell ref="A152:R152"/>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9"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8" t="s">
        <v>0</v>
      </c>
      <c r="B1" s="748"/>
      <c r="C1" s="748"/>
      <c r="D1" s="748"/>
      <c r="E1" s="748"/>
      <c r="F1" s="748"/>
      <c r="G1" s="748"/>
      <c r="H1" s="748"/>
      <c r="I1" s="748"/>
      <c r="J1" s="748"/>
      <c r="K1" s="748"/>
      <c r="L1" s="748"/>
      <c r="M1" s="748"/>
      <c r="N1" s="748"/>
      <c r="O1" s="112"/>
    </row>
    <row r="2" spans="1:16" s="54" customFormat="1" ht="13.15" customHeight="1">
      <c r="A2" s="749"/>
      <c r="B2" s="749"/>
      <c r="C2" s="749"/>
      <c r="D2" s="749"/>
      <c r="E2" s="749"/>
      <c r="F2" s="749"/>
      <c r="G2" s="749"/>
      <c r="H2" s="749"/>
      <c r="I2" s="749"/>
      <c r="J2" s="749"/>
      <c r="K2" s="749"/>
      <c r="L2" s="749"/>
      <c r="M2" s="749"/>
      <c r="N2" s="749"/>
    </row>
    <row r="3" spans="1:16" s="54" customFormat="1" ht="15">
      <c r="A3" s="747">
        <f>Contents!A2</f>
        <v>44228</v>
      </c>
      <c r="B3" s="747"/>
      <c r="C3" s="747"/>
      <c r="D3" s="747"/>
      <c r="E3" s="747"/>
      <c r="F3" s="747"/>
      <c r="G3" s="747"/>
      <c r="H3" s="747"/>
      <c r="I3" s="747"/>
      <c r="J3" s="747"/>
      <c r="K3" s="747"/>
      <c r="L3" s="747"/>
      <c r="M3" s="747"/>
      <c r="N3" s="747"/>
    </row>
    <row r="4" spans="1:16" s="54" customFormat="1" ht="15">
      <c r="A4" s="750" t="s">
        <v>84</v>
      </c>
      <c r="B4" s="750"/>
      <c r="C4" s="750"/>
      <c r="D4" s="750"/>
      <c r="E4" s="750"/>
      <c r="F4" s="750"/>
      <c r="G4" s="750"/>
      <c r="H4" s="750"/>
      <c r="I4" s="750"/>
      <c r="J4" s="750"/>
      <c r="K4" s="750"/>
      <c r="L4" s="750"/>
      <c r="M4" s="750"/>
      <c r="N4" s="750"/>
    </row>
    <row r="5" spans="1:16" s="55" customFormat="1" ht="12.75" customHeight="1">
      <c r="A5" s="370"/>
      <c r="B5" s="723" t="s">
        <v>73</v>
      </c>
      <c r="C5" s="745" t="s">
        <v>65</v>
      </c>
      <c r="D5" s="745" t="s">
        <v>54</v>
      </c>
      <c r="E5" s="745" t="s">
        <v>55</v>
      </c>
      <c r="F5" s="745" t="s">
        <v>56</v>
      </c>
      <c r="G5" s="745" t="s">
        <v>85</v>
      </c>
      <c r="H5" s="745" t="s">
        <v>228</v>
      </c>
      <c r="I5" s="745" t="s">
        <v>77</v>
      </c>
      <c r="J5" s="745" t="s">
        <v>61</v>
      </c>
      <c r="K5" s="745" t="s">
        <v>62</v>
      </c>
      <c r="L5" s="735" t="s">
        <v>63</v>
      </c>
      <c r="M5" s="723" t="s">
        <v>78</v>
      </c>
      <c r="N5" s="723" t="s">
        <v>558</v>
      </c>
      <c r="P5" s="723" t="s">
        <v>411</v>
      </c>
    </row>
    <row r="6" spans="1:16" s="55" customFormat="1" ht="12.75" customHeight="1">
      <c r="A6" s="371"/>
      <c r="B6" s="733"/>
      <c r="C6" s="746"/>
      <c r="D6" s="746"/>
      <c r="E6" s="746"/>
      <c r="F6" s="746"/>
      <c r="G6" s="746"/>
      <c r="H6" s="746"/>
      <c r="I6" s="746"/>
      <c r="J6" s="746"/>
      <c r="K6" s="746"/>
      <c r="L6" s="751"/>
      <c r="M6" s="733"/>
      <c r="N6" s="733"/>
      <c r="P6" s="733"/>
    </row>
    <row r="7" spans="1:16" s="55" customFormat="1" ht="15" customHeight="1">
      <c r="A7" s="371"/>
      <c r="B7" s="733"/>
      <c r="C7" s="746"/>
      <c r="D7" s="746"/>
      <c r="E7" s="746"/>
      <c r="F7" s="746"/>
      <c r="G7" s="746"/>
      <c r="H7" s="746"/>
      <c r="I7" s="746"/>
      <c r="J7" s="746"/>
      <c r="K7" s="746"/>
      <c r="L7" s="751"/>
      <c r="M7" s="733"/>
      <c r="N7" s="733"/>
      <c r="P7" s="733"/>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1321.3345350000002</v>
      </c>
      <c r="C9" s="421">
        <f t="shared" si="0"/>
        <v>182.64842899999999</v>
      </c>
      <c r="D9" s="421">
        <f t="shared" si="0"/>
        <v>0.21960000000000002</v>
      </c>
      <c r="E9" s="421">
        <f t="shared" si="0"/>
        <v>0</v>
      </c>
      <c r="F9" s="421">
        <f>SUM(F10:F230)</f>
        <v>165.40793200000002</v>
      </c>
      <c r="G9" s="421">
        <f t="shared" ref="G9:N9" si="1">SUM(G10:G326)</f>
        <v>0</v>
      </c>
      <c r="H9" s="421">
        <f t="shared" si="1"/>
        <v>0.449542</v>
      </c>
      <c r="I9" s="421">
        <f t="shared" si="1"/>
        <v>33.087070000000011</v>
      </c>
      <c r="J9" s="421">
        <f t="shared" si="1"/>
        <v>1.8267719999999998</v>
      </c>
      <c r="K9" s="421">
        <f t="shared" si="1"/>
        <v>0</v>
      </c>
      <c r="L9" s="422">
        <f t="shared" si="1"/>
        <v>52.078271999999991</v>
      </c>
      <c r="M9" s="422">
        <f t="shared" si="1"/>
        <v>435.71761700000002</v>
      </c>
      <c r="N9" s="422">
        <f t="shared" si="1"/>
        <v>1757.0521520000002</v>
      </c>
      <c r="P9" s="432">
        <f t="shared" ref="P9" si="2">SUM(P10:P230)</f>
        <v>13614.724826</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0.16</v>
      </c>
      <c r="C15" s="322">
        <v>0</v>
      </c>
      <c r="D15" s="322">
        <v>6.1999999999999998E-3</v>
      </c>
      <c r="E15" s="322">
        <v>0</v>
      </c>
      <c r="F15" s="322">
        <v>0</v>
      </c>
      <c r="G15" s="322">
        <v>0</v>
      </c>
      <c r="H15" s="322">
        <v>0</v>
      </c>
      <c r="I15" s="322">
        <v>0</v>
      </c>
      <c r="J15" s="322">
        <v>0</v>
      </c>
      <c r="K15" s="322">
        <v>0</v>
      </c>
      <c r="L15" s="322">
        <v>0</v>
      </c>
      <c r="M15" s="337">
        <f t="shared" si="3"/>
        <v>6.1999999999999998E-3</v>
      </c>
      <c r="N15" s="335">
        <f t="shared" si="4"/>
        <v>0.16620000000000001</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3.8000000000000002E-5</v>
      </c>
      <c r="K17" s="322">
        <v>0</v>
      </c>
      <c r="L17" s="322">
        <v>0</v>
      </c>
      <c r="M17" s="337">
        <f t="shared" si="3"/>
        <v>3.8000000000000002E-5</v>
      </c>
      <c r="N17" s="335">
        <f t="shared" si="4"/>
        <v>3.8000000000000002E-5</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0</v>
      </c>
      <c r="K23" s="322">
        <v>0</v>
      </c>
      <c r="L23" s="322">
        <v>0</v>
      </c>
      <c r="M23" s="337">
        <f t="shared" si="3"/>
        <v>0</v>
      </c>
      <c r="N23" s="335">
        <f t="shared" si="4"/>
        <v>0</v>
      </c>
      <c r="P23" s="337">
        <v>0</v>
      </c>
    </row>
    <row r="24" spans="1:16" ht="12.75" customHeight="1">
      <c r="A24" s="331" t="s">
        <v>397</v>
      </c>
      <c r="B24" s="337">
        <v>0</v>
      </c>
      <c r="C24" s="322">
        <v>0</v>
      </c>
      <c r="D24" s="322">
        <v>0</v>
      </c>
      <c r="E24" s="322">
        <v>0</v>
      </c>
      <c r="F24" s="322">
        <v>0</v>
      </c>
      <c r="G24" s="322">
        <v>0</v>
      </c>
      <c r="H24" s="322">
        <v>0</v>
      </c>
      <c r="I24" s="322">
        <v>0</v>
      </c>
      <c r="J24" s="322">
        <v>5.2252E-2</v>
      </c>
      <c r="K24" s="322">
        <v>0</v>
      </c>
      <c r="L24" s="322">
        <v>0</v>
      </c>
      <c r="M24" s="337">
        <f t="shared" si="3"/>
        <v>5.2252E-2</v>
      </c>
      <c r="N24" s="335">
        <f t="shared" si="4"/>
        <v>5.2252E-2</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0</v>
      </c>
      <c r="K27" s="322">
        <v>0</v>
      </c>
      <c r="L27" s="322">
        <v>0</v>
      </c>
      <c r="M27" s="337">
        <f t="shared" si="3"/>
        <v>0</v>
      </c>
      <c r="N27" s="335">
        <f t="shared" si="4"/>
        <v>0</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4.0707E-2</v>
      </c>
      <c r="M35" s="337">
        <f t="shared" si="3"/>
        <v>4.0707E-2</v>
      </c>
      <c r="N35" s="335">
        <f t="shared" si="4"/>
        <v>4.0707E-2</v>
      </c>
      <c r="P35" s="337">
        <v>0</v>
      </c>
    </row>
    <row r="36" spans="1:16" ht="12.75" customHeight="1">
      <c r="A36" s="331" t="s">
        <v>629</v>
      </c>
      <c r="B36" s="337">
        <v>0</v>
      </c>
      <c r="C36" s="322">
        <v>0</v>
      </c>
      <c r="D36" s="322">
        <v>0</v>
      </c>
      <c r="E36" s="322">
        <v>0</v>
      </c>
      <c r="F36" s="322">
        <v>0</v>
      </c>
      <c r="G36" s="322">
        <v>0</v>
      </c>
      <c r="H36" s="322">
        <v>0</v>
      </c>
      <c r="I36" s="322">
        <v>0</v>
      </c>
      <c r="J36" s="322">
        <v>0</v>
      </c>
      <c r="K36" s="322">
        <v>0</v>
      </c>
      <c r="L36" s="322">
        <v>0</v>
      </c>
      <c r="M36" s="337">
        <f t="shared" si="3"/>
        <v>0</v>
      </c>
      <c r="N36" s="335">
        <f t="shared" si="4"/>
        <v>0</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4.8000000000000001E-2</v>
      </c>
      <c r="C41" s="322">
        <v>0</v>
      </c>
      <c r="D41" s="322">
        <v>0</v>
      </c>
      <c r="E41" s="322">
        <v>0</v>
      </c>
      <c r="F41" s="322">
        <v>0</v>
      </c>
      <c r="G41" s="322">
        <v>0</v>
      </c>
      <c r="H41" s="322">
        <v>0</v>
      </c>
      <c r="I41" s="322">
        <v>0</v>
      </c>
      <c r="J41" s="322">
        <v>0</v>
      </c>
      <c r="K41" s="322">
        <v>0</v>
      </c>
      <c r="L41" s="322">
        <v>0</v>
      </c>
      <c r="M41" s="337">
        <f t="shared" si="3"/>
        <v>0</v>
      </c>
      <c r="N41" s="335">
        <f t="shared" si="4"/>
        <v>4.8000000000000001E-2</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1.1400000000000001E-4</v>
      </c>
      <c r="K43" s="322">
        <v>0</v>
      </c>
      <c r="L43" s="322">
        <v>0</v>
      </c>
      <c r="M43" s="337">
        <f t="shared" si="3"/>
        <v>1.1400000000000001E-4</v>
      </c>
      <c r="N43" s="335">
        <f t="shared" si="4"/>
        <v>1.1400000000000001E-4</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0</v>
      </c>
      <c r="K46" s="322">
        <v>0</v>
      </c>
      <c r="L46" s="322">
        <v>0</v>
      </c>
      <c r="M46" s="337">
        <f t="shared" si="3"/>
        <v>0</v>
      </c>
      <c r="N46" s="335">
        <f t="shared" si="4"/>
        <v>0</v>
      </c>
      <c r="P46" s="337">
        <v>0</v>
      </c>
    </row>
    <row r="47" spans="1:16" ht="12.75" customHeight="1">
      <c r="A47" s="331" t="s">
        <v>630</v>
      </c>
      <c r="B47" s="337">
        <v>81.214106000000001</v>
      </c>
      <c r="C47" s="322">
        <v>0</v>
      </c>
      <c r="D47" s="322">
        <v>0</v>
      </c>
      <c r="E47" s="322">
        <v>0</v>
      </c>
      <c r="F47" s="322">
        <v>0</v>
      </c>
      <c r="G47" s="322">
        <v>0</v>
      </c>
      <c r="H47" s="322">
        <v>0</v>
      </c>
      <c r="I47" s="322">
        <v>0</v>
      </c>
      <c r="J47" s="322">
        <v>0.13253000000000001</v>
      </c>
      <c r="K47" s="322">
        <v>0</v>
      </c>
      <c r="L47" s="322">
        <v>6.8</v>
      </c>
      <c r="M47" s="337">
        <f t="shared" si="3"/>
        <v>6.9325299999999999</v>
      </c>
      <c r="N47" s="335">
        <f t="shared" si="4"/>
        <v>88.146636000000001</v>
      </c>
      <c r="P47" s="337">
        <v>0</v>
      </c>
    </row>
    <row r="48" spans="1:16" ht="12.75" customHeight="1">
      <c r="A48" s="331" t="s">
        <v>388</v>
      </c>
      <c r="B48" s="337">
        <v>0</v>
      </c>
      <c r="C48" s="322">
        <v>0</v>
      </c>
      <c r="D48" s="322">
        <v>0</v>
      </c>
      <c r="E48" s="322">
        <v>0</v>
      </c>
      <c r="F48" s="322">
        <v>0</v>
      </c>
      <c r="G48" s="322">
        <v>0</v>
      </c>
      <c r="H48" s="322">
        <v>0</v>
      </c>
      <c r="I48" s="322">
        <v>0</v>
      </c>
      <c r="J48" s="322">
        <v>0</v>
      </c>
      <c r="K48" s="322">
        <v>0</v>
      </c>
      <c r="L48" s="322">
        <v>1.08E-4</v>
      </c>
      <c r="M48" s="337">
        <f t="shared" si="3"/>
        <v>1.08E-4</v>
      </c>
      <c r="N48" s="335">
        <f t="shared" si="4"/>
        <v>1.08E-4</v>
      </c>
      <c r="P48" s="337">
        <v>0</v>
      </c>
    </row>
    <row r="49" spans="1:16" ht="12.75" customHeight="1">
      <c r="A49" s="331" t="s">
        <v>344</v>
      </c>
      <c r="B49" s="337">
        <v>0</v>
      </c>
      <c r="C49" s="322">
        <v>0</v>
      </c>
      <c r="D49" s="322">
        <v>0.16200000000000001</v>
      </c>
      <c r="E49" s="322">
        <v>0</v>
      </c>
      <c r="F49" s="322">
        <v>0</v>
      </c>
      <c r="G49" s="322">
        <v>0</v>
      </c>
      <c r="H49" s="322">
        <v>0</v>
      </c>
      <c r="I49" s="322">
        <v>0</v>
      </c>
      <c r="J49" s="322">
        <v>1.0020000000000001E-3</v>
      </c>
      <c r="K49" s="322">
        <v>0</v>
      </c>
      <c r="L49" s="322">
        <v>22.383785</v>
      </c>
      <c r="M49" s="337">
        <f t="shared" si="3"/>
        <v>22.546786999999998</v>
      </c>
      <c r="N49" s="335">
        <f t="shared" si="4"/>
        <v>22.546786999999998</v>
      </c>
      <c r="P49" s="337">
        <v>0</v>
      </c>
    </row>
    <row r="50" spans="1:16" ht="12.75" customHeight="1">
      <c r="A50" s="331" t="s">
        <v>389</v>
      </c>
      <c r="B50" s="337">
        <v>0</v>
      </c>
      <c r="C50" s="322">
        <v>0</v>
      </c>
      <c r="D50" s="322">
        <v>1.9399999999999997E-2</v>
      </c>
      <c r="E50" s="322">
        <v>0</v>
      </c>
      <c r="F50" s="322">
        <v>0</v>
      </c>
      <c r="G50" s="322">
        <v>0</v>
      </c>
      <c r="H50" s="322">
        <v>0</v>
      </c>
      <c r="I50" s="322">
        <v>0</v>
      </c>
      <c r="J50" s="322">
        <v>9.3500000000000007E-4</v>
      </c>
      <c r="K50" s="322">
        <v>0</v>
      </c>
      <c r="L50" s="322">
        <v>1.512E-2</v>
      </c>
      <c r="M50" s="337">
        <f t="shared" si="3"/>
        <v>3.5455E-2</v>
      </c>
      <c r="N50" s="335">
        <f t="shared" si="4"/>
        <v>3.5455E-2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3.2000000000000003E-4</v>
      </c>
      <c r="C62" s="322">
        <v>0</v>
      </c>
      <c r="D62" s="322">
        <v>0</v>
      </c>
      <c r="E62" s="322">
        <v>0</v>
      </c>
      <c r="F62" s="322">
        <v>0</v>
      </c>
      <c r="G62" s="322">
        <v>0</v>
      </c>
      <c r="H62" s="322">
        <v>0</v>
      </c>
      <c r="I62" s="322">
        <v>0</v>
      </c>
      <c r="J62" s="322">
        <v>0</v>
      </c>
      <c r="K62" s="322">
        <v>0</v>
      </c>
      <c r="L62" s="322">
        <v>0</v>
      </c>
      <c r="M62" s="337">
        <f t="shared" si="3"/>
        <v>0</v>
      </c>
      <c r="N62" s="335">
        <f t="shared" si="4"/>
        <v>3.2000000000000003E-4</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0</v>
      </c>
      <c r="C66" s="322">
        <v>0</v>
      </c>
      <c r="D66" s="322">
        <v>0</v>
      </c>
      <c r="E66" s="322">
        <v>0</v>
      </c>
      <c r="F66" s="322">
        <v>0</v>
      </c>
      <c r="G66" s="322">
        <v>0</v>
      </c>
      <c r="H66" s="322">
        <v>0</v>
      </c>
      <c r="I66" s="322">
        <v>0</v>
      </c>
      <c r="J66" s="322">
        <v>1.011E-3</v>
      </c>
      <c r="K66" s="322">
        <v>0</v>
      </c>
      <c r="L66" s="322">
        <v>0</v>
      </c>
      <c r="M66" s="337">
        <f t="shared" si="3"/>
        <v>1.011E-3</v>
      </c>
      <c r="N66" s="335">
        <f t="shared" si="4"/>
        <v>1.011E-3</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3.264E-3</v>
      </c>
      <c r="C73" s="322">
        <v>0</v>
      </c>
      <c r="D73" s="322">
        <v>0</v>
      </c>
      <c r="E73" s="322">
        <v>0</v>
      </c>
      <c r="F73" s="322">
        <v>0</v>
      </c>
      <c r="G73" s="322">
        <v>0</v>
      </c>
      <c r="H73" s="322">
        <v>0</v>
      </c>
      <c r="I73" s="322">
        <v>0</v>
      </c>
      <c r="J73" s="322">
        <v>1.8561000000000001E-2</v>
      </c>
      <c r="K73" s="322">
        <v>0</v>
      </c>
      <c r="L73" s="322">
        <v>0</v>
      </c>
      <c r="M73" s="337">
        <f t="shared" si="3"/>
        <v>1.8561000000000001E-2</v>
      </c>
      <c r="N73" s="335">
        <f t="shared" si="4"/>
        <v>2.1825000000000001E-2</v>
      </c>
      <c r="P73" s="337">
        <v>0</v>
      </c>
    </row>
    <row r="74" spans="1:16" ht="12.75" customHeight="1">
      <c r="A74" s="331" t="s">
        <v>185</v>
      </c>
      <c r="B74" s="337">
        <v>0</v>
      </c>
      <c r="C74" s="322">
        <v>0</v>
      </c>
      <c r="D74" s="322">
        <v>0</v>
      </c>
      <c r="E74" s="322">
        <v>0</v>
      </c>
      <c r="F74" s="322">
        <v>0</v>
      </c>
      <c r="G74" s="322">
        <v>0</v>
      </c>
      <c r="H74" s="322">
        <v>0</v>
      </c>
      <c r="I74" s="322">
        <v>0</v>
      </c>
      <c r="J74" s="322">
        <v>0</v>
      </c>
      <c r="K74" s="322">
        <v>0</v>
      </c>
      <c r="L74" s="322">
        <v>0</v>
      </c>
      <c r="M74" s="337">
        <f t="shared" si="3"/>
        <v>0</v>
      </c>
      <c r="N74" s="335">
        <f t="shared" si="4"/>
        <v>0</v>
      </c>
      <c r="P74" s="337">
        <v>0</v>
      </c>
    </row>
    <row r="75" spans="1:16" ht="12.75" customHeight="1">
      <c r="A75" s="331" t="s">
        <v>186</v>
      </c>
      <c r="B75" s="337">
        <v>0</v>
      </c>
      <c r="C75" s="322">
        <v>0</v>
      </c>
      <c r="D75" s="322">
        <v>0</v>
      </c>
      <c r="E75" s="322">
        <v>0</v>
      </c>
      <c r="F75" s="322">
        <v>0</v>
      </c>
      <c r="G75" s="322">
        <v>0</v>
      </c>
      <c r="H75" s="322">
        <v>0</v>
      </c>
      <c r="I75" s="322">
        <v>0</v>
      </c>
      <c r="J75" s="322">
        <v>7.9700000000000007E-4</v>
      </c>
      <c r="K75" s="322">
        <v>0</v>
      </c>
      <c r="L75" s="322">
        <v>3.5490000000000001E-3</v>
      </c>
      <c r="M75" s="337">
        <f t="shared" ref="M75:M138" si="5">SUM(C75:L75)</f>
        <v>4.346E-3</v>
      </c>
      <c r="N75" s="335">
        <f t="shared" ref="N75:N138" si="6">SUM(B75,M75)</f>
        <v>4.346E-3</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0</v>
      </c>
      <c r="C78" s="322">
        <v>0</v>
      </c>
      <c r="D78" s="322">
        <v>1.6E-2</v>
      </c>
      <c r="E78" s="322">
        <v>0</v>
      </c>
      <c r="F78" s="322">
        <v>0</v>
      </c>
      <c r="G78" s="322">
        <v>0</v>
      </c>
      <c r="H78" s="322">
        <v>0</v>
      </c>
      <c r="I78" s="322">
        <v>0</v>
      </c>
      <c r="J78" s="322">
        <v>0</v>
      </c>
      <c r="K78" s="322">
        <v>0</v>
      </c>
      <c r="L78" s="322">
        <v>0</v>
      </c>
      <c r="M78" s="337">
        <f t="shared" si="5"/>
        <v>1.6E-2</v>
      </c>
      <c r="N78" s="335">
        <f t="shared" si="6"/>
        <v>1.6E-2</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331" t="s">
        <v>187</v>
      </c>
      <c r="B82" s="337">
        <v>0</v>
      </c>
      <c r="C82" s="322">
        <v>0</v>
      </c>
      <c r="D82" s="322">
        <v>0</v>
      </c>
      <c r="E82" s="322">
        <v>0</v>
      </c>
      <c r="F82" s="322">
        <v>0</v>
      </c>
      <c r="G82" s="322">
        <v>0</v>
      </c>
      <c r="H82" s="322">
        <v>0</v>
      </c>
      <c r="I82" s="322">
        <v>0</v>
      </c>
      <c r="J82" s="322">
        <v>0</v>
      </c>
      <c r="K82" s="322">
        <v>0</v>
      </c>
      <c r="L82" s="322">
        <v>0</v>
      </c>
      <c r="M82" s="337">
        <f t="shared" si="5"/>
        <v>0</v>
      </c>
      <c r="N82" s="335">
        <f t="shared" si="6"/>
        <v>0</v>
      </c>
      <c r="P82" s="337">
        <v>0</v>
      </c>
    </row>
    <row r="83" spans="1:16" ht="12.75" customHeight="1">
      <c r="A83" s="331" t="s">
        <v>350</v>
      </c>
      <c r="B83" s="337">
        <v>0</v>
      </c>
      <c r="C83" s="322">
        <v>0</v>
      </c>
      <c r="D83" s="322">
        <v>0</v>
      </c>
      <c r="E83" s="322">
        <v>0</v>
      </c>
      <c r="F83" s="322">
        <v>0</v>
      </c>
      <c r="G83" s="322">
        <v>0</v>
      </c>
      <c r="H83" s="322">
        <v>0</v>
      </c>
      <c r="I83" s="322">
        <v>0</v>
      </c>
      <c r="J83" s="322">
        <v>2.2700000000000002E-4</v>
      </c>
      <c r="K83" s="322">
        <v>0</v>
      </c>
      <c r="L83" s="322">
        <v>0</v>
      </c>
      <c r="M83" s="337">
        <f t="shared" si="5"/>
        <v>2.2700000000000002E-4</v>
      </c>
      <c r="N83" s="335">
        <f t="shared" si="6"/>
        <v>2.2700000000000002E-4</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0</v>
      </c>
      <c r="C94" s="322">
        <v>0</v>
      </c>
      <c r="D94" s="322">
        <v>0</v>
      </c>
      <c r="E94" s="322">
        <v>0</v>
      </c>
      <c r="F94" s="322">
        <v>0</v>
      </c>
      <c r="G94" s="322">
        <v>0</v>
      </c>
      <c r="H94" s="322">
        <v>0</v>
      </c>
      <c r="I94" s="322">
        <v>0</v>
      </c>
      <c r="J94" s="322">
        <v>4.1994999999999998E-2</v>
      </c>
      <c r="K94" s="322">
        <v>0</v>
      </c>
      <c r="L94" s="322">
        <v>5.2800000000000004E-4</v>
      </c>
      <c r="M94" s="337">
        <f t="shared" si="5"/>
        <v>4.2522999999999998E-2</v>
      </c>
      <c r="N94" s="335">
        <f t="shared" si="6"/>
        <v>4.2522999999999998E-2</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1.7589399999999999</v>
      </c>
      <c r="C97" s="322">
        <v>0</v>
      </c>
      <c r="D97" s="322">
        <v>0</v>
      </c>
      <c r="E97" s="322">
        <v>0</v>
      </c>
      <c r="F97" s="322">
        <v>0</v>
      </c>
      <c r="G97" s="322">
        <v>0</v>
      </c>
      <c r="H97" s="322">
        <v>0</v>
      </c>
      <c r="I97" s="322">
        <v>0.22</v>
      </c>
      <c r="J97" s="322">
        <v>6.8607000000000001E-2</v>
      </c>
      <c r="K97" s="322">
        <v>0</v>
      </c>
      <c r="L97" s="322">
        <v>0</v>
      </c>
      <c r="M97" s="337">
        <f t="shared" si="5"/>
        <v>0.288607</v>
      </c>
      <c r="N97" s="335">
        <f t="shared" si="6"/>
        <v>2.0475469999999998</v>
      </c>
      <c r="P97" s="337">
        <v>0</v>
      </c>
    </row>
    <row r="98" spans="1:16" ht="12.75" customHeight="1">
      <c r="A98" s="331" t="s">
        <v>315</v>
      </c>
      <c r="B98" s="337">
        <v>120.206739</v>
      </c>
      <c r="C98" s="322">
        <v>0</v>
      </c>
      <c r="D98" s="322">
        <v>0</v>
      </c>
      <c r="E98" s="322">
        <v>0</v>
      </c>
      <c r="F98" s="322">
        <v>0</v>
      </c>
      <c r="G98" s="322">
        <v>0</v>
      </c>
      <c r="H98" s="322">
        <v>6.1200000000000004E-2</v>
      </c>
      <c r="I98" s="322">
        <v>0</v>
      </c>
      <c r="J98" s="322">
        <v>1.4355999999999997E-2</v>
      </c>
      <c r="K98" s="322">
        <v>0</v>
      </c>
      <c r="L98" s="322">
        <v>1.6815E-2</v>
      </c>
      <c r="M98" s="337">
        <f t="shared" si="5"/>
        <v>9.2370999999999995E-2</v>
      </c>
      <c r="N98" s="335">
        <f t="shared" si="6"/>
        <v>120.29911</v>
      </c>
      <c r="P98" s="337">
        <v>0</v>
      </c>
    </row>
    <row r="99" spans="1:16" ht="12.75" customHeight="1">
      <c r="A99" s="331" t="s">
        <v>306</v>
      </c>
      <c r="B99" s="337">
        <v>0</v>
      </c>
      <c r="C99" s="322">
        <v>0</v>
      </c>
      <c r="D99" s="322">
        <v>0</v>
      </c>
      <c r="E99" s="322">
        <v>0</v>
      </c>
      <c r="F99" s="322">
        <v>0</v>
      </c>
      <c r="G99" s="322">
        <v>0</v>
      </c>
      <c r="H99" s="322">
        <v>0</v>
      </c>
      <c r="I99" s="322">
        <v>0</v>
      </c>
      <c r="J99" s="322">
        <v>0</v>
      </c>
      <c r="K99" s="322">
        <v>0</v>
      </c>
      <c r="L99" s="322">
        <v>0</v>
      </c>
      <c r="M99" s="337">
        <f t="shared" si="5"/>
        <v>0</v>
      </c>
      <c r="N99" s="335">
        <f t="shared" si="6"/>
        <v>0</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331" t="s">
        <v>202</v>
      </c>
      <c r="B102" s="337">
        <v>0</v>
      </c>
      <c r="C102" s="322">
        <v>0</v>
      </c>
      <c r="D102" s="322">
        <v>0</v>
      </c>
      <c r="E102" s="322">
        <v>0</v>
      </c>
      <c r="F102" s="322">
        <v>0</v>
      </c>
      <c r="G102" s="322">
        <v>0</v>
      </c>
      <c r="H102" s="322">
        <v>0</v>
      </c>
      <c r="I102" s="322">
        <v>0</v>
      </c>
      <c r="J102" s="322">
        <v>7.2820000000000003E-3</v>
      </c>
      <c r="K102" s="322">
        <v>0</v>
      </c>
      <c r="L102" s="322">
        <v>0</v>
      </c>
      <c r="M102" s="337">
        <f t="shared" si="5"/>
        <v>7.2820000000000003E-3</v>
      </c>
      <c r="N102" s="335">
        <f t="shared" si="6"/>
        <v>7.2820000000000003E-3</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0</v>
      </c>
      <c r="K104" s="322">
        <v>0</v>
      </c>
      <c r="L104" s="322">
        <v>0</v>
      </c>
      <c r="M104" s="337">
        <f t="shared" si="5"/>
        <v>0</v>
      </c>
      <c r="N104" s="335">
        <f t="shared" si="6"/>
        <v>0</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1.1999999999999999E-4</v>
      </c>
      <c r="C106" s="322">
        <v>0</v>
      </c>
      <c r="D106" s="322">
        <v>0</v>
      </c>
      <c r="E106" s="322">
        <v>0</v>
      </c>
      <c r="F106" s="322">
        <v>0</v>
      </c>
      <c r="G106" s="322">
        <v>0</v>
      </c>
      <c r="H106" s="322">
        <v>0</v>
      </c>
      <c r="I106" s="322">
        <v>0</v>
      </c>
      <c r="J106" s="322">
        <v>0</v>
      </c>
      <c r="K106" s="322">
        <v>0</v>
      </c>
      <c r="L106" s="322">
        <v>3.2189999999999999</v>
      </c>
      <c r="M106" s="337">
        <f t="shared" si="5"/>
        <v>3.2189999999999999</v>
      </c>
      <c r="N106" s="335">
        <f t="shared" si="6"/>
        <v>3.2191199999999998</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0</v>
      </c>
      <c r="K109" s="322">
        <v>0</v>
      </c>
      <c r="L109" s="322">
        <v>0</v>
      </c>
      <c r="M109" s="337">
        <f t="shared" si="5"/>
        <v>0</v>
      </c>
      <c r="N109" s="335">
        <f t="shared" si="6"/>
        <v>0</v>
      </c>
      <c r="P109" s="337">
        <v>0</v>
      </c>
    </row>
    <row r="110" spans="1:16" ht="12.75" customHeight="1">
      <c r="A110" s="331" t="s">
        <v>352</v>
      </c>
      <c r="B110" s="337">
        <v>0</v>
      </c>
      <c r="C110" s="322">
        <v>0</v>
      </c>
      <c r="D110" s="322">
        <v>0</v>
      </c>
      <c r="E110" s="322">
        <v>0</v>
      </c>
      <c r="F110" s="322">
        <v>0</v>
      </c>
      <c r="G110" s="322">
        <v>0</v>
      </c>
      <c r="H110" s="322">
        <v>0</v>
      </c>
      <c r="I110" s="322">
        <v>0</v>
      </c>
      <c r="J110" s="322">
        <v>0</v>
      </c>
      <c r="K110" s="322">
        <v>0</v>
      </c>
      <c r="L110" s="322">
        <v>0</v>
      </c>
      <c r="M110" s="337">
        <f t="shared" si="5"/>
        <v>0</v>
      </c>
      <c r="N110" s="335">
        <f t="shared" si="6"/>
        <v>0</v>
      </c>
      <c r="P110" s="337">
        <v>0</v>
      </c>
    </row>
    <row r="111" spans="1:16" ht="12.75" customHeight="1">
      <c r="A111" s="331" t="s">
        <v>370</v>
      </c>
      <c r="B111" s="337">
        <v>0</v>
      </c>
      <c r="C111" s="322">
        <v>0</v>
      </c>
      <c r="D111" s="322">
        <v>0</v>
      </c>
      <c r="E111" s="322">
        <v>0</v>
      </c>
      <c r="F111" s="322">
        <v>0</v>
      </c>
      <c r="G111" s="322">
        <v>0</v>
      </c>
      <c r="H111" s="322">
        <v>0</v>
      </c>
      <c r="I111" s="322">
        <v>0</v>
      </c>
      <c r="J111" s="322">
        <v>6.6557000000000005E-2</v>
      </c>
      <c r="K111" s="322">
        <v>0</v>
      </c>
      <c r="L111" s="322">
        <v>0</v>
      </c>
      <c r="M111" s="337">
        <f t="shared" si="5"/>
        <v>6.6557000000000005E-2</v>
      </c>
      <c r="N111" s="335">
        <f t="shared" si="6"/>
        <v>6.6557000000000005E-2</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1.091E-3</v>
      </c>
      <c r="K114" s="322">
        <v>0</v>
      </c>
      <c r="L114" s="322">
        <v>0</v>
      </c>
      <c r="M114" s="337">
        <f t="shared" si="5"/>
        <v>1.091E-3</v>
      </c>
      <c r="N114" s="335">
        <f t="shared" si="6"/>
        <v>1.091E-3</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219.32870399999999</v>
      </c>
      <c r="C125" s="322">
        <v>0</v>
      </c>
      <c r="D125" s="322">
        <v>0</v>
      </c>
      <c r="E125" s="322">
        <v>0</v>
      </c>
      <c r="F125" s="322">
        <v>0</v>
      </c>
      <c r="G125" s="322">
        <v>0</v>
      </c>
      <c r="H125" s="322">
        <v>0</v>
      </c>
      <c r="I125" s="322">
        <v>9.923941000000001</v>
      </c>
      <c r="J125" s="322">
        <v>0.27345199999999992</v>
      </c>
      <c r="K125" s="322">
        <v>0</v>
      </c>
      <c r="L125" s="322">
        <v>4.7099999999999996E-4</v>
      </c>
      <c r="M125" s="337">
        <f t="shared" si="5"/>
        <v>10.197864000000001</v>
      </c>
      <c r="N125" s="335">
        <f t="shared" si="6"/>
        <v>229.526568</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5.5999999999999999E-5</v>
      </c>
      <c r="K127" s="322">
        <v>0</v>
      </c>
      <c r="L127" s="322">
        <v>0</v>
      </c>
      <c r="M127" s="337">
        <f t="shared" si="5"/>
        <v>5.5999999999999999E-5</v>
      </c>
      <c r="N127" s="335">
        <f t="shared" si="6"/>
        <v>5.5999999999999999E-5</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0</v>
      </c>
      <c r="K131" s="322">
        <v>0</v>
      </c>
      <c r="L131" s="322">
        <v>0</v>
      </c>
      <c r="M131" s="337">
        <f t="shared" si="5"/>
        <v>0</v>
      </c>
      <c r="N131" s="335">
        <f t="shared" si="6"/>
        <v>0</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0</v>
      </c>
      <c r="C135" s="322">
        <v>0</v>
      </c>
      <c r="D135" s="322">
        <v>0</v>
      </c>
      <c r="E135" s="322">
        <v>0</v>
      </c>
      <c r="F135" s="322">
        <v>0</v>
      </c>
      <c r="G135" s="322">
        <v>0</v>
      </c>
      <c r="H135" s="322">
        <v>0</v>
      </c>
      <c r="I135" s="322">
        <v>0</v>
      </c>
      <c r="J135" s="322">
        <v>0</v>
      </c>
      <c r="K135" s="322">
        <v>0</v>
      </c>
      <c r="L135" s="322">
        <v>0</v>
      </c>
      <c r="M135" s="337">
        <f t="shared" si="5"/>
        <v>0</v>
      </c>
      <c r="N135" s="335">
        <f t="shared" si="6"/>
        <v>0</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0.33600000000000002</v>
      </c>
      <c r="C140" s="322">
        <v>0</v>
      </c>
      <c r="D140" s="322">
        <v>0</v>
      </c>
      <c r="E140" s="322">
        <v>0</v>
      </c>
      <c r="F140" s="322">
        <v>0</v>
      </c>
      <c r="G140" s="322">
        <v>0</v>
      </c>
      <c r="H140" s="322">
        <v>0</v>
      </c>
      <c r="I140" s="322">
        <v>0</v>
      </c>
      <c r="J140" s="322">
        <v>0</v>
      </c>
      <c r="K140" s="322">
        <v>0</v>
      </c>
      <c r="L140" s="322">
        <v>2.1000000000000003E-3</v>
      </c>
      <c r="M140" s="337">
        <f t="shared" si="7"/>
        <v>2.1000000000000003E-3</v>
      </c>
      <c r="N140" s="335">
        <f t="shared" si="8"/>
        <v>0.33810000000000001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1.15E-3</v>
      </c>
      <c r="C142" s="322">
        <v>0</v>
      </c>
      <c r="D142" s="322">
        <v>0</v>
      </c>
      <c r="E142" s="322">
        <v>0</v>
      </c>
      <c r="F142" s="322">
        <v>0</v>
      </c>
      <c r="G142" s="322">
        <v>0</v>
      </c>
      <c r="H142" s="322">
        <v>9.1999999999999998E-2</v>
      </c>
      <c r="I142" s="322">
        <v>0</v>
      </c>
      <c r="J142" s="322">
        <v>0</v>
      </c>
      <c r="K142" s="322">
        <v>0</v>
      </c>
      <c r="L142" s="322">
        <v>0</v>
      </c>
      <c r="M142" s="337">
        <f t="shared" si="7"/>
        <v>9.1999999999999998E-2</v>
      </c>
      <c r="N142" s="335">
        <f t="shared" si="8"/>
        <v>9.3149999999999997E-2</v>
      </c>
      <c r="P142" s="337">
        <v>0</v>
      </c>
    </row>
    <row r="143" spans="1:16" ht="12.75" customHeight="1">
      <c r="A143" s="331" t="s">
        <v>508</v>
      </c>
      <c r="B143" s="337">
        <v>0</v>
      </c>
      <c r="C143" s="322">
        <v>0</v>
      </c>
      <c r="D143" s="322">
        <v>0</v>
      </c>
      <c r="E143" s="322">
        <v>0</v>
      </c>
      <c r="F143" s="322">
        <v>0</v>
      </c>
      <c r="G143" s="322">
        <v>0</v>
      </c>
      <c r="H143" s="322">
        <v>0</v>
      </c>
      <c r="I143" s="322">
        <v>0</v>
      </c>
      <c r="J143" s="322">
        <v>0</v>
      </c>
      <c r="K143" s="322">
        <v>0</v>
      </c>
      <c r="L143" s="322">
        <v>0</v>
      </c>
      <c r="M143" s="337">
        <f t="shared" si="7"/>
        <v>0</v>
      </c>
      <c r="N143" s="335">
        <f t="shared" si="8"/>
        <v>0</v>
      </c>
      <c r="P143" s="337">
        <v>0</v>
      </c>
    </row>
    <row r="144" spans="1:16" ht="12.75" customHeight="1">
      <c r="A144" s="331" t="s">
        <v>191</v>
      </c>
      <c r="B144" s="337">
        <v>3.0000000000000001E-6</v>
      </c>
      <c r="C144" s="322">
        <v>0</v>
      </c>
      <c r="D144" s="322">
        <v>0</v>
      </c>
      <c r="E144" s="322">
        <v>0</v>
      </c>
      <c r="F144" s="322">
        <v>0</v>
      </c>
      <c r="G144" s="322">
        <v>0</v>
      </c>
      <c r="H144" s="322">
        <v>0</v>
      </c>
      <c r="I144" s="322">
        <v>0</v>
      </c>
      <c r="J144" s="322">
        <v>5.3999999999999998E-5</v>
      </c>
      <c r="K144" s="322">
        <v>0</v>
      </c>
      <c r="L144" s="322">
        <v>0</v>
      </c>
      <c r="M144" s="337">
        <f t="shared" si="7"/>
        <v>5.3999999999999998E-5</v>
      </c>
      <c r="N144" s="335">
        <f t="shared" si="8"/>
        <v>5.6999999999999996E-5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0</v>
      </c>
      <c r="C146" s="322">
        <v>0</v>
      </c>
      <c r="D146" s="322">
        <v>0</v>
      </c>
      <c r="E146" s="322">
        <v>0</v>
      </c>
      <c r="F146" s="322">
        <v>0</v>
      </c>
      <c r="G146" s="322">
        <v>0</v>
      </c>
      <c r="H146" s="322">
        <v>0</v>
      </c>
      <c r="I146" s="322">
        <v>4.8000000000000001E-2</v>
      </c>
      <c r="J146" s="322">
        <v>1.7269E-2</v>
      </c>
      <c r="K146" s="322">
        <v>0</v>
      </c>
      <c r="L146" s="322">
        <v>0</v>
      </c>
      <c r="M146" s="337">
        <f t="shared" si="7"/>
        <v>6.5268999999999994E-2</v>
      </c>
      <c r="N146" s="335">
        <f t="shared" si="8"/>
        <v>6.5268999999999994E-2</v>
      </c>
      <c r="P146" s="337">
        <v>0</v>
      </c>
    </row>
    <row r="147" spans="1:16" ht="12.75" customHeight="1">
      <c r="A147" s="331" t="s">
        <v>192</v>
      </c>
      <c r="B147" s="337">
        <v>0.94879899999999995</v>
      </c>
      <c r="C147" s="322">
        <v>0</v>
      </c>
      <c r="D147" s="322">
        <v>1.6E-2</v>
      </c>
      <c r="E147" s="322">
        <v>0</v>
      </c>
      <c r="F147" s="322">
        <v>0</v>
      </c>
      <c r="G147" s="322">
        <v>0</v>
      </c>
      <c r="H147" s="322">
        <v>0</v>
      </c>
      <c r="I147" s="322">
        <v>1.9837000000000004E-2</v>
      </c>
      <c r="J147" s="322">
        <v>0.81685499999999989</v>
      </c>
      <c r="K147" s="322">
        <v>0</v>
      </c>
      <c r="L147" s="322">
        <v>19.585670999999998</v>
      </c>
      <c r="M147" s="337">
        <f t="shared" si="7"/>
        <v>20.438362999999999</v>
      </c>
      <c r="N147" s="335">
        <f t="shared" si="8"/>
        <v>21.387162</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337.17500999999999</v>
      </c>
      <c r="C152" s="322">
        <v>182.64842899999999</v>
      </c>
      <c r="D152" s="322">
        <v>0</v>
      </c>
      <c r="E152" s="322">
        <v>0</v>
      </c>
      <c r="F152" s="322">
        <v>0</v>
      </c>
      <c r="G152" s="322">
        <v>0</v>
      </c>
      <c r="H152" s="322">
        <v>0</v>
      </c>
      <c r="I152" s="322">
        <v>0</v>
      </c>
      <c r="J152" s="322">
        <v>0</v>
      </c>
      <c r="K152" s="322">
        <v>0</v>
      </c>
      <c r="L152" s="322">
        <v>0</v>
      </c>
      <c r="M152" s="337">
        <f t="shared" si="7"/>
        <v>182.64842899999999</v>
      </c>
      <c r="N152" s="335">
        <f t="shared" si="8"/>
        <v>519.82343900000001</v>
      </c>
      <c r="P152" s="337">
        <v>13614.724826</v>
      </c>
    </row>
    <row r="153" spans="1:16" ht="12.75" customHeight="1">
      <c r="A153" s="331" t="s">
        <v>363</v>
      </c>
      <c r="B153" s="337">
        <v>0</v>
      </c>
      <c r="C153" s="322">
        <v>0</v>
      </c>
      <c r="D153" s="322">
        <v>0</v>
      </c>
      <c r="E153" s="322">
        <v>0</v>
      </c>
      <c r="F153" s="322">
        <v>0</v>
      </c>
      <c r="G153" s="322">
        <v>0</v>
      </c>
      <c r="H153" s="322">
        <v>0</v>
      </c>
      <c r="I153" s="322">
        <v>0</v>
      </c>
      <c r="J153" s="322">
        <v>0</v>
      </c>
      <c r="K153" s="322">
        <v>0</v>
      </c>
      <c r="L153" s="322">
        <v>0</v>
      </c>
      <c r="M153" s="337">
        <f t="shared" si="7"/>
        <v>0</v>
      </c>
      <c r="N153" s="335">
        <f t="shared" si="8"/>
        <v>0</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1.036E-3</v>
      </c>
      <c r="K155" s="322">
        <v>0</v>
      </c>
      <c r="L155" s="322">
        <v>0</v>
      </c>
      <c r="M155" s="337">
        <f t="shared" si="7"/>
        <v>1.036E-3</v>
      </c>
      <c r="N155" s="335">
        <f t="shared" si="8"/>
        <v>1.036E-3</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1.495E-3</v>
      </c>
      <c r="K158" s="322">
        <v>0</v>
      </c>
      <c r="L158" s="322">
        <v>0</v>
      </c>
      <c r="M158" s="337">
        <f t="shared" si="7"/>
        <v>1.495E-3</v>
      </c>
      <c r="N158" s="335">
        <f t="shared" si="8"/>
        <v>1.495E-3</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0.59472199999999997</v>
      </c>
      <c r="C160" s="322">
        <v>0</v>
      </c>
      <c r="D160" s="322">
        <v>0</v>
      </c>
      <c r="E160" s="322">
        <v>0</v>
      </c>
      <c r="F160" s="322">
        <v>0</v>
      </c>
      <c r="G160" s="322">
        <v>0</v>
      </c>
      <c r="H160" s="322">
        <v>1.6000000000000001E-3</v>
      </c>
      <c r="I160" s="322">
        <v>0</v>
      </c>
      <c r="J160" s="322">
        <v>7.6060000000000016E-2</v>
      </c>
      <c r="K160" s="322">
        <v>0</v>
      </c>
      <c r="L160" s="322">
        <v>1.0401000000000001E-2</v>
      </c>
      <c r="M160" s="337">
        <f t="shared" si="7"/>
        <v>8.8061000000000028E-2</v>
      </c>
      <c r="N160" s="335">
        <f t="shared" si="8"/>
        <v>0.68278300000000003</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0</v>
      </c>
      <c r="K162" s="322">
        <v>0</v>
      </c>
      <c r="L162" s="322">
        <v>0</v>
      </c>
      <c r="M162" s="337">
        <f t="shared" si="7"/>
        <v>0</v>
      </c>
      <c r="N162" s="335">
        <f t="shared" si="8"/>
        <v>0</v>
      </c>
      <c r="P162" s="337">
        <v>0</v>
      </c>
    </row>
    <row r="163" spans="1:16" ht="12.75" customHeight="1">
      <c r="A163" s="331" t="s">
        <v>338</v>
      </c>
      <c r="B163" s="337">
        <v>49.158447000000002</v>
      </c>
      <c r="C163" s="322">
        <v>0</v>
      </c>
      <c r="D163" s="322">
        <v>0</v>
      </c>
      <c r="E163" s="322">
        <v>0</v>
      </c>
      <c r="F163" s="322">
        <v>0</v>
      </c>
      <c r="G163" s="322">
        <v>0</v>
      </c>
      <c r="H163" s="322">
        <v>0</v>
      </c>
      <c r="I163" s="322">
        <v>0</v>
      </c>
      <c r="J163" s="322">
        <v>5.0629999999999998E-3</v>
      </c>
      <c r="K163" s="322">
        <v>0</v>
      </c>
      <c r="L163" s="322">
        <v>0</v>
      </c>
      <c r="M163" s="337">
        <f t="shared" si="7"/>
        <v>5.0629999999999998E-3</v>
      </c>
      <c r="N163" s="335">
        <f t="shared" si="8"/>
        <v>49.163510000000002</v>
      </c>
      <c r="P163" s="337">
        <v>0</v>
      </c>
    </row>
    <row r="164" spans="1:16" ht="12.75" customHeight="1">
      <c r="A164" s="331" t="s">
        <v>194</v>
      </c>
      <c r="B164" s="337">
        <v>0</v>
      </c>
      <c r="C164" s="322">
        <v>0</v>
      </c>
      <c r="D164" s="322">
        <v>0</v>
      </c>
      <c r="E164" s="322">
        <v>0</v>
      </c>
      <c r="F164" s="322">
        <v>0</v>
      </c>
      <c r="G164" s="322">
        <v>0</v>
      </c>
      <c r="H164" s="322">
        <v>0</v>
      </c>
      <c r="I164" s="322">
        <v>0</v>
      </c>
      <c r="J164" s="322">
        <v>0</v>
      </c>
      <c r="K164" s="322">
        <v>0</v>
      </c>
      <c r="L164" s="322">
        <v>0</v>
      </c>
      <c r="M164" s="337">
        <f t="shared" si="7"/>
        <v>0</v>
      </c>
      <c r="N164" s="335">
        <f t="shared" si="8"/>
        <v>0</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0</v>
      </c>
      <c r="K167" s="322">
        <v>0</v>
      </c>
      <c r="L167" s="322">
        <v>0</v>
      </c>
      <c r="M167" s="337">
        <f t="shared" si="7"/>
        <v>0</v>
      </c>
      <c r="N167" s="335">
        <f t="shared" si="8"/>
        <v>0</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0</v>
      </c>
      <c r="K170" s="322">
        <v>0</v>
      </c>
      <c r="L170" s="322">
        <v>0</v>
      </c>
      <c r="M170" s="337">
        <f t="shared" si="7"/>
        <v>0</v>
      </c>
      <c r="N170" s="335">
        <f t="shared" si="8"/>
        <v>0</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0</v>
      </c>
      <c r="K174" s="322">
        <v>0</v>
      </c>
      <c r="L174" s="322">
        <v>0</v>
      </c>
      <c r="M174" s="337">
        <f t="shared" si="7"/>
        <v>0</v>
      </c>
      <c r="N174" s="335">
        <f t="shared" si="8"/>
        <v>0</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0.10859999999999999</v>
      </c>
      <c r="I178" s="322">
        <v>21.620004000000002</v>
      </c>
      <c r="J178" s="322">
        <v>1.4912000000000002E-2</v>
      </c>
      <c r="K178" s="322">
        <v>0</v>
      </c>
      <c r="L178" s="322">
        <v>0</v>
      </c>
      <c r="M178" s="337">
        <f t="shared" si="7"/>
        <v>187.12656200000001</v>
      </c>
      <c r="N178" s="335">
        <f t="shared" si="8"/>
        <v>187.12656200000001</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311.92275100000001</v>
      </c>
      <c r="C180" s="322">
        <v>0</v>
      </c>
      <c r="D180" s="322">
        <v>0</v>
      </c>
      <c r="E180" s="322">
        <v>0</v>
      </c>
      <c r="F180" s="322">
        <v>0</v>
      </c>
      <c r="G180" s="322">
        <v>0</v>
      </c>
      <c r="H180" s="322">
        <v>2.5000000000000001E-2</v>
      </c>
      <c r="I180" s="322">
        <v>0</v>
      </c>
      <c r="J180" s="322">
        <v>0.17160500000000001</v>
      </c>
      <c r="K180" s="322">
        <v>0</v>
      </c>
      <c r="L180" s="322">
        <v>9.9999999999999995E-7</v>
      </c>
      <c r="M180" s="337">
        <f t="shared" si="7"/>
        <v>0.196606</v>
      </c>
      <c r="N180" s="335">
        <f t="shared" si="8"/>
        <v>312.11935699999998</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0</v>
      </c>
      <c r="M182" s="337">
        <f t="shared" si="7"/>
        <v>0</v>
      </c>
      <c r="N182" s="335">
        <f t="shared" si="8"/>
        <v>0</v>
      </c>
      <c r="P182" s="337">
        <v>0</v>
      </c>
    </row>
    <row r="183" spans="1:16" ht="12.75" customHeight="1">
      <c r="A183" s="331" t="s">
        <v>346</v>
      </c>
      <c r="B183" s="337">
        <v>5.9999999999999995E-4</v>
      </c>
      <c r="C183" s="322">
        <v>0</v>
      </c>
      <c r="D183" s="322">
        <v>0</v>
      </c>
      <c r="E183" s="322">
        <v>0</v>
      </c>
      <c r="F183" s="322">
        <v>0</v>
      </c>
      <c r="G183" s="322">
        <v>0</v>
      </c>
      <c r="H183" s="322">
        <v>0</v>
      </c>
      <c r="I183" s="322">
        <v>0</v>
      </c>
      <c r="J183" s="322">
        <v>1.023E-3</v>
      </c>
      <c r="K183" s="322">
        <v>0</v>
      </c>
      <c r="L183" s="322">
        <v>0</v>
      </c>
      <c r="M183" s="337">
        <f t="shared" si="7"/>
        <v>1.023E-3</v>
      </c>
      <c r="N183" s="335">
        <f t="shared" si="8"/>
        <v>1.6229999999999999E-3</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0</v>
      </c>
      <c r="K185" s="322">
        <v>0</v>
      </c>
      <c r="L185" s="322">
        <v>0</v>
      </c>
      <c r="M185" s="337">
        <f t="shared" si="7"/>
        <v>0</v>
      </c>
      <c r="N185" s="335">
        <f t="shared" si="8"/>
        <v>0</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0</v>
      </c>
      <c r="M187" s="337">
        <f t="shared" si="7"/>
        <v>0</v>
      </c>
      <c r="N187" s="335">
        <f t="shared" si="8"/>
        <v>0</v>
      </c>
      <c r="P187" s="337">
        <v>0</v>
      </c>
    </row>
    <row r="188" spans="1:16" ht="12.75" customHeight="1">
      <c r="A188" s="331" t="s">
        <v>320</v>
      </c>
      <c r="B188" s="337">
        <v>0</v>
      </c>
      <c r="C188" s="322">
        <v>0</v>
      </c>
      <c r="D188" s="322">
        <v>0</v>
      </c>
      <c r="E188" s="322">
        <v>0</v>
      </c>
      <c r="F188" s="322">
        <v>0</v>
      </c>
      <c r="G188" s="322">
        <v>0</v>
      </c>
      <c r="H188" s="322">
        <v>0</v>
      </c>
      <c r="I188" s="322">
        <v>0</v>
      </c>
      <c r="J188" s="322">
        <v>0</v>
      </c>
      <c r="K188" s="322">
        <v>0</v>
      </c>
      <c r="L188" s="322">
        <v>0</v>
      </c>
      <c r="M188" s="337">
        <f t="shared" si="7"/>
        <v>0</v>
      </c>
      <c r="N188" s="335">
        <f t="shared" si="8"/>
        <v>0</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0</v>
      </c>
      <c r="M198" s="337">
        <f t="shared" si="7"/>
        <v>0</v>
      </c>
      <c r="N198" s="335">
        <f t="shared" si="8"/>
        <v>0</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0</v>
      </c>
      <c r="K202" s="322">
        <v>0</v>
      </c>
      <c r="L202" s="322">
        <v>0</v>
      </c>
      <c r="M202" s="337">
        <f t="shared" si="7"/>
        <v>0</v>
      </c>
      <c r="N202" s="335">
        <f t="shared" si="8"/>
        <v>0</v>
      </c>
      <c r="P202" s="337">
        <v>0</v>
      </c>
    </row>
    <row r="203" spans="1:16" ht="12.75" customHeight="1">
      <c r="A203" s="331" t="s">
        <v>319</v>
      </c>
      <c r="B203" s="337">
        <v>92.246846999999988</v>
      </c>
      <c r="C203" s="322">
        <v>0</v>
      </c>
      <c r="D203" s="322">
        <v>0</v>
      </c>
      <c r="E203" s="322">
        <v>0</v>
      </c>
      <c r="F203" s="322">
        <v>0</v>
      </c>
      <c r="G203" s="322">
        <v>0</v>
      </c>
      <c r="H203" s="322">
        <v>6.1142000000000002E-2</v>
      </c>
      <c r="I203" s="322">
        <v>0.54740000000000011</v>
      </c>
      <c r="J203" s="322">
        <v>2.2543000000000004E-2</v>
      </c>
      <c r="K203" s="322">
        <v>0</v>
      </c>
      <c r="L203" s="322">
        <v>0</v>
      </c>
      <c r="M203" s="337">
        <f t="shared" ref="M203:M230" si="9">SUM(C203:L203)</f>
        <v>0.63108500000000012</v>
      </c>
      <c r="N203" s="335">
        <f t="shared" ref="N203:N230" si="10">SUM(B203,M203)</f>
        <v>92.877931999999987</v>
      </c>
      <c r="P203" s="337">
        <v>0</v>
      </c>
    </row>
    <row r="204" spans="1:16" ht="12.75" customHeight="1">
      <c r="A204" s="331" t="s">
        <v>391</v>
      </c>
      <c r="B204" s="337">
        <v>0</v>
      </c>
      <c r="C204" s="322">
        <v>0</v>
      </c>
      <c r="D204" s="322">
        <v>0</v>
      </c>
      <c r="E204" s="322">
        <v>0</v>
      </c>
      <c r="F204" s="322">
        <v>2.4885999999999998E-2</v>
      </c>
      <c r="G204" s="322">
        <v>0</v>
      </c>
      <c r="H204" s="322">
        <v>0.1</v>
      </c>
      <c r="I204" s="322">
        <v>0</v>
      </c>
      <c r="J204" s="322">
        <v>0</v>
      </c>
      <c r="K204" s="322">
        <v>0</v>
      </c>
      <c r="L204" s="322">
        <v>0</v>
      </c>
      <c r="M204" s="337">
        <f t="shared" si="9"/>
        <v>0.124886</v>
      </c>
      <c r="N204" s="335">
        <f t="shared" si="10"/>
        <v>0.124886</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1.02E-4</v>
      </c>
      <c r="C206" s="322">
        <v>0</v>
      </c>
      <c r="D206" s="322">
        <v>0</v>
      </c>
      <c r="E206" s="322">
        <v>0</v>
      </c>
      <c r="F206" s="322">
        <v>0</v>
      </c>
      <c r="G206" s="322">
        <v>0</v>
      </c>
      <c r="H206" s="322">
        <v>0</v>
      </c>
      <c r="I206" s="322">
        <v>8.4000000000000009E-5</v>
      </c>
      <c r="J206" s="322">
        <v>9.7E-5</v>
      </c>
      <c r="K206" s="322">
        <v>0</v>
      </c>
      <c r="L206" s="322">
        <v>0</v>
      </c>
      <c r="M206" s="337">
        <f t="shared" si="9"/>
        <v>1.8100000000000001E-4</v>
      </c>
      <c r="N206" s="335">
        <f t="shared" si="10"/>
        <v>2.8299999999999999E-4</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0</v>
      </c>
      <c r="K209" s="322">
        <v>0</v>
      </c>
      <c r="L209" s="322">
        <v>0</v>
      </c>
      <c r="M209" s="337">
        <f t="shared" si="9"/>
        <v>0</v>
      </c>
      <c r="N209" s="335">
        <f t="shared" si="10"/>
        <v>0</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104.16369</v>
      </c>
      <c r="C215" s="322">
        <v>0</v>
      </c>
      <c r="D215" s="322">
        <v>0</v>
      </c>
      <c r="E215" s="322">
        <v>0</v>
      </c>
      <c r="F215" s="322">
        <v>0</v>
      </c>
      <c r="G215" s="322">
        <v>0</v>
      </c>
      <c r="H215" s="322">
        <v>0</v>
      </c>
      <c r="I215" s="322">
        <v>0</v>
      </c>
      <c r="J215" s="322">
        <v>1.3725999999999999E-2</v>
      </c>
      <c r="K215" s="322">
        <v>0</v>
      </c>
      <c r="L215" s="322">
        <v>0</v>
      </c>
      <c r="M215" s="337">
        <f t="shared" si="9"/>
        <v>1.3725999999999999E-2</v>
      </c>
      <c r="N215" s="335">
        <f t="shared" si="10"/>
        <v>104.17741600000001</v>
      </c>
      <c r="P215" s="337">
        <v>0</v>
      </c>
    </row>
    <row r="216" spans="1:16" ht="12.75" customHeight="1">
      <c r="A216" s="331" t="s">
        <v>208</v>
      </c>
      <c r="B216" s="337">
        <v>0</v>
      </c>
      <c r="C216" s="322">
        <v>0</v>
      </c>
      <c r="D216" s="322">
        <v>0</v>
      </c>
      <c r="E216" s="322">
        <v>0</v>
      </c>
      <c r="F216" s="322">
        <v>0</v>
      </c>
      <c r="G216" s="322">
        <v>0</v>
      </c>
      <c r="H216" s="322">
        <v>0</v>
      </c>
      <c r="I216" s="322">
        <v>0</v>
      </c>
      <c r="J216" s="322">
        <v>0</v>
      </c>
      <c r="K216" s="322">
        <v>0</v>
      </c>
      <c r="L216" s="322">
        <v>0</v>
      </c>
      <c r="M216" s="337">
        <f t="shared" si="9"/>
        <v>0</v>
      </c>
      <c r="N216" s="335">
        <f t="shared" si="10"/>
        <v>0</v>
      </c>
      <c r="P216" s="337">
        <v>0</v>
      </c>
    </row>
    <row r="217" spans="1:16" ht="12.75" customHeight="1">
      <c r="A217" s="331" t="s">
        <v>314</v>
      </c>
      <c r="B217" s="337">
        <v>0</v>
      </c>
      <c r="C217" s="322">
        <v>0</v>
      </c>
      <c r="D217" s="322">
        <v>0</v>
      </c>
      <c r="E217" s="322">
        <v>0</v>
      </c>
      <c r="F217" s="322">
        <v>0</v>
      </c>
      <c r="G217" s="322">
        <v>0</v>
      </c>
      <c r="H217" s="322">
        <v>0</v>
      </c>
      <c r="I217" s="322">
        <v>0</v>
      </c>
      <c r="J217" s="322">
        <v>4.1369999999999992E-3</v>
      </c>
      <c r="K217" s="322">
        <v>0</v>
      </c>
      <c r="L217" s="322">
        <v>0</v>
      </c>
      <c r="M217" s="337">
        <f t="shared" si="9"/>
        <v>4.1369999999999992E-3</v>
      </c>
      <c r="N217" s="335">
        <f t="shared" si="10"/>
        <v>4.1369999999999992E-3</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2.1000000000000002E-5</v>
      </c>
      <c r="C220" s="322">
        <v>0</v>
      </c>
      <c r="D220" s="322">
        <v>0</v>
      </c>
      <c r="E220" s="322">
        <v>0</v>
      </c>
      <c r="F220" s="322">
        <v>0</v>
      </c>
      <c r="G220" s="322">
        <v>0</v>
      </c>
      <c r="H220" s="322">
        <v>0</v>
      </c>
      <c r="I220" s="322">
        <v>6.4000000000000001E-2</v>
      </c>
      <c r="J220" s="322">
        <v>3.9999999999999998E-6</v>
      </c>
      <c r="K220" s="322">
        <v>0</v>
      </c>
      <c r="L220" s="322">
        <v>0</v>
      </c>
      <c r="M220" s="337">
        <f t="shared" si="9"/>
        <v>6.4004000000000005E-2</v>
      </c>
      <c r="N220" s="335">
        <f t="shared" si="10"/>
        <v>6.4024999999999999E-2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2.0661999999999998</v>
      </c>
      <c r="C222" s="322">
        <v>0</v>
      </c>
      <c r="D222" s="322">
        <v>0</v>
      </c>
      <c r="E222" s="322">
        <v>0</v>
      </c>
      <c r="F222" s="322">
        <v>0</v>
      </c>
      <c r="G222" s="322">
        <v>0</v>
      </c>
      <c r="H222" s="322">
        <v>0</v>
      </c>
      <c r="I222" s="322">
        <v>0.64380399999999993</v>
      </c>
      <c r="J222" s="322">
        <v>0</v>
      </c>
      <c r="K222" s="322">
        <v>0</v>
      </c>
      <c r="L222" s="322">
        <v>1.5999999999999999E-5</v>
      </c>
      <c r="M222" s="337">
        <f t="shared" si="9"/>
        <v>0.64381999999999995</v>
      </c>
      <c r="N222" s="335">
        <f t="shared" si="10"/>
        <v>2.7100199999999997</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2.3E-5</v>
      </c>
      <c r="K229" s="322">
        <v>0</v>
      </c>
      <c r="L229" s="322">
        <v>0</v>
      </c>
      <c r="M229" s="337">
        <f t="shared" si="9"/>
        <v>2.3E-5</v>
      </c>
      <c r="N229" s="335">
        <f t="shared" si="10"/>
        <v>2.3E-5</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5" t="s">
        <v>576</v>
      </c>
      <c r="B231" s="765"/>
      <c r="C231" s="765"/>
      <c r="D231" s="765"/>
      <c r="E231" s="765"/>
      <c r="F231" s="765"/>
      <c r="G231" s="765"/>
      <c r="H231" s="765"/>
      <c r="I231" s="765"/>
      <c r="J231" s="765"/>
      <c r="K231" s="765"/>
      <c r="L231" s="765"/>
      <c r="M231" s="765"/>
      <c r="N231" s="765"/>
      <c r="P231" s="60"/>
    </row>
    <row r="232" spans="1:16">
      <c r="A232" s="764" t="s">
        <v>577</v>
      </c>
      <c r="B232" s="764"/>
      <c r="C232" s="764"/>
      <c r="D232" s="764"/>
      <c r="E232" s="764"/>
      <c r="F232" s="764"/>
      <c r="G232" s="764"/>
      <c r="H232" s="764"/>
      <c r="I232" s="764"/>
      <c r="J232" s="764"/>
      <c r="K232" s="764"/>
      <c r="L232" s="764"/>
      <c r="M232" s="764"/>
      <c r="N232" s="764"/>
      <c r="P232" s="60"/>
    </row>
    <row r="233" spans="1:16" ht="12.75" customHeight="1">
      <c r="A233" s="737" t="s">
        <v>578</v>
      </c>
      <c r="B233" s="737"/>
      <c r="C233" s="737"/>
      <c r="D233" s="737"/>
      <c r="E233" s="737"/>
      <c r="F233" s="737"/>
      <c r="G233" s="737"/>
      <c r="H233" s="737"/>
      <c r="I233" s="737"/>
      <c r="J233" s="737"/>
      <c r="K233" s="737"/>
      <c r="L233" s="737"/>
      <c r="M233" s="737"/>
      <c r="N233" s="737"/>
      <c r="P233" s="60"/>
    </row>
    <row r="234" spans="1:16" ht="12.75" customHeight="1">
      <c r="A234" s="763" t="s">
        <v>579</v>
      </c>
      <c r="B234" s="763"/>
      <c r="C234" s="763"/>
      <c r="D234" s="763"/>
      <c r="E234" s="763"/>
      <c r="F234" s="763"/>
      <c r="G234" s="763"/>
      <c r="H234" s="763"/>
      <c r="I234" s="763"/>
      <c r="J234" s="763"/>
      <c r="K234" s="763"/>
      <c r="L234" s="763"/>
      <c r="M234" s="763"/>
      <c r="N234" s="763"/>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8" t="s">
        <v>0</v>
      </c>
      <c r="B1" s="748"/>
      <c r="C1" s="748"/>
      <c r="D1" s="748"/>
      <c r="E1" s="748"/>
      <c r="F1" s="748"/>
      <c r="G1" s="748"/>
      <c r="H1" s="748"/>
      <c r="I1" s="748"/>
      <c r="J1" s="748"/>
      <c r="K1" s="748"/>
      <c r="L1" s="748"/>
      <c r="M1" s="748"/>
      <c r="N1" s="748"/>
      <c r="O1" s="112"/>
    </row>
    <row r="2" spans="1:17" s="54" customFormat="1" ht="12.75" customHeight="1">
      <c r="A2" s="749"/>
      <c r="B2" s="749"/>
      <c r="C2" s="749"/>
      <c r="D2" s="749"/>
      <c r="E2" s="749"/>
      <c r="F2" s="749"/>
      <c r="G2" s="749"/>
      <c r="H2" s="749"/>
      <c r="I2" s="749"/>
      <c r="J2" s="749"/>
      <c r="K2" s="749"/>
      <c r="L2" s="749"/>
      <c r="M2" s="749"/>
      <c r="N2" s="749"/>
    </row>
    <row r="3" spans="1:17" s="54" customFormat="1" ht="15">
      <c r="A3" s="747" t="s">
        <v>718</v>
      </c>
      <c r="B3" s="747"/>
      <c r="C3" s="747"/>
      <c r="D3" s="747"/>
      <c r="E3" s="747"/>
      <c r="F3" s="747"/>
      <c r="G3" s="747"/>
      <c r="H3" s="747"/>
      <c r="I3" s="747"/>
      <c r="J3" s="747"/>
      <c r="K3" s="747"/>
      <c r="L3" s="747"/>
      <c r="M3" s="747"/>
      <c r="N3" s="747"/>
    </row>
    <row r="4" spans="1:17" s="54" customFormat="1" ht="15">
      <c r="A4" s="750" t="s">
        <v>86</v>
      </c>
      <c r="B4" s="750"/>
      <c r="C4" s="750"/>
      <c r="D4" s="750"/>
      <c r="E4" s="750"/>
      <c r="F4" s="750"/>
      <c r="G4" s="750"/>
      <c r="H4" s="750"/>
      <c r="I4" s="750"/>
      <c r="J4" s="750"/>
      <c r="K4" s="750"/>
      <c r="L4" s="750"/>
      <c r="M4" s="750"/>
      <c r="N4" s="750"/>
    </row>
    <row r="5" spans="1:17" ht="12.75" customHeight="1">
      <c r="A5" s="370"/>
      <c r="B5" s="723" t="s">
        <v>73</v>
      </c>
      <c r="C5" s="745" t="s">
        <v>65</v>
      </c>
      <c r="D5" s="745" t="s">
        <v>54</v>
      </c>
      <c r="E5" s="745" t="s">
        <v>55</v>
      </c>
      <c r="F5" s="745" t="s">
        <v>56</v>
      </c>
      <c r="G5" s="745" t="s">
        <v>85</v>
      </c>
      <c r="H5" s="745" t="s">
        <v>228</v>
      </c>
      <c r="I5" s="745" t="s">
        <v>77</v>
      </c>
      <c r="J5" s="745" t="s">
        <v>61</v>
      </c>
      <c r="K5" s="745" t="s">
        <v>62</v>
      </c>
      <c r="L5" s="745" t="s">
        <v>63</v>
      </c>
      <c r="M5" s="723" t="s">
        <v>78</v>
      </c>
      <c r="N5" s="723" t="s">
        <v>558</v>
      </c>
      <c r="P5" s="723" t="s">
        <v>411</v>
      </c>
    </row>
    <row r="6" spans="1:17" ht="12.75" customHeight="1">
      <c r="A6" s="371"/>
      <c r="B6" s="733"/>
      <c r="C6" s="746"/>
      <c r="D6" s="746"/>
      <c r="E6" s="746"/>
      <c r="F6" s="746"/>
      <c r="G6" s="746"/>
      <c r="H6" s="746"/>
      <c r="I6" s="746"/>
      <c r="J6" s="746"/>
      <c r="K6" s="746"/>
      <c r="L6" s="746"/>
      <c r="M6" s="733"/>
      <c r="N6" s="733"/>
      <c r="P6" s="733"/>
    </row>
    <row r="7" spans="1:17" ht="19.899999999999999" customHeight="1">
      <c r="A7" s="371"/>
      <c r="B7" s="733"/>
      <c r="C7" s="746"/>
      <c r="D7" s="746"/>
      <c r="E7" s="746"/>
      <c r="F7" s="746"/>
      <c r="G7" s="746"/>
      <c r="H7" s="746"/>
      <c r="I7" s="746"/>
      <c r="J7" s="746"/>
      <c r="K7" s="746"/>
      <c r="L7" s="746"/>
      <c r="M7" s="733"/>
      <c r="N7" s="733"/>
      <c r="P7" s="733"/>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16908.320824000006</v>
      </c>
      <c r="C9" s="421">
        <f t="shared" si="0"/>
        <v>5233.6508159999994</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8632.1227780000081</v>
      </c>
      <c r="N9" s="422">
        <f t="shared" si="1"/>
        <v>25540.443602000003</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1512.929016</v>
      </c>
      <c r="C98" s="322">
        <v>119.53307000000001</v>
      </c>
      <c r="D98" s="322">
        <v>4.0000000000000003E-5</v>
      </c>
      <c r="E98" s="322">
        <v>0</v>
      </c>
      <c r="F98" s="322">
        <v>0</v>
      </c>
      <c r="G98" s="322">
        <v>0</v>
      </c>
      <c r="H98" s="322">
        <v>0</v>
      </c>
      <c r="I98" s="322">
        <v>0.28566000000000003</v>
      </c>
      <c r="J98" s="322">
        <v>0.241119</v>
      </c>
      <c r="K98" s="322">
        <v>0</v>
      </c>
      <c r="L98" s="322">
        <v>1.6199999999999999E-2</v>
      </c>
      <c r="M98" s="337">
        <f t="shared" si="5"/>
        <v>120.076089</v>
      </c>
      <c r="N98" s="335">
        <f t="shared" si="6"/>
        <v>1633.005105</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835.38365599999997</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835.81830100000002</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0.24593999999999999</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9.6074199999999994</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4849.0011679999998</v>
      </c>
      <c r="D152" s="322">
        <v>0</v>
      </c>
      <c r="E152" s="322">
        <v>0</v>
      </c>
      <c r="F152" s="322">
        <v>0</v>
      </c>
      <c r="G152" s="322">
        <v>0</v>
      </c>
      <c r="H152" s="322">
        <v>0</v>
      </c>
      <c r="I152" s="322">
        <v>0</v>
      </c>
      <c r="J152" s="322">
        <v>0</v>
      </c>
      <c r="K152" s="322">
        <v>0</v>
      </c>
      <c r="L152" s="322">
        <v>0</v>
      </c>
      <c r="M152" s="337">
        <f t="shared" si="7"/>
        <v>4849.0011679999998</v>
      </c>
      <c r="N152" s="335">
        <f t="shared" si="8"/>
        <v>10668.666047999999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2519.7956049999998</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3232.5671729999999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1314.8872080000001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1338.6129070000002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c r="A231" s="765" t="s">
        <v>576</v>
      </c>
      <c r="B231" s="765"/>
      <c r="C231" s="765"/>
      <c r="D231" s="765"/>
      <c r="E231" s="765"/>
      <c r="F231" s="765"/>
      <c r="G231" s="765"/>
      <c r="H231" s="765"/>
      <c r="I231" s="765"/>
      <c r="J231" s="765"/>
      <c r="K231" s="765"/>
      <c r="L231" s="765"/>
      <c r="M231" s="765"/>
      <c r="N231" s="765"/>
    </row>
    <row r="232" spans="1:16">
      <c r="A232" s="764" t="s">
        <v>577</v>
      </c>
      <c r="B232" s="764"/>
      <c r="C232" s="764"/>
      <c r="D232" s="764"/>
      <c r="E232" s="764"/>
      <c r="F232" s="764"/>
      <c r="G232" s="764"/>
      <c r="H232" s="764"/>
      <c r="I232" s="764"/>
      <c r="J232" s="764"/>
      <c r="K232" s="764"/>
      <c r="L232" s="764"/>
      <c r="M232" s="764"/>
      <c r="N232" s="764"/>
    </row>
    <row r="233" spans="1:16">
      <c r="A233" s="737" t="s">
        <v>578</v>
      </c>
      <c r="B233" s="737"/>
      <c r="C233" s="737"/>
      <c r="D233" s="737"/>
      <c r="E233" s="737"/>
      <c r="F233" s="737"/>
      <c r="G233" s="737"/>
      <c r="H233" s="737"/>
      <c r="I233" s="737"/>
      <c r="J233" s="737"/>
      <c r="K233" s="737"/>
      <c r="L233" s="737"/>
      <c r="M233" s="737"/>
      <c r="N233" s="737"/>
    </row>
    <row r="234" spans="1:16">
      <c r="A234" s="763" t="s">
        <v>579</v>
      </c>
      <c r="B234" s="763"/>
      <c r="C234" s="763"/>
      <c r="D234" s="763"/>
      <c r="E234" s="763"/>
      <c r="F234" s="763"/>
      <c r="G234" s="763"/>
      <c r="H234" s="763"/>
      <c r="I234" s="763"/>
      <c r="J234" s="763"/>
      <c r="K234" s="763"/>
      <c r="L234" s="763"/>
      <c r="M234" s="763"/>
      <c r="N234" s="763"/>
    </row>
    <row r="235" spans="1:16">
      <c r="A235" s="60" t="s">
        <v>565</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8" t="s">
        <v>0</v>
      </c>
      <c r="B1" s="748"/>
      <c r="C1" s="748"/>
      <c r="D1" s="748"/>
      <c r="E1" s="748"/>
      <c r="F1" s="748"/>
      <c r="G1" s="748"/>
      <c r="H1" s="748"/>
      <c r="I1" s="748"/>
      <c r="J1" s="748"/>
      <c r="K1" s="748"/>
      <c r="L1" s="748"/>
      <c r="M1" s="748"/>
      <c r="N1" s="748"/>
    </row>
    <row r="2" spans="1:16" s="54" customFormat="1" ht="12.75" customHeight="1">
      <c r="A2" s="749"/>
      <c r="B2" s="749"/>
      <c r="C2" s="749"/>
      <c r="D2" s="749"/>
      <c r="E2" s="749"/>
      <c r="F2" s="749"/>
      <c r="G2" s="749"/>
      <c r="H2" s="749"/>
      <c r="I2" s="749"/>
      <c r="J2" s="749"/>
      <c r="K2" s="749"/>
      <c r="L2" s="749"/>
      <c r="M2" s="749"/>
      <c r="N2" s="749"/>
    </row>
    <row r="3" spans="1:16" s="54" customFormat="1" ht="15">
      <c r="A3" s="747" t="s">
        <v>718</v>
      </c>
      <c r="B3" s="747"/>
      <c r="C3" s="747"/>
      <c r="D3" s="747"/>
      <c r="E3" s="747"/>
      <c r="F3" s="747"/>
      <c r="G3" s="747"/>
      <c r="H3" s="747"/>
      <c r="I3" s="747"/>
      <c r="J3" s="747"/>
      <c r="K3" s="747"/>
      <c r="L3" s="747"/>
      <c r="M3" s="747"/>
      <c r="N3" s="747"/>
    </row>
    <row r="4" spans="1:16" s="54" customFormat="1" ht="15">
      <c r="A4" s="750" t="s">
        <v>87</v>
      </c>
      <c r="B4" s="750"/>
      <c r="C4" s="750"/>
      <c r="D4" s="750"/>
      <c r="E4" s="750"/>
      <c r="F4" s="750"/>
      <c r="G4" s="750"/>
      <c r="H4" s="750"/>
      <c r="I4" s="750"/>
      <c r="J4" s="750"/>
      <c r="K4" s="750"/>
      <c r="L4" s="750"/>
      <c r="M4" s="750"/>
      <c r="N4" s="750"/>
    </row>
    <row r="5" spans="1:16" ht="12.75" customHeight="1">
      <c r="A5" s="370"/>
      <c r="B5" s="723" t="s">
        <v>73</v>
      </c>
      <c r="C5" s="745" t="s">
        <v>65</v>
      </c>
      <c r="D5" s="745" t="s">
        <v>54</v>
      </c>
      <c r="E5" s="745" t="s">
        <v>55</v>
      </c>
      <c r="F5" s="745" t="s">
        <v>56</v>
      </c>
      <c r="G5" s="745" t="s">
        <v>85</v>
      </c>
      <c r="H5" s="745" t="s">
        <v>228</v>
      </c>
      <c r="I5" s="745" t="s">
        <v>77</v>
      </c>
      <c r="J5" s="745" t="s">
        <v>61</v>
      </c>
      <c r="K5" s="745" t="s">
        <v>62</v>
      </c>
      <c r="L5" s="745" t="s">
        <v>63</v>
      </c>
      <c r="M5" s="723" t="s">
        <v>78</v>
      </c>
      <c r="N5" s="723" t="s">
        <v>558</v>
      </c>
      <c r="P5" s="723" t="s">
        <v>411</v>
      </c>
    </row>
    <row r="6" spans="1:16" ht="12.75" customHeight="1">
      <c r="A6" s="371"/>
      <c r="B6" s="733"/>
      <c r="C6" s="746"/>
      <c r="D6" s="746"/>
      <c r="E6" s="746"/>
      <c r="F6" s="746"/>
      <c r="G6" s="746"/>
      <c r="H6" s="746"/>
      <c r="I6" s="746"/>
      <c r="J6" s="746"/>
      <c r="K6" s="746"/>
      <c r="L6" s="746"/>
      <c r="M6" s="733"/>
      <c r="N6" s="733"/>
      <c r="P6" s="733"/>
    </row>
    <row r="7" spans="1:16" ht="18.75" customHeight="1">
      <c r="A7" s="371"/>
      <c r="B7" s="733"/>
      <c r="C7" s="746"/>
      <c r="D7" s="746"/>
      <c r="E7" s="746"/>
      <c r="F7" s="746"/>
      <c r="G7" s="746"/>
      <c r="H7" s="746"/>
      <c r="I7" s="746"/>
      <c r="J7" s="746"/>
      <c r="K7" s="746"/>
      <c r="L7" s="746"/>
      <c r="M7" s="733"/>
      <c r="N7" s="733"/>
      <c r="P7" s="733"/>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9008.7821749999985</v>
      </c>
      <c r="C9" s="421">
        <f t="shared" si="0"/>
        <v>1622.7264319999999</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3689.2922469999999</v>
      </c>
      <c r="N9" s="422">
        <f t="shared" si="1"/>
        <v>12698.074422</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760.814032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811.76934900000003</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337.43113499999998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339.62836599999997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1482.8754080000001</v>
      </c>
      <c r="D152" s="322">
        <v>0</v>
      </c>
      <c r="E152" s="322">
        <v>0</v>
      </c>
      <c r="F152" s="322">
        <v>0</v>
      </c>
      <c r="G152" s="322">
        <v>0</v>
      </c>
      <c r="H152" s="322">
        <v>0</v>
      </c>
      <c r="I152" s="322">
        <v>0</v>
      </c>
      <c r="J152" s="322">
        <v>0</v>
      </c>
      <c r="K152" s="322">
        <v>0</v>
      </c>
      <c r="L152" s="322">
        <v>0</v>
      </c>
      <c r="M152" s="337">
        <f t="shared" si="7"/>
        <v>1482.8754080000001</v>
      </c>
      <c r="N152" s="369">
        <f t="shared" si="8"/>
        <v>4874.7978890000004</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1359.951452</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1736.2287240000001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618.411745</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626.667732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c r="A231" s="765" t="s">
        <v>576</v>
      </c>
      <c r="B231" s="765"/>
      <c r="C231" s="765"/>
      <c r="D231" s="765"/>
      <c r="E231" s="765"/>
      <c r="F231" s="765"/>
      <c r="G231" s="765"/>
      <c r="H231" s="765"/>
      <c r="I231" s="765"/>
      <c r="J231" s="765"/>
      <c r="K231" s="765"/>
      <c r="L231" s="765"/>
      <c r="M231" s="765"/>
      <c r="N231" s="765"/>
    </row>
    <row r="232" spans="1:16">
      <c r="A232" s="764" t="s">
        <v>577</v>
      </c>
      <c r="B232" s="764"/>
      <c r="C232" s="764"/>
      <c r="D232" s="764"/>
      <c r="E232" s="764"/>
      <c r="F232" s="764"/>
      <c r="G232" s="764"/>
      <c r="H232" s="764"/>
      <c r="I232" s="764"/>
      <c r="J232" s="764"/>
      <c r="K232" s="764"/>
      <c r="L232" s="764"/>
      <c r="M232" s="764"/>
      <c r="N232" s="764"/>
    </row>
    <row r="233" spans="1:16">
      <c r="A233" s="737" t="s">
        <v>578</v>
      </c>
      <c r="B233" s="737"/>
      <c r="C233" s="737"/>
      <c r="D233" s="737"/>
      <c r="E233" s="737"/>
      <c r="F233" s="737"/>
      <c r="G233" s="737"/>
      <c r="H233" s="737"/>
      <c r="I233" s="737"/>
      <c r="J233" s="737"/>
      <c r="K233" s="737"/>
      <c r="L233" s="737"/>
      <c r="M233" s="737"/>
      <c r="N233" s="737"/>
    </row>
    <row r="234" spans="1:16">
      <c r="A234" s="763" t="s">
        <v>579</v>
      </c>
      <c r="B234" s="763"/>
      <c r="C234" s="763"/>
      <c r="D234" s="763"/>
      <c r="E234" s="763"/>
      <c r="F234" s="763"/>
      <c r="G234" s="763"/>
      <c r="H234" s="763"/>
      <c r="I234" s="763"/>
      <c r="J234" s="763"/>
      <c r="K234" s="763"/>
      <c r="L234" s="763"/>
      <c r="M234" s="763"/>
      <c r="N234" s="763"/>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2" t="s">
        <v>0</v>
      </c>
      <c r="B1" s="652"/>
      <c r="C1" s="450"/>
      <c r="D1" s="450"/>
      <c r="E1" s="450"/>
      <c r="F1" s="450"/>
      <c r="G1" s="450"/>
      <c r="H1" s="450"/>
      <c r="I1" s="450"/>
      <c r="J1" s="450"/>
      <c r="K1" s="450"/>
      <c r="L1" s="450"/>
      <c r="M1" s="450"/>
      <c r="N1" s="450"/>
      <c r="O1" s="450"/>
    </row>
    <row r="2" spans="1:15" ht="15">
      <c r="A2" s="651">
        <v>44228</v>
      </c>
      <c r="B2" s="651"/>
    </row>
    <row r="3" spans="1:15">
      <c r="A3" s="653" t="str">
        <f>CONCATENATE(A1," ",TEXT(A2,"mmmm yyyy"))</f>
        <v>Australian Petroleum Statistics February 2021</v>
      </c>
      <c r="B3" s="653"/>
    </row>
    <row r="4" spans="1:15" ht="15">
      <c r="A4" s="652" t="s">
        <v>446</v>
      </c>
      <c r="B4" s="652"/>
      <c r="C4" s="652"/>
      <c r="D4" s="652"/>
      <c r="E4" s="652"/>
      <c r="F4" s="652"/>
      <c r="G4" s="652"/>
      <c r="H4" s="652"/>
      <c r="I4" s="652"/>
      <c r="J4" s="652"/>
      <c r="K4" s="652"/>
      <c r="L4" s="652"/>
      <c r="M4" s="652"/>
      <c r="N4" s="652"/>
      <c r="O4" s="652"/>
    </row>
    <row r="5" spans="1:15">
      <c r="A5" s="7" t="s">
        <v>443</v>
      </c>
      <c r="B5" s="7" t="s">
        <v>444</v>
      </c>
      <c r="C5" s="7"/>
    </row>
    <row r="6" spans="1:15" ht="15">
      <c r="A6" s="404" t="s">
        <v>1</v>
      </c>
      <c r="B6" s="7" t="s">
        <v>2</v>
      </c>
      <c r="C6" s="402"/>
    </row>
    <row r="7" spans="1:15" ht="15">
      <c r="A7" s="404" t="s">
        <v>178</v>
      </c>
      <c r="B7" s="7" t="s">
        <v>179</v>
      </c>
      <c r="C7" s="402"/>
    </row>
    <row r="8" spans="1:15" ht="15">
      <c r="A8" s="404" t="s">
        <v>3</v>
      </c>
      <c r="B8" s="7" t="s">
        <v>4</v>
      </c>
      <c r="C8" s="402"/>
    </row>
    <row r="9" spans="1:15" ht="15">
      <c r="A9" s="404" t="s">
        <v>5</v>
      </c>
      <c r="B9" s="7" t="s">
        <v>6</v>
      </c>
      <c r="C9" s="402"/>
    </row>
    <row r="10" spans="1:15" ht="15">
      <c r="A10" s="404" t="s">
        <v>219</v>
      </c>
      <c r="B10" s="7" t="s">
        <v>7</v>
      </c>
      <c r="C10" s="402"/>
    </row>
    <row r="11" spans="1:15" ht="15">
      <c r="A11" s="404" t="s">
        <v>220</v>
      </c>
      <c r="B11" s="7" t="s">
        <v>8</v>
      </c>
      <c r="C11" s="402"/>
    </row>
    <row r="12" spans="1:15" ht="15">
      <c r="A12" s="404" t="s">
        <v>9</v>
      </c>
      <c r="B12" s="7" t="s">
        <v>10</v>
      </c>
      <c r="C12" s="402"/>
    </row>
    <row r="13" spans="1:15" ht="15">
      <c r="A13" s="404" t="s">
        <v>11</v>
      </c>
      <c r="B13" s="7" t="s">
        <v>12</v>
      </c>
      <c r="C13" s="402"/>
    </row>
    <row r="14" spans="1:15" ht="15">
      <c r="A14" s="405" t="s">
        <v>13</v>
      </c>
      <c r="B14" s="7" t="s">
        <v>14</v>
      </c>
      <c r="C14" s="402"/>
      <c r="D14" s="403"/>
    </row>
    <row r="15" spans="1:15" ht="15">
      <c r="A15" s="405" t="s">
        <v>15</v>
      </c>
      <c r="B15" s="7" t="s">
        <v>16</v>
      </c>
      <c r="C15" s="402"/>
    </row>
    <row r="16" spans="1:15" ht="15">
      <c r="A16" s="405" t="s">
        <v>17</v>
      </c>
      <c r="B16" s="7" t="s">
        <v>18</v>
      </c>
      <c r="C16" s="402"/>
    </row>
    <row r="17" spans="1:3" ht="15">
      <c r="A17" s="405" t="s">
        <v>19</v>
      </c>
      <c r="B17" s="7" t="s">
        <v>20</v>
      </c>
      <c r="C17" s="402"/>
    </row>
    <row r="18" spans="1:3" ht="15">
      <c r="A18" s="405" t="s">
        <v>21</v>
      </c>
      <c r="B18" s="7" t="s">
        <v>22</v>
      </c>
      <c r="C18" s="402"/>
    </row>
    <row r="19" spans="1:3" ht="15">
      <c r="A19" s="405" t="s">
        <v>23</v>
      </c>
      <c r="B19" s="7" t="s">
        <v>24</v>
      </c>
      <c r="C19" s="402"/>
    </row>
    <row r="20" spans="1:3" ht="15">
      <c r="A20" s="405" t="s">
        <v>365</v>
      </c>
      <c r="B20" s="7" t="s">
        <v>366</v>
      </c>
      <c r="C20" s="402"/>
    </row>
    <row r="21" spans="1:3" ht="15">
      <c r="A21" s="405" t="s">
        <v>25</v>
      </c>
      <c r="B21" s="7" t="s">
        <v>26</v>
      </c>
      <c r="C21" s="402"/>
    </row>
    <row r="22" spans="1:3" ht="15">
      <c r="A22" s="405" t="s">
        <v>27</v>
      </c>
      <c r="B22" s="7" t="s">
        <v>593</v>
      </c>
      <c r="C22" s="402"/>
    </row>
    <row r="23" spans="1:3" ht="15">
      <c r="A23" s="405" t="s">
        <v>592</v>
      </c>
      <c r="B23" s="7" t="s">
        <v>594</v>
      </c>
      <c r="C23" s="402"/>
    </row>
    <row r="24" spans="1:3" ht="15">
      <c r="A24" s="405" t="s">
        <v>647</v>
      </c>
      <c r="B24" s="7" t="s">
        <v>653</v>
      </c>
      <c r="C24" s="402"/>
    </row>
    <row r="25" spans="1:3" ht="15">
      <c r="A25" s="405" t="s">
        <v>28</v>
      </c>
      <c r="B25" s="7" t="s">
        <v>231</v>
      </c>
      <c r="C25" s="402"/>
    </row>
    <row r="26" spans="1:3" ht="15">
      <c r="A26" s="405" t="s">
        <v>29</v>
      </c>
      <c r="B26" s="7" t="s">
        <v>287</v>
      </c>
      <c r="C26" s="402"/>
    </row>
    <row r="27" spans="1:3" ht="15">
      <c r="A27" s="405" t="s">
        <v>30</v>
      </c>
      <c r="B27" s="7" t="s">
        <v>289</v>
      </c>
      <c r="C27" s="402"/>
    </row>
    <row r="28" spans="1:3" ht="1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c r="A5" s="766" t="s">
        <v>717</v>
      </c>
      <c r="B5" s="588" t="s">
        <v>190</v>
      </c>
      <c r="C5" s="589">
        <v>19195456473</v>
      </c>
      <c r="D5" s="590">
        <v>29628480</v>
      </c>
    </row>
    <row r="6" spans="1:8">
      <c r="A6" s="767"/>
      <c r="B6" s="591" t="s">
        <v>630</v>
      </c>
      <c r="C6" s="592">
        <v>15844306509</v>
      </c>
      <c r="D6" s="593">
        <v>28007217</v>
      </c>
    </row>
    <row r="7" spans="1:8">
      <c r="A7" s="767"/>
      <c r="B7" s="594" t="s">
        <v>673</v>
      </c>
      <c r="C7" s="592">
        <v>4630233245</v>
      </c>
      <c r="D7" s="593">
        <v>7762862</v>
      </c>
    </row>
    <row r="8" spans="1:8">
      <c r="A8" s="767"/>
      <c r="B8" s="594" t="s">
        <v>308</v>
      </c>
      <c r="C8" s="592">
        <v>1470804403</v>
      </c>
      <c r="D8" s="593">
        <v>1864599</v>
      </c>
    </row>
    <row r="9" spans="1:8">
      <c r="A9" s="767"/>
      <c r="B9" s="594" t="s">
        <v>310</v>
      </c>
      <c r="C9" s="592">
        <v>368983013</v>
      </c>
      <c r="D9" s="593">
        <v>799175</v>
      </c>
    </row>
    <row r="10" spans="1:8">
      <c r="A10" s="767"/>
      <c r="B10" s="594" t="s">
        <v>319</v>
      </c>
      <c r="C10" s="592">
        <v>300002082</v>
      </c>
      <c r="D10" s="593">
        <v>638620</v>
      </c>
    </row>
    <row r="11" spans="1:8">
      <c r="A11" s="767"/>
      <c r="B11" s="591" t="s">
        <v>742</v>
      </c>
      <c r="C11" s="592" t="s">
        <v>676</v>
      </c>
      <c r="D11" s="593" t="s">
        <v>676</v>
      </c>
    </row>
    <row r="12" spans="1:8">
      <c r="A12" s="767"/>
      <c r="B12" s="594" t="s">
        <v>743</v>
      </c>
      <c r="C12" s="592" t="s">
        <v>676</v>
      </c>
      <c r="D12" s="593" t="s">
        <v>676</v>
      </c>
    </row>
    <row r="13" spans="1:8">
      <c r="A13" s="767"/>
      <c r="B13" s="591" t="s">
        <v>740</v>
      </c>
      <c r="C13" s="592" t="s">
        <v>676</v>
      </c>
      <c r="D13" s="593" t="s">
        <v>676</v>
      </c>
    </row>
    <row r="14" spans="1:8">
      <c r="A14" s="767"/>
      <c r="B14" s="594" t="s">
        <v>678</v>
      </c>
      <c r="C14" s="592" t="s">
        <v>676</v>
      </c>
      <c r="D14" s="593" t="s">
        <v>676</v>
      </c>
    </row>
    <row r="15" spans="1:8">
      <c r="A15" s="767"/>
      <c r="B15" s="594" t="s">
        <v>741</v>
      </c>
      <c r="C15" s="592" t="s">
        <v>676</v>
      </c>
      <c r="D15" s="593" t="s">
        <v>676</v>
      </c>
    </row>
    <row r="16" spans="1:8">
      <c r="A16" s="768"/>
      <c r="B16" s="596" t="s">
        <v>679</v>
      </c>
      <c r="C16" s="597">
        <v>47524584878</v>
      </c>
      <c r="D16" s="598">
        <v>79244214</v>
      </c>
    </row>
    <row r="17" spans="1:4" ht="15" customHeight="1">
      <c r="A17" s="766" t="s">
        <v>687</v>
      </c>
      <c r="B17" s="588" t="s">
        <v>190</v>
      </c>
      <c r="C17" s="589">
        <v>21027949331</v>
      </c>
      <c r="D17" s="590">
        <v>29764116</v>
      </c>
    </row>
    <row r="18" spans="1:4" ht="15" customHeight="1">
      <c r="A18" s="767"/>
      <c r="B18" s="591" t="s">
        <v>316</v>
      </c>
      <c r="C18" s="592">
        <v>16533956821</v>
      </c>
      <c r="D18" s="593">
        <v>26560008</v>
      </c>
    </row>
    <row r="19" spans="1:4" ht="15" customHeight="1">
      <c r="A19" s="767"/>
      <c r="B19" s="594" t="s">
        <v>705</v>
      </c>
      <c r="C19" s="592">
        <v>4617512096</v>
      </c>
      <c r="D19" s="593">
        <v>6552878</v>
      </c>
    </row>
    <row r="20" spans="1:4" ht="15" customHeight="1">
      <c r="A20" s="767"/>
      <c r="B20" s="594" t="s">
        <v>547</v>
      </c>
      <c r="C20" s="592">
        <v>2025022856</v>
      </c>
      <c r="D20" s="593">
        <v>3233038</v>
      </c>
    </row>
    <row r="21" spans="1:4" ht="15" customHeight="1">
      <c r="A21" s="767"/>
      <c r="B21" s="594" t="s">
        <v>308</v>
      </c>
      <c r="C21" s="592">
        <v>1082430216</v>
      </c>
      <c r="D21" s="593">
        <v>1433751</v>
      </c>
    </row>
    <row r="22" spans="1:4" ht="15" customHeight="1">
      <c r="A22" s="767"/>
      <c r="B22" s="594" t="s">
        <v>339</v>
      </c>
      <c r="C22" s="592">
        <v>258944</v>
      </c>
      <c r="D22" s="593">
        <v>209</v>
      </c>
    </row>
    <row r="23" spans="1:4" ht="15" customHeight="1">
      <c r="A23" s="767"/>
      <c r="B23" s="591" t="s">
        <v>743</v>
      </c>
      <c r="C23" s="592" t="s">
        <v>676</v>
      </c>
      <c r="D23" s="593" t="s">
        <v>676</v>
      </c>
    </row>
    <row r="24" spans="1:4" ht="15" customHeight="1">
      <c r="A24" s="767"/>
      <c r="B24" s="594" t="s">
        <v>744</v>
      </c>
      <c r="C24" s="592" t="s">
        <v>676</v>
      </c>
      <c r="D24" s="593" t="s">
        <v>676</v>
      </c>
    </row>
    <row r="25" spans="1:4" ht="15" customHeight="1">
      <c r="A25" s="767"/>
      <c r="B25" s="591" t="s">
        <v>745</v>
      </c>
      <c r="C25" s="592" t="s">
        <v>676</v>
      </c>
      <c r="D25" s="593" t="s">
        <v>676</v>
      </c>
    </row>
    <row r="26" spans="1:4" ht="15" customHeight="1">
      <c r="A26" s="767"/>
      <c r="B26" s="594" t="s">
        <v>706</v>
      </c>
      <c r="C26" s="592" t="s">
        <v>676</v>
      </c>
      <c r="D26" s="593" t="s">
        <v>676</v>
      </c>
    </row>
    <row r="27" spans="1:4" ht="15" customHeight="1">
      <c r="A27" s="767"/>
      <c r="B27" s="594" t="s">
        <v>675</v>
      </c>
      <c r="C27" s="592" t="s">
        <v>676</v>
      </c>
      <c r="D27" s="593" t="s">
        <v>676</v>
      </c>
    </row>
    <row r="28" spans="1:4" ht="15" customHeight="1">
      <c r="A28" s="767"/>
      <c r="B28" s="594" t="s">
        <v>707</v>
      </c>
      <c r="C28" s="592" t="s">
        <v>676</v>
      </c>
      <c r="D28" s="593" t="s">
        <v>676</v>
      </c>
    </row>
    <row r="29" spans="1:4" ht="15" customHeight="1">
      <c r="A29" s="767"/>
      <c r="B29" s="594" t="s">
        <v>708</v>
      </c>
      <c r="C29" s="592" t="s">
        <v>676</v>
      </c>
      <c r="D29" s="593" t="s">
        <v>676</v>
      </c>
    </row>
    <row r="30" spans="1:4" ht="15" customHeight="1">
      <c r="A30" s="767"/>
      <c r="B30" s="594" t="s">
        <v>710</v>
      </c>
      <c r="C30" s="592" t="s">
        <v>676</v>
      </c>
      <c r="D30" s="593" t="s">
        <v>676</v>
      </c>
    </row>
    <row r="31" spans="1:4" ht="15" customHeight="1">
      <c r="A31" s="767"/>
      <c r="B31" s="594" t="s">
        <v>678</v>
      </c>
      <c r="C31" s="592" t="s">
        <v>676</v>
      </c>
      <c r="D31" s="593" t="s">
        <v>676</v>
      </c>
    </row>
    <row r="32" spans="1:4" ht="15" customHeight="1">
      <c r="A32" s="767"/>
      <c r="B32" s="594" t="s">
        <v>711</v>
      </c>
      <c r="C32" s="592" t="s">
        <v>676</v>
      </c>
      <c r="D32" s="593" t="s">
        <v>676</v>
      </c>
    </row>
    <row r="33" spans="1:4" ht="15" customHeight="1">
      <c r="A33" s="767"/>
      <c r="B33" s="594" t="s">
        <v>709</v>
      </c>
      <c r="C33" s="592" t="s">
        <v>676</v>
      </c>
      <c r="D33" s="593" t="s">
        <v>676</v>
      </c>
    </row>
    <row r="34" spans="1:4" ht="15" customHeight="1">
      <c r="A34" s="768"/>
      <c r="B34" s="596" t="s">
        <v>679</v>
      </c>
      <c r="C34" s="597">
        <v>49727220879</v>
      </c>
      <c r="D34" s="598">
        <v>74800615</v>
      </c>
    </row>
    <row r="35" spans="1:4">
      <c r="A35" s="766" t="s">
        <v>628</v>
      </c>
      <c r="B35" s="588" t="s">
        <v>190</v>
      </c>
      <c r="C35" s="589">
        <v>14527244948</v>
      </c>
      <c r="D35" s="590">
        <v>27422515.170000002</v>
      </c>
    </row>
    <row r="36" spans="1:4">
      <c r="A36" s="767"/>
      <c r="B36" s="591" t="s">
        <v>316</v>
      </c>
      <c r="C36" s="592">
        <v>9117797517</v>
      </c>
      <c r="D36" s="593">
        <v>19644383.289999999</v>
      </c>
    </row>
    <row r="37" spans="1:4">
      <c r="A37" s="767"/>
      <c r="B37" s="594" t="s">
        <v>673</v>
      </c>
      <c r="C37" s="592">
        <v>3187904895</v>
      </c>
      <c r="D37" s="593">
        <v>6028521.5700000003</v>
      </c>
    </row>
    <row r="38" spans="1:4">
      <c r="A38" s="767"/>
      <c r="B38" s="594" t="s">
        <v>547</v>
      </c>
      <c r="C38" s="592">
        <v>568868238</v>
      </c>
      <c r="D38" s="593">
        <v>1271799.1599999999</v>
      </c>
    </row>
    <row r="39" spans="1:4">
      <c r="A39" s="767"/>
      <c r="B39" s="594" t="s">
        <v>319</v>
      </c>
      <c r="C39" s="592">
        <v>28515152</v>
      </c>
      <c r="D39" s="593">
        <v>76880.45</v>
      </c>
    </row>
    <row r="40" spans="1:4">
      <c r="A40" s="767"/>
      <c r="B40" s="594" t="s">
        <v>339</v>
      </c>
      <c r="C40" s="592">
        <v>278112</v>
      </c>
      <c r="D40" s="593">
        <v>236.77</v>
      </c>
    </row>
    <row r="41" spans="1:4">
      <c r="A41" s="767"/>
      <c r="B41" s="591" t="s">
        <v>674</v>
      </c>
      <c r="C41" s="592">
        <v>291135</v>
      </c>
      <c r="D41" s="593">
        <v>183.97</v>
      </c>
    </row>
    <row r="42" spans="1:4">
      <c r="A42" s="767"/>
      <c r="B42" s="594" t="s">
        <v>744</v>
      </c>
      <c r="C42" s="592" t="s">
        <v>676</v>
      </c>
      <c r="D42" s="593" t="s">
        <v>676</v>
      </c>
    </row>
    <row r="43" spans="1:4">
      <c r="A43" s="767"/>
      <c r="B43" s="591" t="s">
        <v>675</v>
      </c>
      <c r="C43" s="592" t="s">
        <v>676</v>
      </c>
      <c r="D43" s="593" t="s">
        <v>676</v>
      </c>
    </row>
    <row r="44" spans="1:4">
      <c r="A44" s="767"/>
      <c r="B44" s="594" t="s">
        <v>677</v>
      </c>
      <c r="C44" s="592" t="s">
        <v>676</v>
      </c>
      <c r="D44" s="593" t="s">
        <v>676</v>
      </c>
    </row>
    <row r="45" spans="1:4">
      <c r="A45" s="767"/>
      <c r="B45" s="594" t="s">
        <v>678</v>
      </c>
      <c r="C45" s="592" t="s">
        <v>676</v>
      </c>
      <c r="D45" s="595" t="s">
        <v>676</v>
      </c>
    </row>
    <row r="46" spans="1:4">
      <c r="A46" s="768"/>
      <c r="B46" s="596" t="s">
        <v>679</v>
      </c>
      <c r="C46" s="597">
        <v>30906565695</v>
      </c>
      <c r="D46" s="598">
        <v>61690875.100000001</v>
      </c>
    </row>
    <row r="47" spans="1:4">
      <c r="A47" s="766" t="s">
        <v>283</v>
      </c>
      <c r="B47" s="115" t="s">
        <v>190</v>
      </c>
      <c r="C47" s="342">
        <v>11311861984</v>
      </c>
      <c r="D47" s="114">
        <v>24787908</v>
      </c>
    </row>
    <row r="48" spans="1:4">
      <c r="A48" s="767"/>
      <c r="B48" s="115" t="s">
        <v>316</v>
      </c>
      <c r="C48" s="342">
        <v>5703737541</v>
      </c>
      <c r="D48" s="114">
        <v>14971968</v>
      </c>
    </row>
    <row r="49" spans="1:5">
      <c r="A49" s="767"/>
      <c r="B49" s="115" t="s">
        <v>673</v>
      </c>
      <c r="C49" s="342">
        <v>2555235369</v>
      </c>
      <c r="D49" s="114">
        <v>5562136</v>
      </c>
    </row>
    <row r="50" spans="1:5">
      <c r="A50" s="767"/>
      <c r="B50" s="152" t="s">
        <v>307</v>
      </c>
      <c r="C50" s="342">
        <v>1430224657</v>
      </c>
      <c r="D50" s="114">
        <v>3588029</v>
      </c>
    </row>
    <row r="51" spans="1:5">
      <c r="A51" s="767"/>
      <c r="B51" s="115" t="s">
        <v>310</v>
      </c>
      <c r="C51" s="342">
        <v>614706017</v>
      </c>
      <c r="D51" s="114">
        <v>1487972</v>
      </c>
    </row>
    <row r="52" spans="1:5">
      <c r="A52" s="767"/>
      <c r="B52" s="152" t="s">
        <v>319</v>
      </c>
      <c r="C52" s="342">
        <v>139182493</v>
      </c>
      <c r="D52" s="114">
        <v>275430</v>
      </c>
    </row>
    <row r="53" spans="1:5">
      <c r="A53" s="767"/>
      <c r="B53" s="152" t="s">
        <v>309</v>
      </c>
      <c r="C53" s="342">
        <v>49059528</v>
      </c>
      <c r="D53" s="114">
        <v>139388</v>
      </c>
    </row>
    <row r="54" spans="1:5">
      <c r="A54" s="767"/>
      <c r="B54" s="115" t="s">
        <v>335</v>
      </c>
      <c r="C54" s="342">
        <v>20212412</v>
      </c>
      <c r="D54" s="114">
        <v>101390</v>
      </c>
    </row>
    <row r="55" spans="1:5">
      <c r="A55" s="767"/>
      <c r="B55" s="152" t="s">
        <v>204</v>
      </c>
      <c r="C55" s="343">
        <v>27553732</v>
      </c>
      <c r="D55" s="114">
        <v>63020</v>
      </c>
    </row>
    <row r="56" spans="1:5">
      <c r="A56" s="768"/>
      <c r="B56" s="599" t="s">
        <v>679</v>
      </c>
      <c r="C56" s="597">
        <v>22314968592</v>
      </c>
      <c r="D56" s="598">
        <v>52152054</v>
      </c>
    </row>
    <row r="57" spans="1:5">
      <c r="A57" s="600" t="s">
        <v>680</v>
      </c>
    </row>
    <row r="58" spans="1:5">
      <c r="A58" s="601" t="s">
        <v>681</v>
      </c>
    </row>
    <row r="59" spans="1:5">
      <c r="A59" s="603" t="s">
        <v>686</v>
      </c>
    </row>
    <row r="60" spans="1:5">
      <c r="A60" s="602" t="s">
        <v>682</v>
      </c>
    </row>
    <row r="61" spans="1:5">
      <c r="A61" s="603" t="s">
        <v>685</v>
      </c>
    </row>
    <row r="62" spans="1:5" ht="23.25" customHeight="1">
      <c r="A62" s="769" t="s">
        <v>739</v>
      </c>
      <c r="B62" s="769"/>
      <c r="C62" s="769"/>
      <c r="D62" s="769"/>
      <c r="E62" s="769"/>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7"/>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7" t="s">
        <v>0</v>
      </c>
      <c r="B1" s="667"/>
      <c r="C1" s="667"/>
      <c r="D1" s="667"/>
      <c r="E1" s="667"/>
      <c r="F1" s="667"/>
      <c r="G1" s="667"/>
      <c r="H1" s="667"/>
      <c r="I1" s="667"/>
      <c r="J1" s="667"/>
      <c r="K1" s="667"/>
      <c r="L1" s="667"/>
    </row>
    <row r="2" spans="1:25" s="10" customFormat="1" ht="12.75" customHeight="1">
      <c r="A2" s="694"/>
      <c r="B2" s="694"/>
      <c r="C2" s="694"/>
      <c r="D2" s="694"/>
      <c r="E2" s="694"/>
      <c r="F2" s="694"/>
      <c r="G2" s="694"/>
      <c r="H2" s="694"/>
      <c r="I2" s="694"/>
      <c r="J2" s="694"/>
      <c r="K2" s="694"/>
      <c r="L2" s="694"/>
    </row>
    <row r="3" spans="1:25" s="10" customFormat="1" ht="15">
      <c r="A3" s="773" t="s">
        <v>615</v>
      </c>
      <c r="B3" s="773"/>
      <c r="C3" s="773"/>
      <c r="D3" s="773"/>
      <c r="E3" s="773"/>
      <c r="F3" s="773"/>
      <c r="G3" s="773"/>
      <c r="H3" s="773"/>
      <c r="I3" s="773"/>
      <c r="J3" s="773"/>
      <c r="K3" s="773"/>
      <c r="L3" s="773"/>
    </row>
    <row r="4" spans="1:25" s="10" customFormat="1" ht="9" customHeight="1">
      <c r="A4" s="460"/>
      <c r="B4" s="460"/>
      <c r="C4" s="460"/>
      <c r="D4" s="460"/>
      <c r="E4" s="460"/>
      <c r="F4" s="460"/>
      <c r="G4" s="460"/>
      <c r="H4" s="460"/>
      <c r="I4" s="460"/>
      <c r="J4" s="460"/>
      <c r="K4" s="460"/>
      <c r="L4" s="460"/>
    </row>
    <row r="5" spans="1:25" s="464" customFormat="1" ht="23.25" customHeight="1">
      <c r="A5" s="776" t="s">
        <v>696</v>
      </c>
      <c r="B5" s="776"/>
      <c r="C5" s="776"/>
      <c r="D5" s="776"/>
      <c r="E5" s="776"/>
      <c r="F5" s="776"/>
      <c r="G5" s="776"/>
      <c r="H5" s="776"/>
      <c r="I5" s="776"/>
      <c r="J5" s="776"/>
      <c r="K5" s="776"/>
      <c r="L5" s="776"/>
      <c r="M5" s="529"/>
      <c r="N5" s="529"/>
      <c r="O5" s="529"/>
      <c r="P5" s="529"/>
      <c r="Q5" s="529"/>
      <c r="R5" s="529"/>
      <c r="S5" s="529"/>
      <c r="T5" s="529"/>
      <c r="U5" s="529"/>
      <c r="V5" s="529"/>
      <c r="W5" s="529"/>
      <c r="X5" s="529"/>
      <c r="Y5" s="529"/>
    </row>
    <row r="6" spans="1:25" s="464" customFormat="1" ht="23.25" customHeight="1">
      <c r="A6" s="776" t="s">
        <v>619</v>
      </c>
      <c r="B6" s="776"/>
      <c r="C6" s="776"/>
      <c r="D6" s="776"/>
      <c r="E6" s="776"/>
      <c r="F6" s="776"/>
      <c r="G6" s="776"/>
      <c r="H6" s="776"/>
      <c r="I6" s="776"/>
      <c r="J6" s="776"/>
      <c r="K6" s="776"/>
      <c r="L6" s="776"/>
      <c r="M6" s="529"/>
      <c r="N6" s="529"/>
      <c r="O6" s="529"/>
      <c r="P6" s="529"/>
      <c r="Q6" s="529"/>
      <c r="R6" s="529"/>
      <c r="S6" s="529"/>
      <c r="T6" s="529"/>
      <c r="U6" s="529"/>
      <c r="V6" s="529"/>
      <c r="W6" s="529"/>
      <c r="X6" s="529"/>
      <c r="Y6" s="529"/>
    </row>
    <row r="7" spans="1:25" s="464" customFormat="1" ht="23.25" customHeight="1">
      <c r="A7" s="776" t="s">
        <v>616</v>
      </c>
      <c r="B7" s="776"/>
      <c r="C7" s="776"/>
      <c r="D7" s="776"/>
      <c r="E7" s="776"/>
      <c r="F7" s="776"/>
      <c r="G7" s="776"/>
      <c r="H7" s="776"/>
      <c r="I7" s="776"/>
      <c r="J7" s="776"/>
      <c r="K7" s="776"/>
      <c r="L7" s="776"/>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5">
      <c r="A9" s="463" t="s">
        <v>603</v>
      </c>
      <c r="B9" s="460"/>
      <c r="C9" s="460"/>
      <c r="D9" s="460"/>
      <c r="E9" s="460"/>
      <c r="F9" s="460"/>
      <c r="G9" s="460"/>
      <c r="H9" s="460"/>
      <c r="I9" s="460"/>
      <c r="J9" s="460"/>
      <c r="K9" s="460"/>
      <c r="L9" s="460"/>
      <c r="N9" s="493" t="s">
        <v>604</v>
      </c>
    </row>
    <row r="10" spans="1:25" s="10" customFormat="1" ht="12.75" customHeight="1">
      <c r="A10" s="696"/>
      <c r="B10" s="774"/>
      <c r="C10" s="703" t="s">
        <v>88</v>
      </c>
      <c r="D10" s="680" t="s">
        <v>65</v>
      </c>
      <c r="E10" s="680" t="s">
        <v>54</v>
      </c>
      <c r="F10" s="680" t="s">
        <v>55</v>
      </c>
      <c r="G10" s="680" t="s">
        <v>56</v>
      </c>
      <c r="H10" s="680" t="s">
        <v>59</v>
      </c>
      <c r="I10" s="680" t="s">
        <v>60</v>
      </c>
      <c r="J10" s="680" t="s">
        <v>61</v>
      </c>
      <c r="K10" s="680" t="s">
        <v>63</v>
      </c>
      <c r="L10" s="703" t="s">
        <v>229</v>
      </c>
      <c r="N10" s="696"/>
      <c r="O10" s="774"/>
      <c r="P10" s="703" t="s">
        <v>88</v>
      </c>
      <c r="Q10" s="680" t="s">
        <v>65</v>
      </c>
      <c r="R10" s="680" t="s">
        <v>54</v>
      </c>
      <c r="S10" s="680" t="s">
        <v>55</v>
      </c>
      <c r="T10" s="680" t="s">
        <v>56</v>
      </c>
      <c r="U10" s="680" t="s">
        <v>59</v>
      </c>
      <c r="V10" s="680" t="s">
        <v>60</v>
      </c>
      <c r="W10" s="680" t="s">
        <v>61</v>
      </c>
      <c r="X10" s="680" t="s">
        <v>63</v>
      </c>
      <c r="Y10" s="703" t="s">
        <v>229</v>
      </c>
    </row>
    <row r="11" spans="1:25">
      <c r="A11" s="697"/>
      <c r="B11" s="775"/>
      <c r="C11" s="704"/>
      <c r="D11" s="681"/>
      <c r="E11" s="681"/>
      <c r="F11" s="681"/>
      <c r="G11" s="681"/>
      <c r="H11" s="681"/>
      <c r="I11" s="681"/>
      <c r="J11" s="681"/>
      <c r="K11" s="681"/>
      <c r="L11" s="704"/>
      <c r="N11" s="697"/>
      <c r="O11" s="775"/>
      <c r="P11" s="704"/>
      <c r="Q11" s="681"/>
      <c r="R11" s="681"/>
      <c r="S11" s="681"/>
      <c r="T11" s="681"/>
      <c r="U11" s="681"/>
      <c r="V11" s="681"/>
      <c r="W11" s="681"/>
      <c r="X11" s="681"/>
      <c r="Y11" s="704"/>
    </row>
    <row r="12" spans="1:25">
      <c r="A12" s="697"/>
      <c r="B12" s="775"/>
      <c r="C12" s="704"/>
      <c r="D12" s="681"/>
      <c r="E12" s="681"/>
      <c r="F12" s="681"/>
      <c r="G12" s="681"/>
      <c r="H12" s="681"/>
      <c r="I12" s="681"/>
      <c r="J12" s="681"/>
      <c r="K12" s="681"/>
      <c r="L12" s="704"/>
      <c r="N12" s="697"/>
      <c r="O12" s="775"/>
      <c r="P12" s="704"/>
      <c r="Q12" s="681"/>
      <c r="R12" s="681"/>
      <c r="S12" s="681"/>
      <c r="T12" s="681"/>
      <c r="U12" s="681"/>
      <c r="V12" s="681"/>
      <c r="W12" s="681"/>
      <c r="X12" s="681"/>
      <c r="Y12" s="704"/>
    </row>
    <row r="13" spans="1:25" ht="12.75" customHeight="1">
      <c r="A13" s="697"/>
      <c r="B13" s="775"/>
      <c r="C13" s="509" t="s">
        <v>623</v>
      </c>
      <c r="D13" s="530" t="s">
        <v>623</v>
      </c>
      <c r="E13" s="495" t="s">
        <v>623</v>
      </c>
      <c r="F13" s="495" t="s">
        <v>623</v>
      </c>
      <c r="G13" s="495" t="s">
        <v>623</v>
      </c>
      <c r="H13" s="495" t="s">
        <v>623</v>
      </c>
      <c r="I13" s="495" t="s">
        <v>623</v>
      </c>
      <c r="J13" s="495" t="s">
        <v>623</v>
      </c>
      <c r="K13" s="495" t="s">
        <v>623</v>
      </c>
      <c r="L13" s="494" t="s">
        <v>637</v>
      </c>
      <c r="N13" s="697"/>
      <c r="O13" s="775"/>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687</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687</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1" t="s">
        <v>717</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1" t="s">
        <v>717</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77" t="s">
        <v>605</v>
      </c>
      <c r="O24" s="778"/>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52"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s="467" customFormat="1" ht="12.75" customHeight="1">
      <c r="A148" s="476">
        <f t="shared" si="104"/>
        <v>44105</v>
      </c>
      <c r="B148" s="472"/>
      <c r="C148" s="481">
        <v>1771.5</v>
      </c>
      <c r="D148" s="482">
        <v>205</v>
      </c>
      <c r="E148" s="482">
        <v>778.4</v>
      </c>
      <c r="F148" s="482">
        <v>18.8</v>
      </c>
      <c r="G148" s="482">
        <v>350.8</v>
      </c>
      <c r="H148" s="482">
        <v>1403.3</v>
      </c>
      <c r="I148" s="482">
        <v>168.6</v>
      </c>
      <c r="J148" s="482">
        <v>45</v>
      </c>
      <c r="K148" s="482">
        <v>646.29999999999995</v>
      </c>
      <c r="L148" s="483">
        <f t="shared" ref="L148" si="351">SUM(D148:K148)*1.065+C148</f>
        <v>5622.7529999999997</v>
      </c>
      <c r="N148" s="476">
        <f t="shared" ref="N148" si="352">A148</f>
        <v>44105</v>
      </c>
      <c r="O148" s="472"/>
      <c r="P148" s="481">
        <f t="shared" ref="P148" si="353">C148/P$24</f>
        <v>2214.375</v>
      </c>
      <c r="Q148" s="482">
        <f t="shared" ref="Q148" si="354">D148/Q$24</f>
        <v>372.72727272727269</v>
      </c>
      <c r="R148" s="482">
        <f t="shared" ref="R148" si="355">E148/R$24</f>
        <v>1064.8426812585499</v>
      </c>
      <c r="S148" s="482">
        <f t="shared" ref="S148" si="356">F148/S$24</f>
        <v>26.553672316384183</v>
      </c>
      <c r="T148" s="482">
        <f t="shared" ref="T148" si="357">G148/T$24</f>
        <v>442.9292929292929</v>
      </c>
      <c r="U148" s="482">
        <f t="shared" ref="U148" si="358">H148/U$24</f>
        <v>1662.6777251184835</v>
      </c>
      <c r="V148" s="482">
        <f t="shared" ref="V148" si="359">I148/V$24</f>
        <v>177.84810126582278</v>
      </c>
      <c r="W148" s="482">
        <f t="shared" ref="W148" si="360">J148/W$24</f>
        <v>50.561797752808985</v>
      </c>
      <c r="X148" s="482">
        <f t="shared" ref="X148" si="361">K148/X$24</f>
        <v>760.35294117647061</v>
      </c>
      <c r="Y148" s="483">
        <f t="shared" ref="Y148" si="362">SUM(Q148:X148)*1.065+P148</f>
        <v>7069.1705610405152</v>
      </c>
      <c r="AA148" s="492"/>
    </row>
    <row r="149" spans="1:27" s="467" customFormat="1" ht="12.75" customHeight="1">
      <c r="A149" s="476">
        <f t="shared" si="104"/>
        <v>44136</v>
      </c>
      <c r="B149" s="472"/>
      <c r="C149" s="481">
        <v>1644.4</v>
      </c>
      <c r="D149" s="482">
        <v>242.5</v>
      </c>
      <c r="E149" s="482">
        <v>747.3</v>
      </c>
      <c r="F149" s="482">
        <v>15.7</v>
      </c>
      <c r="G149" s="482">
        <v>411.1</v>
      </c>
      <c r="H149" s="482">
        <v>1481.9</v>
      </c>
      <c r="I149" s="482">
        <v>190.6</v>
      </c>
      <c r="J149" s="482">
        <v>44.2</v>
      </c>
      <c r="K149" s="482">
        <v>715.4</v>
      </c>
      <c r="L149" s="483">
        <f t="shared" ref="L149:L151" si="363">SUM(D149:K149)*1.065+C149</f>
        <v>5743.2654999999995</v>
      </c>
      <c r="N149" s="476">
        <f t="shared" ref="N149:N151" si="364">A149</f>
        <v>44136</v>
      </c>
      <c r="O149" s="472"/>
      <c r="P149" s="481">
        <f t="shared" ref="P149" si="365">C149/P$24</f>
        <v>2055.5</v>
      </c>
      <c r="Q149" s="482">
        <f t="shared" ref="Q149" si="366">D149/Q$24</f>
        <v>440.90909090909088</v>
      </c>
      <c r="R149" s="482">
        <f t="shared" ref="R149" si="367">E149/R$24</f>
        <v>1022.298221614227</v>
      </c>
      <c r="S149" s="482">
        <f t="shared" ref="S149" si="368">F149/S$24</f>
        <v>22.175141242937855</v>
      </c>
      <c r="T149" s="482">
        <f t="shared" ref="T149" si="369">G149/T$24</f>
        <v>519.06565656565658</v>
      </c>
      <c r="U149" s="482">
        <f t="shared" ref="U149" si="370">H149/U$24</f>
        <v>1755.8056872037916</v>
      </c>
      <c r="V149" s="482">
        <f t="shared" ref="V149" si="371">I149/V$24</f>
        <v>201.05485232067511</v>
      </c>
      <c r="W149" s="482">
        <f t="shared" ref="W149" si="372">J149/W$24</f>
        <v>49.662921348314612</v>
      </c>
      <c r="X149" s="482">
        <f t="shared" ref="X149" si="373">K149/X$24</f>
        <v>841.64705882352939</v>
      </c>
      <c r="Y149" s="483">
        <f t="shared" ref="Y149" si="374">SUM(Q149:X149)*1.065+P149</f>
        <v>7223.538840980058</v>
      </c>
      <c r="AA149" s="492"/>
    </row>
    <row r="150" spans="1:27" s="467" customFormat="1" ht="12.75" customHeight="1">
      <c r="A150" s="476">
        <f t="shared" si="104"/>
        <v>44166</v>
      </c>
      <c r="B150" s="472"/>
      <c r="C150" s="481">
        <v>1667</v>
      </c>
      <c r="D150" s="482">
        <v>158.5</v>
      </c>
      <c r="E150" s="482">
        <v>821.3</v>
      </c>
      <c r="F150" s="482">
        <v>17.399999999999999</v>
      </c>
      <c r="G150" s="482">
        <v>340.5</v>
      </c>
      <c r="H150" s="482">
        <v>1370</v>
      </c>
      <c r="I150" s="482">
        <v>172.6</v>
      </c>
      <c r="J150" s="482">
        <v>43</v>
      </c>
      <c r="K150" s="482">
        <v>581.79999999999995</v>
      </c>
      <c r="L150" s="483">
        <f t="shared" si="363"/>
        <v>5399.9314999999988</v>
      </c>
      <c r="N150" s="476">
        <f t="shared" ref="N150" si="375">A150</f>
        <v>44166</v>
      </c>
      <c r="O150" s="472"/>
      <c r="P150" s="481">
        <f t="shared" ref="P150" si="376">C150/P$24</f>
        <v>2083.75</v>
      </c>
      <c r="Q150" s="482">
        <f t="shared" ref="Q150" si="377">D150/Q$24</f>
        <v>288.18181818181813</v>
      </c>
      <c r="R150" s="482">
        <f t="shared" ref="R150" si="378">E150/R$24</f>
        <v>1123.5294117647059</v>
      </c>
      <c r="S150" s="482">
        <f t="shared" ref="S150" si="379">F150/S$24</f>
        <v>24.576271186440678</v>
      </c>
      <c r="T150" s="482">
        <f t="shared" ref="T150" si="380">G150/T$24</f>
        <v>429.92424242424238</v>
      </c>
      <c r="U150" s="482">
        <f t="shared" ref="U150" si="381">H150/U$24</f>
        <v>1623.2227488151659</v>
      </c>
      <c r="V150" s="482">
        <f t="shared" ref="V150" si="382">I150/V$24</f>
        <v>182.06751054852322</v>
      </c>
      <c r="W150" s="482">
        <f t="shared" ref="W150" si="383">J150/W$24</f>
        <v>48.31460674157303</v>
      </c>
      <c r="X150" s="482">
        <f t="shared" ref="X150" si="384">K150/X$24</f>
        <v>684.47058823529403</v>
      </c>
      <c r="Y150" s="483">
        <f t="shared" ref="Y150" si="385">SUM(Q150:X150)*1.065+P150</f>
        <v>6774.3158657611184</v>
      </c>
      <c r="AA150" s="492"/>
    </row>
    <row r="151" spans="1:27" s="467" customFormat="1" ht="12.75" customHeight="1">
      <c r="A151" s="476">
        <f t="shared" si="104"/>
        <v>44197</v>
      </c>
      <c r="B151" s="472"/>
      <c r="C151" s="481">
        <v>1570.9</v>
      </c>
      <c r="D151" s="482">
        <v>168.8</v>
      </c>
      <c r="E151" s="482">
        <v>1047.5999999999999</v>
      </c>
      <c r="F151" s="482">
        <v>20.8</v>
      </c>
      <c r="G151" s="482">
        <v>537.6</v>
      </c>
      <c r="H151" s="482">
        <v>1611.1</v>
      </c>
      <c r="I151" s="482">
        <v>213.2</v>
      </c>
      <c r="J151" s="482">
        <v>38.6</v>
      </c>
      <c r="K151" s="482">
        <v>699.1</v>
      </c>
      <c r="L151" s="483">
        <f t="shared" si="363"/>
        <v>6189.5919999999987</v>
      </c>
      <c r="N151" s="476">
        <f t="shared" si="364"/>
        <v>44197</v>
      </c>
      <c r="O151" s="472"/>
      <c r="P151" s="481">
        <f t="shared" ref="P151" si="386">C151/P$24</f>
        <v>1963.625</v>
      </c>
      <c r="Q151" s="482">
        <f t="shared" ref="Q151" si="387">D151/Q$24</f>
        <v>306.90909090909088</v>
      </c>
      <c r="R151" s="482">
        <f t="shared" ref="R151" si="388">E151/R$24</f>
        <v>1433.1053351573187</v>
      </c>
      <c r="S151" s="482">
        <f t="shared" ref="S151" si="389">F151/S$24</f>
        <v>29.378531073446329</v>
      </c>
      <c r="T151" s="482">
        <f t="shared" ref="T151" si="390">G151/T$24</f>
        <v>678.78787878787875</v>
      </c>
      <c r="U151" s="482">
        <f t="shared" ref="U151" si="391">H151/U$24</f>
        <v>1908.8862559241707</v>
      </c>
      <c r="V151" s="482">
        <f t="shared" ref="V151" si="392">I151/V$24</f>
        <v>224.89451476793249</v>
      </c>
      <c r="W151" s="482">
        <f t="shared" ref="W151" si="393">J151/W$24</f>
        <v>43.370786516853933</v>
      </c>
      <c r="X151" s="482">
        <f t="shared" ref="X151" si="394">K151/X$24</f>
        <v>822.47058823529414</v>
      </c>
      <c r="Y151" s="483">
        <f t="shared" ref="Y151" si="395">SUM(Q151:X151)*1.065+P151</f>
        <v>7765.5351751611643</v>
      </c>
      <c r="AA151" s="492"/>
    </row>
    <row r="152" spans="1:27" s="467" customFormat="1" ht="12.75" customHeight="1">
      <c r="A152" s="476">
        <f t="shared" si="104"/>
        <v>44228</v>
      </c>
      <c r="B152" s="472"/>
      <c r="C152" s="481">
        <v>1498</v>
      </c>
      <c r="D152" s="482">
        <v>236.6</v>
      </c>
      <c r="E152" s="482">
        <v>984.8</v>
      </c>
      <c r="F152" s="482">
        <v>19.600000000000001</v>
      </c>
      <c r="G152" s="482">
        <v>469</v>
      </c>
      <c r="H152" s="482">
        <v>1441.8</v>
      </c>
      <c r="I152" s="482">
        <v>195.1</v>
      </c>
      <c r="J152" s="482">
        <v>39.200000000000003</v>
      </c>
      <c r="K152" s="482">
        <v>532.20000000000005</v>
      </c>
      <c r="L152" s="483">
        <f t="shared" ref="L152" si="396">SUM(D152:K152)*1.065+C152</f>
        <v>5670.9894999999988</v>
      </c>
      <c r="N152" s="476">
        <f t="shared" ref="N152" si="397">A152</f>
        <v>44228</v>
      </c>
      <c r="O152" s="472"/>
      <c r="P152" s="481">
        <f t="shared" ref="P152" si="398">C152/P$24</f>
        <v>1872.5</v>
      </c>
      <c r="Q152" s="482">
        <f t="shared" ref="Q152" si="399">D152/Q$24</f>
        <v>430.18181818181813</v>
      </c>
      <c r="R152" s="482">
        <f t="shared" ref="R152" si="400">E152/R$24</f>
        <v>1347.1956224350206</v>
      </c>
      <c r="S152" s="482">
        <f t="shared" ref="S152" si="401">F152/S$24</f>
        <v>27.683615819209042</v>
      </c>
      <c r="T152" s="482">
        <f t="shared" ref="T152" si="402">G152/T$24</f>
        <v>592.17171717171709</v>
      </c>
      <c r="U152" s="482">
        <f t="shared" ref="U152" si="403">H152/U$24</f>
        <v>1708.2938388625591</v>
      </c>
      <c r="V152" s="482">
        <f t="shared" ref="V152" si="404">I152/V$24</f>
        <v>205.80168776371309</v>
      </c>
      <c r="W152" s="482">
        <f t="shared" ref="W152" si="405">J152/W$24</f>
        <v>44.044943820224724</v>
      </c>
      <c r="X152" s="482">
        <f t="shared" ref="X152" si="406">K152/X$24</f>
        <v>626.11764705882365</v>
      </c>
      <c r="Y152" s="483">
        <f t="shared" ref="Y152" si="407">SUM(Q152:X152)*1.065+P152</f>
        <v>7177.7877990354355</v>
      </c>
      <c r="AA152" s="492"/>
    </row>
    <row r="153" spans="1:27" ht="12.75" customHeight="1">
      <c r="A153" s="475"/>
      <c r="B153" s="487"/>
      <c r="C153" s="488"/>
      <c r="D153" s="489"/>
      <c r="E153" s="489"/>
      <c r="F153" s="489"/>
      <c r="G153" s="489"/>
      <c r="H153" s="489"/>
      <c r="I153" s="489"/>
      <c r="J153" s="489"/>
      <c r="K153" s="489"/>
      <c r="L153" s="488"/>
      <c r="N153" s="475"/>
      <c r="O153" s="487"/>
      <c r="P153" s="488"/>
      <c r="Q153" s="489"/>
      <c r="R153" s="489"/>
      <c r="S153" s="489"/>
      <c r="T153" s="489"/>
      <c r="U153" s="489"/>
      <c r="V153" s="489"/>
      <c r="W153" s="489"/>
      <c r="X153" s="489"/>
      <c r="Y153" s="488"/>
    </row>
    <row r="154" spans="1:27" ht="12.75" customHeight="1">
      <c r="A154" s="120" t="s">
        <v>89</v>
      </c>
      <c r="B154" s="49"/>
      <c r="C154" s="45">
        <f t="shared" ref="C154:L154" ca="1" si="408">C152/OFFSET(C152,-1,0)-1</f>
        <v>-4.6406518556241672E-2</v>
      </c>
      <c r="D154" s="644">
        <f t="shared" ca="1" si="408"/>
        <v>0.40165876777251164</v>
      </c>
      <c r="E154" s="644">
        <f t="shared" ca="1" si="408"/>
        <v>-5.9946544482626929E-2</v>
      </c>
      <c r="F154" s="644">
        <f t="shared" ca="1" si="408"/>
        <v>-5.7692307692307709E-2</v>
      </c>
      <c r="G154" s="644">
        <f t="shared" ca="1" si="408"/>
        <v>-0.12760416666666674</v>
      </c>
      <c r="H154" s="644">
        <f t="shared" ca="1" si="408"/>
        <v>-0.10508348333436779</v>
      </c>
      <c r="I154" s="644">
        <f t="shared" ca="1" si="408"/>
        <v>-8.4896810506566611E-2</v>
      </c>
      <c r="J154" s="644">
        <f t="shared" ca="1" si="408"/>
        <v>1.5544041450777257E-2</v>
      </c>
      <c r="K154" s="643">
        <f t="shared" ca="1" si="408"/>
        <v>-0.23873551709340579</v>
      </c>
      <c r="L154" s="491">
        <f t="shared" ca="1" si="408"/>
        <v>-8.3786217249860795E-2</v>
      </c>
      <c r="N154" s="490" t="s">
        <v>89</v>
      </c>
      <c r="O154" s="474"/>
      <c r="P154" s="491">
        <f t="shared" ref="P154:Y154" ca="1" si="409">P152/OFFSET(P152,-1,0)-1</f>
        <v>-4.6406518556241672E-2</v>
      </c>
      <c r="Q154" s="642">
        <f t="shared" ca="1" si="409"/>
        <v>0.40165876777251186</v>
      </c>
      <c r="R154" s="644">
        <f t="shared" ca="1" si="409"/>
        <v>-5.9946544482626818E-2</v>
      </c>
      <c r="S154" s="644">
        <f t="shared" ca="1" si="409"/>
        <v>-5.7692307692307709E-2</v>
      </c>
      <c r="T154" s="644">
        <f t="shared" ca="1" si="409"/>
        <v>-0.12760416666666674</v>
      </c>
      <c r="U154" s="644">
        <f t="shared" ca="1" si="409"/>
        <v>-0.1050834833343679</v>
      </c>
      <c r="V154" s="644">
        <f t="shared" ca="1" si="409"/>
        <v>-8.4896810506566611E-2</v>
      </c>
      <c r="W154" s="644">
        <f t="shared" ca="1" si="409"/>
        <v>1.5544041450777257E-2</v>
      </c>
      <c r="X154" s="643">
        <f t="shared" ca="1" si="409"/>
        <v>-0.23873551709340568</v>
      </c>
      <c r="Y154" s="491">
        <f t="shared" ca="1" si="409"/>
        <v>-7.5686654283106836E-2</v>
      </c>
    </row>
    <row r="155" spans="1:27" ht="11.25" customHeight="1">
      <c r="A155" s="771" t="s">
        <v>601</v>
      </c>
      <c r="B155" s="770"/>
      <c r="C155" s="770"/>
      <c r="D155" s="770"/>
      <c r="E155" s="770"/>
      <c r="F155" s="770"/>
      <c r="G155" s="770"/>
      <c r="H155" s="770"/>
      <c r="I155" s="770"/>
      <c r="J155" s="770"/>
      <c r="K155" s="770"/>
      <c r="L155" s="770"/>
    </row>
    <row r="156" spans="1:27">
      <c r="A156" s="770" t="s">
        <v>580</v>
      </c>
      <c r="B156" s="770"/>
      <c r="C156" s="770"/>
      <c r="D156" s="770"/>
      <c r="E156" s="770"/>
      <c r="F156" s="770"/>
      <c r="G156" s="770"/>
      <c r="H156" s="770"/>
      <c r="I156" s="770"/>
      <c r="J156" s="770"/>
      <c r="K156" s="770"/>
      <c r="L156" s="770"/>
    </row>
    <row r="157" spans="1:27" ht="11.25" customHeight="1">
      <c r="A157" s="772" t="s">
        <v>581</v>
      </c>
      <c r="B157" s="772"/>
      <c r="C157" s="772"/>
      <c r="D157" s="772"/>
      <c r="E157" s="772"/>
      <c r="F157" s="772"/>
      <c r="G157" s="772"/>
      <c r="H157" s="772"/>
      <c r="I157" s="772"/>
      <c r="J157" s="772"/>
      <c r="K157" s="772"/>
      <c r="L157" s="772"/>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6:L156"/>
    <mergeCell ref="A155:L155"/>
    <mergeCell ref="A157:L157"/>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7"/>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7" t="s">
        <v>0</v>
      </c>
      <c r="B1" s="667"/>
      <c r="C1" s="667"/>
      <c r="D1" s="667"/>
      <c r="E1" s="667"/>
      <c r="F1" s="667"/>
      <c r="G1" s="667"/>
      <c r="H1" s="667"/>
      <c r="I1" s="667"/>
      <c r="J1" s="667"/>
      <c r="K1" s="667"/>
      <c r="L1" s="667"/>
    </row>
    <row r="2" spans="1:12" s="10" customFormat="1" ht="12.6" customHeight="1">
      <c r="A2" s="694"/>
      <c r="B2" s="694"/>
      <c r="C2" s="694"/>
      <c r="D2" s="694"/>
      <c r="E2" s="694"/>
      <c r="F2" s="694"/>
      <c r="G2" s="694"/>
      <c r="H2" s="694"/>
      <c r="I2" s="694"/>
      <c r="J2" s="694"/>
      <c r="K2" s="694"/>
      <c r="L2" s="694"/>
    </row>
    <row r="3" spans="1:12" s="10" customFormat="1" ht="15">
      <c r="A3" s="773" t="s">
        <v>590</v>
      </c>
      <c r="B3" s="773"/>
      <c r="C3" s="773"/>
      <c r="D3" s="773"/>
      <c r="E3" s="773"/>
      <c r="F3" s="773"/>
      <c r="G3" s="773"/>
      <c r="H3" s="773"/>
      <c r="I3" s="773"/>
      <c r="J3" s="773"/>
      <c r="K3" s="773"/>
      <c r="L3" s="773"/>
    </row>
    <row r="4" spans="1:12" s="464" customFormat="1" ht="15">
      <c r="A4" s="466"/>
      <c r="B4" s="466"/>
      <c r="C4" s="466"/>
      <c r="D4" s="466"/>
      <c r="E4" s="466"/>
      <c r="F4" s="466"/>
      <c r="G4" s="466"/>
      <c r="H4" s="466"/>
      <c r="I4" s="466"/>
      <c r="J4" s="466"/>
      <c r="K4" s="466"/>
      <c r="L4" s="466"/>
    </row>
    <row r="5" spans="1:12" s="464" customFormat="1" ht="27.6" customHeight="1">
      <c r="A5" s="661" t="s">
        <v>643</v>
      </c>
      <c r="B5" s="661"/>
      <c r="C5" s="661"/>
      <c r="D5" s="661"/>
      <c r="E5" s="661"/>
      <c r="F5" s="661"/>
      <c r="G5" s="661"/>
      <c r="H5" s="661"/>
      <c r="I5" s="661"/>
      <c r="J5" s="661"/>
      <c r="K5" s="661"/>
      <c r="L5" s="661"/>
    </row>
    <row r="6" spans="1:12" s="464" customFormat="1" ht="15.6" customHeight="1">
      <c r="A6" s="661" t="s">
        <v>618</v>
      </c>
      <c r="B6" s="661"/>
      <c r="C6" s="661"/>
      <c r="D6" s="661"/>
      <c r="E6" s="661"/>
      <c r="F6" s="661"/>
      <c r="G6" s="661"/>
      <c r="H6" s="661"/>
      <c r="I6" s="661"/>
      <c r="J6" s="661"/>
      <c r="K6" s="661"/>
      <c r="L6" s="661"/>
    </row>
    <row r="7" spans="1:12" s="464" customFormat="1" ht="14.45" customHeight="1">
      <c r="A7" s="661" t="s">
        <v>608</v>
      </c>
      <c r="B7" s="661"/>
      <c r="C7" s="661"/>
      <c r="D7" s="661"/>
      <c r="E7" s="661"/>
      <c r="F7" s="661"/>
      <c r="G7" s="661"/>
      <c r="H7" s="661"/>
      <c r="I7" s="661"/>
      <c r="J7" s="661"/>
      <c r="K7" s="661"/>
      <c r="L7" s="661"/>
    </row>
    <row r="8" spans="1:12" s="464" customFormat="1" ht="15" customHeight="1">
      <c r="A8" s="661" t="s">
        <v>609</v>
      </c>
      <c r="B8" s="661"/>
      <c r="C8" s="661"/>
      <c r="D8" s="661"/>
      <c r="E8" s="661"/>
      <c r="F8" s="661"/>
      <c r="G8" s="661"/>
      <c r="H8" s="661"/>
      <c r="I8" s="661"/>
      <c r="J8" s="661"/>
      <c r="K8" s="661"/>
      <c r="L8" s="661"/>
    </row>
    <row r="9" spans="1:12" s="464" customFormat="1" ht="15.6" customHeight="1">
      <c r="A9" s="466"/>
      <c r="B9" s="466"/>
      <c r="C9" s="466"/>
      <c r="D9" s="466"/>
      <c r="E9" s="466"/>
      <c r="F9" s="466"/>
      <c r="G9" s="466"/>
      <c r="H9" s="466"/>
      <c r="I9" s="466"/>
      <c r="J9" s="466"/>
      <c r="K9" s="466"/>
      <c r="L9" s="466"/>
    </row>
    <row r="10" spans="1:12" s="10" customFormat="1" ht="12.75" customHeight="1">
      <c r="A10" s="696"/>
      <c r="B10" s="781"/>
      <c r="C10" s="703" t="s">
        <v>90</v>
      </c>
      <c r="D10" s="674" t="s">
        <v>65</v>
      </c>
      <c r="E10" s="680" t="s">
        <v>54</v>
      </c>
      <c r="F10" s="680" t="s">
        <v>55</v>
      </c>
      <c r="G10" s="680" t="s">
        <v>56</v>
      </c>
      <c r="H10" s="680" t="s">
        <v>69</v>
      </c>
      <c r="I10" s="680" t="s">
        <v>60</v>
      </c>
      <c r="J10" s="680" t="s">
        <v>61</v>
      </c>
      <c r="K10" s="662" t="s">
        <v>63</v>
      </c>
      <c r="L10" s="703" t="s">
        <v>588</v>
      </c>
    </row>
    <row r="11" spans="1:12">
      <c r="A11" s="697"/>
      <c r="B11" s="782"/>
      <c r="C11" s="704"/>
      <c r="D11" s="675"/>
      <c r="E11" s="681"/>
      <c r="F11" s="681"/>
      <c r="G11" s="681"/>
      <c r="H11" s="681"/>
      <c r="I11" s="681"/>
      <c r="J11" s="681"/>
      <c r="K11" s="663"/>
      <c r="L11" s="704"/>
    </row>
    <row r="12" spans="1:12">
      <c r="A12" s="697"/>
      <c r="B12" s="782"/>
      <c r="C12" s="704"/>
      <c r="D12" s="675"/>
      <c r="E12" s="681"/>
      <c r="F12" s="681"/>
      <c r="G12" s="681"/>
      <c r="H12" s="681"/>
      <c r="I12" s="681"/>
      <c r="J12" s="681"/>
      <c r="K12" s="663"/>
      <c r="L12" s="704"/>
    </row>
    <row r="13" spans="1:12" ht="12.75" customHeight="1">
      <c r="A13" s="697"/>
      <c r="B13" s="782"/>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687</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3" t="s">
        <v>717</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52"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s="467" customFormat="1" ht="12.75" customHeight="1">
      <c r="A148" s="476">
        <f t="shared" si="10"/>
        <v>44105</v>
      </c>
      <c r="B148" s="472"/>
      <c r="C148" s="35">
        <v>34.5</v>
      </c>
      <c r="D148" s="36">
        <v>79.400000000000006</v>
      </c>
      <c r="E148" s="36">
        <v>25</v>
      </c>
      <c r="F148" s="36">
        <v>171.6</v>
      </c>
      <c r="G148" s="36">
        <v>31.6</v>
      </c>
      <c r="H148" s="36">
        <v>20.9</v>
      </c>
      <c r="I148" s="36">
        <v>80.8</v>
      </c>
      <c r="J148" s="36">
        <v>58.6</v>
      </c>
      <c r="K148" s="36">
        <v>273.5</v>
      </c>
      <c r="L148" s="473">
        <v>30.8</v>
      </c>
    </row>
    <row r="149" spans="1:12" s="467" customFormat="1" ht="12.75" customHeight="1">
      <c r="A149" s="476">
        <f t="shared" si="10"/>
        <v>44136</v>
      </c>
      <c r="B149" s="472"/>
      <c r="C149" s="35">
        <v>32.1</v>
      </c>
      <c r="D149" s="36">
        <v>95.8</v>
      </c>
      <c r="E149" s="36">
        <v>24.2</v>
      </c>
      <c r="F149" s="36">
        <v>142</v>
      </c>
      <c r="G149" s="36">
        <v>41.1</v>
      </c>
      <c r="H149" s="36">
        <v>22</v>
      </c>
      <c r="I149" s="36">
        <v>97.7</v>
      </c>
      <c r="J149" s="36">
        <v>58</v>
      </c>
      <c r="K149" s="36">
        <v>307.10000000000002</v>
      </c>
      <c r="L149" s="473">
        <v>33.200000000000003</v>
      </c>
    </row>
    <row r="150" spans="1:12" s="467" customFormat="1" ht="12.75" customHeight="1">
      <c r="A150" s="476">
        <f t="shared" si="10"/>
        <v>44166</v>
      </c>
      <c r="B150" s="472"/>
      <c r="C150" s="35">
        <v>32.9</v>
      </c>
      <c r="D150" s="36">
        <v>63.4</v>
      </c>
      <c r="E150" s="36">
        <v>26.6</v>
      </c>
      <c r="F150" s="36">
        <v>159</v>
      </c>
      <c r="G150" s="36">
        <v>38.4</v>
      </c>
      <c r="H150" s="36">
        <v>20.3</v>
      </c>
      <c r="I150" s="36">
        <v>94.6</v>
      </c>
      <c r="J150" s="36">
        <v>56.8</v>
      </c>
      <c r="K150" s="36">
        <v>251</v>
      </c>
      <c r="L150" s="473">
        <v>30.6</v>
      </c>
    </row>
    <row r="151" spans="1:12" s="467" customFormat="1" ht="12.75" customHeight="1">
      <c r="A151" s="476">
        <f t="shared" si="10"/>
        <v>44197</v>
      </c>
      <c r="B151" s="472"/>
      <c r="C151" s="35">
        <v>31.5</v>
      </c>
      <c r="D151" s="36">
        <v>69.099999999999994</v>
      </c>
      <c r="E151" s="36">
        <v>34.1</v>
      </c>
      <c r="F151" s="36">
        <v>189.3</v>
      </c>
      <c r="G151" s="36">
        <v>70.400000000000006</v>
      </c>
      <c r="H151" s="36">
        <v>24</v>
      </c>
      <c r="I151" s="36">
        <v>125.5</v>
      </c>
      <c r="J151" s="36">
        <v>51.4</v>
      </c>
      <c r="K151" s="36">
        <v>305.5</v>
      </c>
      <c r="L151" s="473">
        <v>38.4</v>
      </c>
    </row>
    <row r="152" spans="1:12" s="467" customFormat="1" ht="12.75" customHeight="1">
      <c r="A152" s="476">
        <f t="shared" si="10"/>
        <v>44228</v>
      </c>
      <c r="B152" s="472"/>
      <c r="C152" s="35">
        <v>30.9</v>
      </c>
      <c r="D152" s="36">
        <v>98.6</v>
      </c>
      <c r="E152" s="36">
        <v>32.299999999999997</v>
      </c>
      <c r="F152" s="36">
        <v>179.7</v>
      </c>
      <c r="G152" s="36">
        <v>69.8</v>
      </c>
      <c r="H152" s="36">
        <v>21.4</v>
      </c>
      <c r="I152" s="36">
        <v>121.9</v>
      </c>
      <c r="J152" s="36">
        <v>52.3</v>
      </c>
      <c r="K152" s="36">
        <v>232.4</v>
      </c>
      <c r="L152" s="473">
        <v>35.1</v>
      </c>
    </row>
    <row r="153" spans="1:12" ht="33.75">
      <c r="A153" s="291" t="s">
        <v>624</v>
      </c>
      <c r="B153" s="477"/>
      <c r="C153" s="292">
        <f t="shared" ref="C153:L153" ca="1" si="11">C152/OFFSET(C152,-12,0)-1</f>
        <v>7.6655052264808399E-2</v>
      </c>
      <c r="D153" s="292">
        <f t="shared" ca="1" si="11"/>
        <v>0.75444839857651225</v>
      </c>
      <c r="E153" s="292">
        <f t="shared" ca="1" si="11"/>
        <v>0.31300813008130057</v>
      </c>
      <c r="F153" s="292">
        <f t="shared" ca="1" si="11"/>
        <v>0.25928521373510871</v>
      </c>
      <c r="G153" s="292">
        <f t="shared" ca="1" si="11"/>
        <v>2.144144144144144</v>
      </c>
      <c r="H153" s="292">
        <f t="shared" ca="1" si="11"/>
        <v>5.9405940594059459E-2</v>
      </c>
      <c r="I153" s="292">
        <f t="shared" ca="1" si="11"/>
        <v>0.31075268817204305</v>
      </c>
      <c r="J153" s="292">
        <f t="shared" ca="1" si="11"/>
        <v>-9.9827882960413117E-2</v>
      </c>
      <c r="K153" s="292">
        <f t="shared" ca="1" si="11"/>
        <v>-3.847745138601566E-2</v>
      </c>
      <c r="L153" s="292">
        <f t="shared" ca="1" si="11"/>
        <v>0.24468085106382986</v>
      </c>
    </row>
    <row r="154" spans="1:12" ht="34.5" customHeight="1">
      <c r="A154" s="779" t="s">
        <v>625</v>
      </c>
      <c r="B154" s="780"/>
      <c r="C154" s="780"/>
      <c r="D154" s="780"/>
      <c r="E154" s="780"/>
      <c r="F154" s="780"/>
      <c r="G154" s="780"/>
      <c r="H154" s="780"/>
      <c r="I154" s="780"/>
      <c r="J154" s="780"/>
      <c r="K154" s="780"/>
      <c r="L154" s="780"/>
    </row>
    <row r="155" spans="1:12" ht="23.25" customHeight="1">
      <c r="A155" s="779" t="s">
        <v>589</v>
      </c>
      <c r="B155" s="780"/>
      <c r="C155" s="780"/>
      <c r="D155" s="780"/>
      <c r="E155" s="780"/>
      <c r="F155" s="780"/>
      <c r="G155" s="780"/>
      <c r="H155" s="780"/>
      <c r="I155" s="780"/>
      <c r="J155" s="780"/>
      <c r="K155" s="780"/>
      <c r="L155" s="780"/>
    </row>
    <row r="156" spans="1:12" ht="12.75" customHeight="1">
      <c r="A156" s="779" t="s">
        <v>602</v>
      </c>
      <c r="B156" s="780"/>
      <c r="C156" s="780"/>
      <c r="D156" s="780"/>
      <c r="E156" s="780"/>
      <c r="F156" s="780"/>
      <c r="G156" s="780"/>
      <c r="H156" s="780"/>
      <c r="I156" s="780"/>
      <c r="J156" s="780"/>
      <c r="K156" s="780"/>
      <c r="L156" s="780"/>
    </row>
    <row r="157" spans="1:12">
      <c r="A157" s="779" t="s">
        <v>591</v>
      </c>
      <c r="B157" s="780"/>
      <c r="C157" s="780"/>
      <c r="D157" s="780"/>
      <c r="E157" s="780"/>
      <c r="F157" s="780"/>
      <c r="G157" s="780"/>
      <c r="H157" s="780"/>
      <c r="I157" s="780"/>
      <c r="J157" s="780"/>
      <c r="K157" s="780"/>
      <c r="L157" s="780"/>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57:L157"/>
    <mergeCell ref="A154:L154"/>
    <mergeCell ref="A155:L155"/>
    <mergeCell ref="A156:L156"/>
  </mergeCells>
  <printOptions horizontalCentered="1"/>
  <pageMargins left="0.19685039370078741" right="0.19685039370078741" top="0.19685039370078741" bottom="0.39370078740157483" header="0.51181102362204722" footer="0"/>
  <pageSetup paperSize="9" scale="68"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6"/>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67" customWidth="1"/>
    <col min="4" max="4" width="11.5703125" style="34" customWidth="1"/>
    <col min="5" max="11" width="9.140625" style="34"/>
    <col min="12" max="12" width="9.140625" style="34" customWidth="1"/>
    <col min="13" max="16384" width="9.140625" style="34"/>
  </cols>
  <sheetData>
    <row r="1" spans="1:12" s="10" customFormat="1" ht="15">
      <c r="A1" s="667" t="s">
        <v>0</v>
      </c>
      <c r="B1" s="667"/>
      <c r="C1" s="667"/>
      <c r="D1" s="694"/>
    </row>
    <row r="2" spans="1:12" s="10" customFormat="1" ht="13.9" customHeight="1">
      <c r="A2" s="694"/>
      <c r="B2" s="694"/>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61" t="s">
        <v>670</v>
      </c>
      <c r="B5" s="661"/>
      <c r="C5" s="661"/>
      <c r="D5" s="661"/>
      <c r="E5" s="661"/>
      <c r="F5" s="661"/>
      <c r="G5" s="661"/>
      <c r="H5" s="661"/>
      <c r="I5" s="661"/>
      <c r="J5" s="661"/>
      <c r="K5" s="661"/>
      <c r="L5" s="661"/>
    </row>
    <row r="6" spans="1:12" s="464" customFormat="1" ht="51" customHeight="1">
      <c r="A6" s="661" t="s">
        <v>728</v>
      </c>
      <c r="B6" s="661"/>
      <c r="C6" s="661"/>
      <c r="D6" s="661"/>
      <c r="E6" s="661"/>
      <c r="F6" s="661"/>
      <c r="G6" s="661"/>
      <c r="H6" s="661"/>
      <c r="I6" s="661"/>
      <c r="J6" s="661"/>
      <c r="K6" s="661"/>
      <c r="L6" s="661"/>
    </row>
    <row r="7" spans="1:12" s="464" customFormat="1" ht="38.25" customHeight="1">
      <c r="A7" s="661" t="s">
        <v>722</v>
      </c>
      <c r="B7" s="661"/>
      <c r="C7" s="661"/>
      <c r="D7" s="661"/>
      <c r="E7" s="661"/>
      <c r="F7" s="661"/>
      <c r="G7" s="661"/>
      <c r="H7" s="661"/>
      <c r="I7" s="661"/>
      <c r="J7" s="661"/>
      <c r="K7" s="661"/>
      <c r="L7" s="661"/>
    </row>
    <row r="8" spans="1:12" s="464" customFormat="1" ht="15" customHeight="1">
      <c r="A8" s="661" t="s">
        <v>617</v>
      </c>
      <c r="B8" s="661"/>
      <c r="C8" s="661"/>
      <c r="D8" s="661"/>
      <c r="E8" s="661"/>
      <c r="F8" s="661"/>
      <c r="G8" s="661"/>
      <c r="H8" s="661"/>
      <c r="I8" s="661"/>
      <c r="J8" s="661"/>
      <c r="K8" s="661"/>
      <c r="L8" s="661"/>
    </row>
    <row r="9" spans="1:12" s="464" customFormat="1" ht="27" customHeight="1">
      <c r="A9" s="661" t="s">
        <v>611</v>
      </c>
      <c r="B9" s="661"/>
      <c r="C9" s="661"/>
      <c r="D9" s="661"/>
      <c r="E9" s="661"/>
      <c r="F9" s="661"/>
      <c r="G9" s="661"/>
      <c r="H9" s="661"/>
      <c r="I9" s="661"/>
      <c r="J9" s="661"/>
      <c r="K9" s="661"/>
      <c r="L9" s="661"/>
    </row>
    <row r="10" spans="1:12" s="464" customFormat="1" ht="10.5" customHeight="1">
      <c r="A10" s="527"/>
      <c r="B10" s="527"/>
      <c r="C10" s="527"/>
      <c r="D10" s="528"/>
      <c r="E10" s="528"/>
      <c r="F10" s="528"/>
      <c r="G10" s="528"/>
      <c r="H10" s="528"/>
      <c r="I10" s="528"/>
      <c r="J10" s="528"/>
      <c r="K10" s="528"/>
      <c r="L10" s="528"/>
    </row>
    <row r="11" spans="1:12" s="10" customFormat="1" ht="12.75" customHeight="1">
      <c r="A11" s="674"/>
      <c r="B11" s="714"/>
      <c r="C11" s="703" t="s">
        <v>613</v>
      </c>
      <c r="D11" s="703" t="s">
        <v>587</v>
      </c>
    </row>
    <row r="12" spans="1:12">
      <c r="A12" s="718"/>
      <c r="B12" s="715"/>
      <c r="C12" s="704"/>
      <c r="D12" s="704"/>
    </row>
    <row r="13" spans="1:12">
      <c r="A13" s="718"/>
      <c r="B13" s="715"/>
      <c r="C13" s="704"/>
      <c r="D13" s="704"/>
    </row>
    <row r="14" spans="1:12" ht="12.75" customHeight="1">
      <c r="A14" s="783"/>
      <c r="B14" s="784"/>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687</v>
      </c>
      <c r="B23" s="472" t="s">
        <v>607</v>
      </c>
      <c r="C23" s="499">
        <v>96</v>
      </c>
      <c r="D23" s="473">
        <f>AVERAGE(D122:D133)</f>
        <v>55.133333333333333</v>
      </c>
    </row>
    <row r="24" spans="1:7" s="467" customFormat="1" ht="12.75" customHeight="1">
      <c r="A24" s="633" t="s">
        <v>717</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53"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s="467" customFormat="1" ht="12.75" customHeight="1">
      <c r="A149" s="476">
        <f t="shared" si="1"/>
        <v>44105</v>
      </c>
      <c r="B149" s="472"/>
      <c r="C149" s="508">
        <v>89</v>
      </c>
      <c r="D149" s="502">
        <v>62</v>
      </c>
      <c r="F149" s="503"/>
      <c r="G149" s="533"/>
      <c r="I149" s="503"/>
    </row>
    <row r="150" spans="1:9" s="467" customFormat="1" ht="12.75" customHeight="1">
      <c r="A150" s="476">
        <f t="shared" si="1"/>
        <v>44136</v>
      </c>
      <c r="B150" s="472"/>
      <c r="C150" s="508">
        <v>89</v>
      </c>
      <c r="D150" s="502">
        <v>63</v>
      </c>
      <c r="F150" s="503"/>
      <c r="G150" s="533"/>
      <c r="I150" s="503"/>
    </row>
    <row r="151" spans="1:9" s="467" customFormat="1" ht="12.75" customHeight="1">
      <c r="A151" s="476">
        <f t="shared" si="1"/>
        <v>44166</v>
      </c>
      <c r="B151" s="472"/>
      <c r="C151" s="508">
        <v>89</v>
      </c>
      <c r="D151" s="502">
        <v>60</v>
      </c>
      <c r="F151" s="503"/>
      <c r="G151" s="533"/>
      <c r="I151" s="503"/>
    </row>
    <row r="152" spans="1:9" s="467" customFormat="1" ht="12.75" customHeight="1">
      <c r="A152" s="476">
        <f t="shared" si="1"/>
        <v>44197</v>
      </c>
      <c r="B152" s="472"/>
      <c r="C152" s="508">
        <v>89</v>
      </c>
      <c r="D152" s="502">
        <v>68</v>
      </c>
      <c r="F152" s="503"/>
      <c r="G152" s="533"/>
      <c r="I152" s="503"/>
    </row>
    <row r="153" spans="1:9" s="467" customFormat="1" ht="12.75" customHeight="1">
      <c r="A153" s="476">
        <f t="shared" si="1"/>
        <v>44228</v>
      </c>
      <c r="B153" s="472"/>
      <c r="C153" s="508">
        <v>89</v>
      </c>
      <c r="D153" s="502">
        <v>63</v>
      </c>
      <c r="F153" s="503"/>
      <c r="G153" s="533"/>
      <c r="I153" s="503"/>
    </row>
    <row r="154" spans="1:9" ht="34.35" customHeight="1">
      <c r="A154" s="639" t="s">
        <v>284</v>
      </c>
      <c r="B154" s="477"/>
      <c r="C154" s="477"/>
      <c r="D154" s="292">
        <f ca="1">D153/OFFSET(D153,-12,0)-1</f>
        <v>0.125</v>
      </c>
    </row>
    <row r="155" spans="1:9">
      <c r="A155" s="779" t="s">
        <v>612</v>
      </c>
      <c r="B155" s="780"/>
      <c r="C155" s="780"/>
      <c r="D155" s="780"/>
    </row>
    <row r="156" spans="1:9">
      <c r="A156" s="467" t="s">
        <v>723</v>
      </c>
    </row>
  </sheetData>
  <mergeCells count="11">
    <mergeCell ref="A155:D155"/>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3"/>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9" customWidth="1"/>
    <col min="7" max="7" width="9.140625" customWidth="1"/>
    <col min="8" max="9" width="11.5703125" customWidth="1"/>
    <col min="11" max="13" width="11.5703125" customWidth="1"/>
    <col min="14" max="14" width="13" customWidth="1"/>
    <col min="15" max="15" width="11" customWidth="1"/>
  </cols>
  <sheetData>
    <row r="1" spans="1:18" s="464" customFormat="1">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61" t="s">
        <v>727</v>
      </c>
      <c r="B5" s="661"/>
      <c r="C5" s="661"/>
      <c r="D5" s="661"/>
      <c r="E5" s="661"/>
      <c r="F5" s="661"/>
      <c r="G5" s="661"/>
      <c r="H5" s="661"/>
      <c r="I5" s="661"/>
      <c r="J5" s="661"/>
      <c r="K5" s="661"/>
      <c r="L5" s="661"/>
      <c r="M5" s="661"/>
      <c r="N5" s="661"/>
      <c r="O5" s="661"/>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5" t="s">
        <v>652</v>
      </c>
      <c r="I7" s="786"/>
      <c r="J7" s="542"/>
      <c r="K7" s="785" t="s">
        <v>644</v>
      </c>
      <c r="L7" s="787"/>
      <c r="M7" s="787"/>
      <c r="N7" s="786"/>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726</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6'!$P$25:$P$529,MATCH('Table 7B'!A10,'Table 6'!$N$25:$N$529,0))+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6'!$P$25:$P$529,MATCH('Table 7B'!A11,'Table 6'!$N$25:$N$529,0))+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6'!$P$25:$P$529,MATCH('Table 7B'!A12,'Table 6'!$N$25:$N$529,0))+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6'!$P$25:$P$529,MATCH('Table 7B'!A13,'Table 6'!$N$25:$N$529,0))+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6'!$P$25:$P$529,MATCH('Table 7B'!A14,'Table 6'!$N$25:$N$529,0))+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6'!$P$25:$P$529,MATCH('Table 7B'!A15,'Table 6'!$N$25:$N$529,0))+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6'!$P$25:$P$529,MATCH('Table 7B'!A16,'Table 6'!$N$25:$N$529,0))+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6'!$P$25:$P$529,MATCH('Table 7B'!A17,'Table 6'!$N$25:$N$529,0))+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6'!$P$25:$P$529,MATCH('Table 7B'!A18,'Table 6'!$N$25:$N$529,0))+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6'!$P$25:$P$529,MATCH('Table 7B'!A19,'Table 6'!$N$25:$N$529,0))+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6'!$P$25:$P$529,MATCH('Table 7B'!A20,'Table 6'!$N$25:$N$529,0))+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6'!$P$25:$P$529,MATCH('Table 7B'!A21,'Table 6'!$N$25:$N$529,0))+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6'!$P$25:$P$529,MATCH('Table 7B'!A22,'Table 6'!$N$25:$N$529,0))+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6'!$P$25:$P$529,MATCH('Table 7B'!A23,'Table 6'!$N$25:$N$529,0))+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6'!$P$25:$P$529,MATCH('Table 7B'!A24,'Table 6'!$N$25:$N$529,0))+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6'!$P$25:$P$529,MATCH('Table 7B'!A25,'Table 6'!$N$25:$N$529,0))+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6'!$P$25:$P$529,MATCH('Table 7B'!A26,'Table 6'!$N$25:$N$529,0))+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6'!$P$25:$P$529,MATCH('Table 7B'!A27,'Table 6'!$N$25:$N$529,0))+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6'!$P$25:$P$529,MATCH('Table 7B'!A28,'Table 6'!$N$25:$N$529,0))+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6'!$P$25:$P$529,MATCH('Table 7B'!A29,'Table 6'!$N$25:$N$529,0))+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6'!$P$25:$P$529,MATCH('Table 7B'!A30,'Table 6'!$N$25:$N$529,0))+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6'!$P$25:$P$529,MATCH('Table 7B'!A31,'Table 6'!$N$25:$N$529,0))+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6'!$P$25:$P$529,MATCH('Table 7B'!A32,'Table 6'!$N$25:$N$529,0))+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6'!$P$25:$P$529,MATCH('Table 7B'!A33,'Table 6'!$N$25:$N$529,0))+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6'!$P$25:$P$529,MATCH('Table 7B'!A34,'Table 6'!$N$25:$N$529,0))+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6'!$P$25:$P$529,MATCH('Table 7B'!A35,'Table 6'!$N$25:$N$529,0))+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6'!$P$25:$P$529,MATCH('Table 7B'!A36,'Table 6'!$N$25:$N$529,0))+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6'!$P$25:$P$529,MATCH('Table 7B'!A37,'Table 6'!$N$25:$N$529,0))+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6'!$P$25:$P$529,MATCH('Table 7B'!A38,'Table 6'!$N$25:$N$529,0))+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6'!$P$25:$P$529,MATCH('Table 7B'!A39,'Table 6'!$N$25:$N$529,0))+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6'!$P$25:$P$529,MATCH('Table 7B'!A40,'Table 6'!$N$25:$N$529,0))+
SUM('Table 6'!Q145:X145),3)</f>
        <v>6888.902</v>
      </c>
      <c r="C40" s="110"/>
      <c r="D40" s="473">
        <v>1271.787</v>
      </c>
      <c r="E40" s="110"/>
      <c r="F40" s="473">
        <v>1862.8</v>
      </c>
      <c r="G40" s="110"/>
      <c r="H40" s="551">
        <f t="shared" ref="H40:H41" si="17">SUM(B40,D40,F40)</f>
        <v>10023.489</v>
      </c>
      <c r="I40" s="552">
        <v>10279</v>
      </c>
      <c r="J40" s="563"/>
      <c r="K40" s="109">
        <f>'Table 7A'!D146</f>
        <v>63</v>
      </c>
      <c r="L40" s="110">
        <v>11</v>
      </c>
      <c r="M40" s="110">
        <v>10</v>
      </c>
      <c r="N40" s="43">
        <f>'Table 7A'!D146+SUM(L40,M40)</f>
        <v>84</v>
      </c>
      <c r="O40" s="553"/>
      <c r="P40" s="556"/>
      <c r="R40" s="556"/>
    </row>
    <row r="41" spans="1:18" ht="12.75" customHeight="1">
      <c r="A41" s="190">
        <v>44044</v>
      </c>
      <c r="B41" s="473">
        <f>ROUND(
INDEX('Table 6'!$P$25:$P$529,MATCH('Table 7B'!A41,'Table 6'!$N$25:$N$529,0))+
SUM('Table 6'!Q146:X146),3)</f>
        <v>7151.4319999999998</v>
      </c>
      <c r="C41" s="110"/>
      <c r="D41" s="473">
        <v>1385.03</v>
      </c>
      <c r="E41" s="110"/>
      <c r="F41" s="473">
        <v>1730.2</v>
      </c>
      <c r="G41" s="110"/>
      <c r="H41" s="551">
        <f t="shared" si="17"/>
        <v>10266.662</v>
      </c>
      <c r="I41" s="552">
        <v>10547</v>
      </c>
      <c r="J41" s="563"/>
      <c r="K41" s="109">
        <f>'Table 7A'!D147</f>
        <v>65</v>
      </c>
      <c r="L41" s="110">
        <v>11</v>
      </c>
      <c r="M41" s="110">
        <v>9</v>
      </c>
      <c r="N41" s="43">
        <f>'Table 7A'!D147+SUM(L41,M41)</f>
        <v>85</v>
      </c>
      <c r="O41" s="553"/>
      <c r="P41" s="556"/>
      <c r="R41" s="556"/>
    </row>
    <row r="42" spans="1:18" ht="12.75" customHeight="1">
      <c r="A42" s="190">
        <v>44075</v>
      </c>
      <c r="B42" s="473">
        <f>ROUND(
INDEX('Table 6'!$P$25:$P$529,MATCH('Table 7B'!A42,'Table 6'!$N$25:$N$529,0))+
SUM('Table 6'!Q147:X147),3)</f>
        <v>6594.9359999999997</v>
      </c>
      <c r="C42" s="110"/>
      <c r="D42" s="473">
        <v>1367.5260000000001</v>
      </c>
      <c r="E42" s="110"/>
      <c r="F42" s="473">
        <v>1425.9</v>
      </c>
      <c r="G42" s="110"/>
      <c r="H42" s="551">
        <f t="shared" ref="H42" si="18">SUM(B42,D42,F42)</f>
        <v>9388.3619999999992</v>
      </c>
      <c r="I42" s="552">
        <v>9656</v>
      </c>
      <c r="J42" s="563"/>
      <c r="K42" s="109">
        <f>'Table 7A'!D148</f>
        <v>61</v>
      </c>
      <c r="L42" s="110">
        <v>11</v>
      </c>
      <c r="M42" s="110">
        <v>6</v>
      </c>
      <c r="N42" s="43">
        <f>'Table 7A'!D148+SUM(L42,M42)</f>
        <v>78</v>
      </c>
      <c r="O42" s="553"/>
      <c r="P42" s="556"/>
      <c r="R42" s="556"/>
    </row>
    <row r="43" spans="1:18" ht="12.75" customHeight="1">
      <c r="A43" s="190">
        <v>44105</v>
      </c>
      <c r="B43" s="473">
        <f>ROUND(
INDEX('Table 6'!$P$25:$P$529,MATCH('Table 7B'!A43,'Table 6'!$N$25:$N$529,0))+
SUM('Table 6'!Q148:X148),3)</f>
        <v>6772.8680000000004</v>
      </c>
      <c r="C43" s="110"/>
      <c r="D43" s="473">
        <v>1374.7149999999999</v>
      </c>
      <c r="E43" s="110"/>
      <c r="F43" s="473">
        <v>2111.3000000000002</v>
      </c>
      <c r="G43" s="110"/>
      <c r="H43" s="551">
        <f t="shared" ref="H43" si="19">SUM(B43,D43,F43)</f>
        <v>10258.883000000002</v>
      </c>
      <c r="I43" s="552">
        <v>10526</v>
      </c>
      <c r="J43" s="563"/>
      <c r="K43" s="109">
        <f>'Table 7A'!D149</f>
        <v>62</v>
      </c>
      <c r="L43" s="110">
        <v>11</v>
      </c>
      <c r="M43" s="110">
        <v>12</v>
      </c>
      <c r="N43" s="43">
        <f>'Table 7A'!D149+SUM(L43,M43)</f>
        <v>85</v>
      </c>
      <c r="O43" s="553"/>
      <c r="P43" s="556"/>
      <c r="R43" s="556"/>
    </row>
    <row r="44" spans="1:18" ht="12.75" customHeight="1">
      <c r="A44" s="190">
        <v>44136</v>
      </c>
      <c r="B44" s="473">
        <f>ROUND(
INDEX('Table 6'!$P$25:$P$529,MATCH('Table 7B'!A44,'Table 6'!$N$25:$N$529,0))+
SUM('Table 6'!Q149:X149),3)</f>
        <v>6908.1189999999997</v>
      </c>
      <c r="C44" s="110"/>
      <c r="D44" s="473">
        <v>1693.1320000000001</v>
      </c>
      <c r="E44" s="110"/>
      <c r="F44" s="473">
        <v>1790.4</v>
      </c>
      <c r="G44" s="110"/>
      <c r="H44" s="551">
        <f t="shared" ref="H44" si="20">SUM(B44,D44,F44)</f>
        <v>10391.651</v>
      </c>
      <c r="I44" s="552">
        <v>10704</v>
      </c>
      <c r="J44" s="563"/>
      <c r="K44" s="109">
        <f>'Table 7A'!D150</f>
        <v>63</v>
      </c>
      <c r="L44" s="110">
        <v>14</v>
      </c>
      <c r="M44" s="110">
        <v>9</v>
      </c>
      <c r="N44" s="43">
        <f>'Table 7A'!D150+SUM(L44,M44)</f>
        <v>86</v>
      </c>
      <c r="O44" s="553"/>
      <c r="P44" s="556"/>
      <c r="R44" s="556"/>
    </row>
    <row r="45" spans="1:18" ht="12.75" customHeight="1">
      <c r="A45" s="190">
        <v>44166</v>
      </c>
      <c r="B45" s="473">
        <f>ROUND(
INDEX('Table 6'!$P$25:$P$529,MATCH('Table 7B'!A45,'Table 6'!$N$25:$N$529,0))+
SUM('Table 6'!Q150:X150),3)</f>
        <v>6488.0370000000003</v>
      </c>
      <c r="C45" s="43"/>
      <c r="D45" s="43">
        <v>1227.96</v>
      </c>
      <c r="E45" s="43"/>
      <c r="F45" s="43">
        <v>1217</v>
      </c>
      <c r="G45" s="43"/>
      <c r="H45" s="552">
        <f t="shared" ref="H45" si="21">SUM(B45,D45,F45)</f>
        <v>8932.9969999999994</v>
      </c>
      <c r="I45" s="552">
        <v>9173</v>
      </c>
      <c r="J45" s="645"/>
      <c r="K45" s="110">
        <f>'Table 7A'!D151</f>
        <v>60</v>
      </c>
      <c r="L45" s="110">
        <v>10</v>
      </c>
      <c r="M45" s="110">
        <v>4</v>
      </c>
      <c r="N45" s="43">
        <f>'Table 7A'!D151+SUM(L45,M45)</f>
        <v>74</v>
      </c>
      <c r="O45" s="553"/>
      <c r="P45" s="556"/>
      <c r="R45" s="556"/>
    </row>
    <row r="46" spans="1:18" ht="12.75" customHeight="1">
      <c r="A46" s="190">
        <v>44197</v>
      </c>
      <c r="B46" s="473">
        <f>ROUND(
INDEX('Table 6'!$P$25:$P$529,MATCH('Table 7B'!A46,'Table 6'!$N$25:$N$529,0))+
SUM('Table 6'!Q151:X151),3)</f>
        <v>7411.4279999999999</v>
      </c>
      <c r="C46" s="43"/>
      <c r="D46" s="43">
        <v>1682.2270000000001</v>
      </c>
      <c r="E46" s="43"/>
      <c r="F46" s="43">
        <v>1669.7</v>
      </c>
      <c r="G46" s="43"/>
      <c r="H46" s="552">
        <f t="shared" ref="H46" si="22">SUM(B46,D46,F46)</f>
        <v>10763.355000000001</v>
      </c>
      <c r="I46" s="552">
        <v>11132</v>
      </c>
      <c r="J46" s="645"/>
      <c r="K46" s="110">
        <f>'Table 7A'!D152</f>
        <v>68</v>
      </c>
      <c r="L46" s="110">
        <v>14</v>
      </c>
      <c r="M46" s="110">
        <v>8</v>
      </c>
      <c r="N46" s="43">
        <f>'Table 7A'!D152+SUM(L46,M46)</f>
        <v>90</v>
      </c>
      <c r="O46" s="553"/>
      <c r="P46" s="556"/>
      <c r="R46" s="556"/>
    </row>
    <row r="47" spans="1:18" ht="12.75" customHeight="1">
      <c r="A47" s="190">
        <v>44228</v>
      </c>
      <c r="B47" s="618">
        <f>ROUND(
INDEX('Table 6'!$P$25:$P$529,MATCH('Table 7B'!A47,'Table 6'!$N$25:$N$529,0))+
SUM('Table 6'!Q152:X152),3)</f>
        <v>6853.991</v>
      </c>
      <c r="C47" s="473"/>
      <c r="D47" s="473">
        <v>1364.1980000000001</v>
      </c>
      <c r="E47" s="43"/>
      <c r="F47" s="473">
        <v>2037.7</v>
      </c>
      <c r="G47" s="43"/>
      <c r="H47" s="551">
        <f t="shared" ref="H47" si="23">SUM(B47,D47,F47)</f>
        <v>10255.889000000001</v>
      </c>
      <c r="I47" s="552">
        <v>10634</v>
      </c>
      <c r="J47" s="645"/>
      <c r="K47" s="109">
        <f>'Table 7A'!D153</f>
        <v>63</v>
      </c>
      <c r="L47" s="110">
        <v>11</v>
      </c>
      <c r="M47" s="110">
        <v>11</v>
      </c>
      <c r="N47" s="43">
        <f>'Table 7A'!D153+SUM(L47,M47)</f>
        <v>85</v>
      </c>
      <c r="O47" s="553"/>
      <c r="P47" s="556"/>
      <c r="R47" s="556"/>
    </row>
    <row r="48" spans="1:18" s="565" customFormat="1" ht="19.5" customHeight="1">
      <c r="A48" s="788" t="s">
        <v>646</v>
      </c>
      <c r="B48" s="788"/>
      <c r="C48" s="646"/>
      <c r="D48" s="647"/>
      <c r="E48" s="646"/>
      <c r="F48" s="647"/>
      <c r="G48" s="646"/>
      <c r="H48" s="647"/>
      <c r="I48" s="647"/>
      <c r="J48" s="646"/>
      <c r="K48" s="647"/>
      <c r="L48" s="647"/>
      <c r="M48" s="647"/>
      <c r="N48" s="647"/>
      <c r="O48" s="646"/>
    </row>
    <row r="49" spans="1:15" s="565" customFormat="1" ht="15.75" customHeight="1">
      <c r="A49" s="789" t="s">
        <v>724</v>
      </c>
      <c r="B49" s="789"/>
      <c r="C49" s="789"/>
      <c r="D49" s="789"/>
      <c r="E49" s="789"/>
      <c r="F49" s="789"/>
      <c r="G49" s="789"/>
      <c r="H49" s="789"/>
      <c r="I49" s="789"/>
      <c r="J49" s="789"/>
      <c r="K49" s="789"/>
      <c r="L49" s="789"/>
      <c r="M49" s="789"/>
      <c r="N49" s="789"/>
      <c r="O49" s="789"/>
    </row>
    <row r="50" spans="1:15" s="565" customFormat="1" ht="15.75" customHeight="1">
      <c r="A50" s="789" t="s">
        <v>654</v>
      </c>
      <c r="B50" s="789"/>
      <c r="C50" s="789"/>
      <c r="D50" s="789"/>
      <c r="E50" s="789"/>
      <c r="F50" s="789"/>
      <c r="G50" s="789"/>
      <c r="H50" s="789"/>
      <c r="I50" s="789"/>
      <c r="J50" s="789"/>
      <c r="K50" s="789"/>
      <c r="L50" s="789"/>
      <c r="M50" s="789"/>
      <c r="N50" s="789"/>
      <c r="O50" s="789"/>
    </row>
    <row r="51" spans="1:15" s="565" customFormat="1" ht="15.75" customHeight="1">
      <c r="A51" s="789" t="s">
        <v>655</v>
      </c>
      <c r="B51" s="789"/>
      <c r="C51" s="789"/>
      <c r="D51" s="789"/>
      <c r="E51" s="789"/>
      <c r="F51" s="789"/>
      <c r="G51" s="789"/>
      <c r="H51" s="789"/>
      <c r="I51" s="789"/>
      <c r="J51" s="789"/>
      <c r="K51" s="789"/>
      <c r="L51" s="789"/>
      <c r="M51" s="789"/>
      <c r="N51" s="789"/>
      <c r="O51" s="789"/>
    </row>
    <row r="52" spans="1:15" s="582" customFormat="1" ht="15.75" customHeight="1">
      <c r="A52" s="789" t="s">
        <v>725</v>
      </c>
      <c r="B52" s="789"/>
      <c r="C52" s="789"/>
      <c r="D52" s="789"/>
      <c r="E52" s="789"/>
      <c r="F52" s="789"/>
      <c r="G52" s="789"/>
      <c r="H52" s="789"/>
      <c r="I52" s="789"/>
      <c r="J52" s="789"/>
      <c r="K52" s="789"/>
      <c r="L52" s="789"/>
      <c r="M52" s="789"/>
      <c r="N52" s="789"/>
      <c r="O52" s="789"/>
    </row>
    <row r="53" spans="1:15" s="565" customFormat="1" ht="15.75" customHeight="1">
      <c r="A53" s="789"/>
      <c r="B53" s="789"/>
      <c r="C53" s="789"/>
      <c r="D53" s="789"/>
      <c r="E53" s="789"/>
      <c r="F53" s="789"/>
      <c r="G53" s="789"/>
      <c r="H53" s="789"/>
      <c r="I53" s="789"/>
      <c r="J53" s="789"/>
      <c r="K53" s="789"/>
      <c r="L53" s="789"/>
      <c r="M53" s="789"/>
      <c r="N53" s="789"/>
      <c r="O53" s="789"/>
    </row>
  </sheetData>
  <mergeCells count="9">
    <mergeCell ref="A5:O5"/>
    <mergeCell ref="H7:I7"/>
    <mergeCell ref="K7:N7"/>
    <mergeCell ref="A48:B48"/>
    <mergeCell ref="A53:O53"/>
    <mergeCell ref="A49:O49"/>
    <mergeCell ref="A50:O50"/>
    <mergeCell ref="A51:O51"/>
    <mergeCell ref="A52:O52"/>
  </mergeCells>
  <pageMargins left="0.7" right="0.7" top="0.75" bottom="0.75" header="0.3" footer="0.3"/>
  <pageSetup paperSize="9" scale="57"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6"/>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0" t="s">
        <v>0</v>
      </c>
      <c r="B1" s="790"/>
      <c r="C1" s="790"/>
      <c r="D1" s="790"/>
      <c r="E1" s="790"/>
      <c r="F1" s="790"/>
      <c r="G1" s="790"/>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684</v>
      </c>
      <c r="B43" s="214">
        <v>159.25646971515931</v>
      </c>
      <c r="C43" s="215">
        <v>145.55429274762358</v>
      </c>
      <c r="D43" s="214">
        <v>149.0500208194272</v>
      </c>
      <c r="E43" s="216">
        <v>75</v>
      </c>
    </row>
    <row r="44" spans="1:5" s="206" customFormat="1" ht="12.75" customHeight="1">
      <c r="A44" s="213" t="s">
        <v>697</v>
      </c>
      <c r="B44" s="214">
        <v>156.03606523807579</v>
      </c>
      <c r="C44" s="215">
        <v>142.45308804412824</v>
      </c>
      <c r="D44" s="214">
        <v>145.92744846480051</v>
      </c>
      <c r="E44" s="216">
        <v>72</v>
      </c>
    </row>
    <row r="45" spans="1:5" s="206" customFormat="1" ht="12.75" customHeight="1">
      <c r="A45" s="213" t="s">
        <v>702</v>
      </c>
      <c r="B45" s="214">
        <v>163.77682013928955</v>
      </c>
      <c r="C45" s="215">
        <v>149.50921794317904</v>
      </c>
      <c r="D45" s="214">
        <v>147.76890216741981</v>
      </c>
      <c r="E45" s="216">
        <v>71</v>
      </c>
    </row>
    <row r="46" spans="1:5" s="206" customFormat="1" ht="12.75" customHeight="1">
      <c r="A46" s="213" t="s">
        <v>713</v>
      </c>
      <c r="B46" s="214">
        <v>154.16084770971571</v>
      </c>
      <c r="C46" s="215">
        <v>139.12371263961441</v>
      </c>
      <c r="D46" s="214">
        <v>145.01554062060757</v>
      </c>
      <c r="E46" s="216">
        <v>77</v>
      </c>
    </row>
    <row r="47" spans="1:5" s="206" customFormat="1" ht="12.75" customHeight="1">
      <c r="A47" s="213" t="s">
        <v>719</v>
      </c>
      <c r="B47" s="214">
        <v>124.76154919046752</v>
      </c>
      <c r="C47" s="215">
        <v>109.93680467136309</v>
      </c>
      <c r="D47" s="214">
        <v>120.15052698834879</v>
      </c>
      <c r="E47" s="216">
        <v>70</v>
      </c>
    </row>
    <row r="48" spans="1:5" s="206" customFormat="1" ht="12.75" customHeight="1">
      <c r="A48" s="213" t="s">
        <v>729</v>
      </c>
      <c r="B48" s="214">
        <v>136.97165574831604</v>
      </c>
      <c r="C48" s="215">
        <v>122.56349751272619</v>
      </c>
      <c r="D48" s="214">
        <v>117.8927342275435</v>
      </c>
      <c r="E48" s="216">
        <v>70</v>
      </c>
    </row>
    <row r="49" spans="1:43" s="206" customFormat="1" ht="12.75" customHeight="1">
      <c r="A49" s="217" t="s">
        <v>733</v>
      </c>
      <c r="B49" s="218">
        <v>138.64239896489252</v>
      </c>
      <c r="C49" s="219">
        <v>122.7737898243891</v>
      </c>
      <c r="D49" s="218">
        <v>116.74442792015904</v>
      </c>
      <c r="E49" s="220">
        <v>69</v>
      </c>
    </row>
    <row r="50" spans="1:43" s="223" customFormat="1" ht="24.75" customHeight="1">
      <c r="A50" s="769" t="s">
        <v>265</v>
      </c>
      <c r="B50" s="769"/>
      <c r="C50" s="769"/>
      <c r="D50" s="769"/>
      <c r="E50" s="769"/>
      <c r="F50" s="769"/>
      <c r="G50" s="769"/>
      <c r="H50" s="221"/>
      <c r="I50" s="221"/>
      <c r="J50" s="222"/>
      <c r="K50" s="222"/>
      <c r="L50" s="221"/>
      <c r="M50" s="221"/>
      <c r="N50" s="221"/>
      <c r="O50" s="222"/>
      <c r="P50" s="222"/>
      <c r="Q50" s="221"/>
      <c r="R50" s="221"/>
      <c r="S50" s="221"/>
      <c r="AJ50" s="224"/>
      <c r="AK50" s="224"/>
      <c r="AL50" s="224"/>
      <c r="AO50" s="224"/>
      <c r="AP50" s="224"/>
      <c r="AQ50" s="224"/>
    </row>
    <row r="51" spans="1:43" s="223" customFormat="1" ht="12" customHeight="1">
      <c r="A51" s="222" t="s">
        <v>266</v>
      </c>
      <c r="B51" s="221"/>
      <c r="C51" s="221"/>
      <c r="D51" s="221"/>
      <c r="E51" s="222"/>
      <c r="F51" s="222"/>
      <c r="G51" s="221"/>
      <c r="H51" s="221"/>
      <c r="I51" s="221"/>
      <c r="J51" s="222"/>
      <c r="K51" s="222"/>
      <c r="L51" s="221"/>
      <c r="M51" s="221"/>
      <c r="N51" s="221"/>
      <c r="O51" s="222"/>
      <c r="P51" s="222"/>
      <c r="Q51" s="221"/>
      <c r="R51" s="221"/>
      <c r="S51" s="221"/>
      <c r="AJ51" s="224"/>
      <c r="AK51" s="224"/>
      <c r="AL51" s="224"/>
      <c r="AO51" s="224"/>
      <c r="AP51" s="224"/>
      <c r="AQ51" s="224"/>
    </row>
    <row r="52" spans="1:43" s="226" customFormat="1" ht="12" customHeight="1">
      <c r="A52" s="404"/>
      <c r="B52" s="225"/>
      <c r="C52" s="225"/>
      <c r="D52" s="225"/>
      <c r="G52" s="225"/>
      <c r="H52" s="225"/>
      <c r="I52" s="225"/>
      <c r="L52" s="225"/>
      <c r="M52" s="225"/>
      <c r="N52" s="225"/>
      <c r="Q52" s="225"/>
      <c r="R52" s="225"/>
      <c r="S52" s="225"/>
      <c r="AJ52" s="225"/>
      <c r="AK52" s="225"/>
      <c r="AL52" s="225"/>
      <c r="AO52" s="225"/>
      <c r="AP52" s="225"/>
      <c r="AQ52" s="225"/>
    </row>
    <row r="53" spans="1:43">
      <c r="B53" s="228"/>
      <c r="C53" s="228"/>
      <c r="D53" s="228"/>
      <c r="E53" s="228"/>
    </row>
    <row r="54" spans="1:43">
      <c r="B54" s="228"/>
      <c r="C54" s="228"/>
      <c r="D54" s="228"/>
      <c r="E54" s="228"/>
    </row>
    <row r="55" spans="1:43">
      <c r="A55"/>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sheetData>
  <mergeCells count="2">
    <mergeCell ref="A1:G1"/>
    <mergeCell ref="A50:G50"/>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72" customWidth="1"/>
    <col min="2" max="4" width="10.28515625" style="579" customWidth="1"/>
    <col min="5" max="5" width="6.7109375" style="572" customWidth="1"/>
    <col min="6" max="6" width="13" style="572" customWidth="1"/>
    <col min="7" max="9" width="10.28515625" style="579" customWidth="1"/>
    <col min="10" max="10" width="6.7109375" style="572" customWidth="1"/>
    <col min="11" max="11" width="13" style="572" customWidth="1"/>
    <col min="12" max="14" width="10.28515625" style="579" customWidth="1"/>
    <col min="15" max="15" width="6.7109375" style="572" customWidth="1"/>
    <col min="16" max="16" width="13" style="572" customWidth="1"/>
    <col min="17" max="19" width="10.28515625" style="579" customWidth="1"/>
    <col min="20" max="256" width="9.140625" style="572"/>
    <col min="257" max="257" width="13" style="572" customWidth="1"/>
    <col min="258" max="260" width="10.28515625" style="572" customWidth="1"/>
    <col min="261" max="261" width="6.7109375" style="572" customWidth="1"/>
    <col min="262" max="262" width="13" style="572" customWidth="1"/>
    <col min="263" max="265" width="10.28515625" style="572" customWidth="1"/>
    <col min="266" max="266" width="6.7109375" style="572" customWidth="1"/>
    <col min="267" max="267" width="13" style="572" customWidth="1"/>
    <col min="268" max="270" width="10.28515625" style="572" customWidth="1"/>
    <col min="271" max="271" width="6.7109375" style="572" customWidth="1"/>
    <col min="272" max="272" width="13" style="572" customWidth="1"/>
    <col min="273" max="275" width="10.28515625" style="572" customWidth="1"/>
    <col min="276" max="512" width="9.140625" style="572"/>
    <col min="513" max="513" width="13" style="572" customWidth="1"/>
    <col min="514" max="516" width="10.28515625" style="572" customWidth="1"/>
    <col min="517" max="517" width="6.7109375" style="572" customWidth="1"/>
    <col min="518" max="518" width="13" style="572" customWidth="1"/>
    <col min="519" max="521" width="10.28515625" style="572" customWidth="1"/>
    <col min="522" max="522" width="6.7109375" style="572" customWidth="1"/>
    <col min="523" max="523" width="13" style="572" customWidth="1"/>
    <col min="524" max="526" width="10.28515625" style="572" customWidth="1"/>
    <col min="527" max="527" width="6.7109375" style="572" customWidth="1"/>
    <col min="528" max="528" width="13" style="572" customWidth="1"/>
    <col min="529" max="531" width="10.28515625" style="572" customWidth="1"/>
    <col min="532" max="768" width="9.140625" style="572"/>
    <col min="769" max="769" width="13" style="572" customWidth="1"/>
    <col min="770" max="772" width="10.28515625" style="572" customWidth="1"/>
    <col min="773" max="773" width="6.7109375" style="572" customWidth="1"/>
    <col min="774" max="774" width="13" style="572" customWidth="1"/>
    <col min="775" max="777" width="10.28515625" style="572" customWidth="1"/>
    <col min="778" max="778" width="6.7109375" style="572" customWidth="1"/>
    <col min="779" max="779" width="13" style="572" customWidth="1"/>
    <col min="780" max="782" width="10.28515625" style="572" customWidth="1"/>
    <col min="783" max="783" width="6.7109375" style="572" customWidth="1"/>
    <col min="784" max="784" width="13" style="572" customWidth="1"/>
    <col min="785" max="787" width="10.28515625" style="572" customWidth="1"/>
    <col min="788" max="1024" width="9.140625" style="572"/>
    <col min="1025" max="1025" width="13" style="572" customWidth="1"/>
    <col min="1026" max="1028" width="10.28515625" style="572" customWidth="1"/>
    <col min="1029" max="1029" width="6.7109375" style="572" customWidth="1"/>
    <col min="1030" max="1030" width="13" style="572" customWidth="1"/>
    <col min="1031" max="1033" width="10.28515625" style="572" customWidth="1"/>
    <col min="1034" max="1034" width="6.7109375" style="572" customWidth="1"/>
    <col min="1035" max="1035" width="13" style="572" customWidth="1"/>
    <col min="1036" max="1038" width="10.28515625" style="572" customWidth="1"/>
    <col min="1039" max="1039" width="6.7109375" style="572" customWidth="1"/>
    <col min="1040" max="1040" width="13" style="572" customWidth="1"/>
    <col min="1041" max="1043" width="10.28515625" style="572" customWidth="1"/>
    <col min="1044" max="1280" width="9.140625" style="572"/>
    <col min="1281" max="1281" width="13" style="572" customWidth="1"/>
    <col min="1282" max="1284" width="10.28515625" style="572" customWidth="1"/>
    <col min="1285" max="1285" width="6.7109375" style="572" customWidth="1"/>
    <col min="1286" max="1286" width="13" style="572" customWidth="1"/>
    <col min="1287" max="1289" width="10.28515625" style="572" customWidth="1"/>
    <col min="1290" max="1290" width="6.7109375" style="572" customWidth="1"/>
    <col min="1291" max="1291" width="13" style="572" customWidth="1"/>
    <col min="1292" max="1294" width="10.28515625" style="572" customWidth="1"/>
    <col min="1295" max="1295" width="6.7109375" style="572" customWidth="1"/>
    <col min="1296" max="1296" width="13" style="572" customWidth="1"/>
    <col min="1297" max="1299" width="10.28515625" style="572" customWidth="1"/>
    <col min="1300" max="1536" width="9.140625" style="572"/>
    <col min="1537" max="1537" width="13" style="572" customWidth="1"/>
    <col min="1538" max="1540" width="10.28515625" style="572" customWidth="1"/>
    <col min="1541" max="1541" width="6.7109375" style="572" customWidth="1"/>
    <col min="1542" max="1542" width="13" style="572" customWidth="1"/>
    <col min="1543" max="1545" width="10.28515625" style="572" customWidth="1"/>
    <col min="1546" max="1546" width="6.7109375" style="572" customWidth="1"/>
    <col min="1547" max="1547" width="13" style="572" customWidth="1"/>
    <col min="1548" max="1550" width="10.28515625" style="572" customWidth="1"/>
    <col min="1551" max="1551" width="6.7109375" style="572" customWidth="1"/>
    <col min="1552" max="1552" width="13" style="572" customWidth="1"/>
    <col min="1553" max="1555" width="10.28515625" style="572" customWidth="1"/>
    <col min="1556" max="1792" width="9.140625" style="572"/>
    <col min="1793" max="1793" width="13" style="572" customWidth="1"/>
    <col min="1794" max="1796" width="10.28515625" style="572" customWidth="1"/>
    <col min="1797" max="1797" width="6.7109375" style="572" customWidth="1"/>
    <col min="1798" max="1798" width="13" style="572" customWidth="1"/>
    <col min="1799" max="1801" width="10.28515625" style="572" customWidth="1"/>
    <col min="1802" max="1802" width="6.7109375" style="572" customWidth="1"/>
    <col min="1803" max="1803" width="13" style="572" customWidth="1"/>
    <col min="1804" max="1806" width="10.28515625" style="572" customWidth="1"/>
    <col min="1807" max="1807" width="6.7109375" style="572" customWidth="1"/>
    <col min="1808" max="1808" width="13" style="572" customWidth="1"/>
    <col min="1809" max="1811" width="10.28515625" style="572" customWidth="1"/>
    <col min="1812" max="2048" width="9.140625" style="572"/>
    <col min="2049" max="2049" width="13" style="572" customWidth="1"/>
    <col min="2050" max="2052" width="10.28515625" style="572" customWidth="1"/>
    <col min="2053" max="2053" width="6.7109375" style="572" customWidth="1"/>
    <col min="2054" max="2054" width="13" style="572" customWidth="1"/>
    <col min="2055" max="2057" width="10.28515625" style="572" customWidth="1"/>
    <col min="2058" max="2058" width="6.7109375" style="572" customWidth="1"/>
    <col min="2059" max="2059" width="13" style="572" customWidth="1"/>
    <col min="2060" max="2062" width="10.28515625" style="572" customWidth="1"/>
    <col min="2063" max="2063" width="6.7109375" style="572" customWidth="1"/>
    <col min="2064" max="2064" width="13" style="572" customWidth="1"/>
    <col min="2065" max="2067" width="10.28515625" style="572" customWidth="1"/>
    <col min="2068" max="2304" width="9.140625" style="572"/>
    <col min="2305" max="2305" width="13" style="572" customWidth="1"/>
    <col min="2306" max="2308" width="10.28515625" style="572" customWidth="1"/>
    <col min="2309" max="2309" width="6.7109375" style="572" customWidth="1"/>
    <col min="2310" max="2310" width="13" style="572" customWidth="1"/>
    <col min="2311" max="2313" width="10.28515625" style="572" customWidth="1"/>
    <col min="2314" max="2314" width="6.7109375" style="572" customWidth="1"/>
    <col min="2315" max="2315" width="13" style="572" customWidth="1"/>
    <col min="2316" max="2318" width="10.28515625" style="572" customWidth="1"/>
    <col min="2319" max="2319" width="6.7109375" style="572" customWidth="1"/>
    <col min="2320" max="2320" width="13" style="572" customWidth="1"/>
    <col min="2321" max="2323" width="10.28515625" style="572" customWidth="1"/>
    <col min="2324" max="2560" width="9.140625" style="572"/>
    <col min="2561" max="2561" width="13" style="572" customWidth="1"/>
    <col min="2562" max="2564" width="10.28515625" style="572" customWidth="1"/>
    <col min="2565" max="2565" width="6.7109375" style="572" customWidth="1"/>
    <col min="2566" max="2566" width="13" style="572" customWidth="1"/>
    <col min="2567" max="2569" width="10.28515625" style="572" customWidth="1"/>
    <col min="2570" max="2570" width="6.7109375" style="572" customWidth="1"/>
    <col min="2571" max="2571" width="13" style="572" customWidth="1"/>
    <col min="2572" max="2574" width="10.28515625" style="572" customWidth="1"/>
    <col min="2575" max="2575" width="6.7109375" style="572" customWidth="1"/>
    <col min="2576" max="2576" width="13" style="572" customWidth="1"/>
    <col min="2577" max="2579" width="10.28515625" style="572" customWidth="1"/>
    <col min="2580" max="2816" width="9.140625" style="572"/>
    <col min="2817" max="2817" width="13" style="572" customWidth="1"/>
    <col min="2818" max="2820" width="10.28515625" style="572" customWidth="1"/>
    <col min="2821" max="2821" width="6.7109375" style="572" customWidth="1"/>
    <col min="2822" max="2822" width="13" style="572" customWidth="1"/>
    <col min="2823" max="2825" width="10.28515625" style="572" customWidth="1"/>
    <col min="2826" max="2826" width="6.7109375" style="572" customWidth="1"/>
    <col min="2827" max="2827" width="13" style="572" customWidth="1"/>
    <col min="2828" max="2830" width="10.28515625" style="572" customWidth="1"/>
    <col min="2831" max="2831" width="6.7109375" style="572" customWidth="1"/>
    <col min="2832" max="2832" width="13" style="572" customWidth="1"/>
    <col min="2833" max="2835" width="10.28515625" style="572" customWidth="1"/>
    <col min="2836" max="3072" width="9.140625" style="572"/>
    <col min="3073" max="3073" width="13" style="572" customWidth="1"/>
    <col min="3074" max="3076" width="10.28515625" style="572" customWidth="1"/>
    <col min="3077" max="3077" width="6.7109375" style="572" customWidth="1"/>
    <col min="3078" max="3078" width="13" style="572" customWidth="1"/>
    <col min="3079" max="3081" width="10.28515625" style="572" customWidth="1"/>
    <col min="3082" max="3082" width="6.7109375" style="572" customWidth="1"/>
    <col min="3083" max="3083" width="13" style="572" customWidth="1"/>
    <col min="3084" max="3086" width="10.28515625" style="572" customWidth="1"/>
    <col min="3087" max="3087" width="6.7109375" style="572" customWidth="1"/>
    <col min="3088" max="3088" width="13" style="572" customWidth="1"/>
    <col min="3089" max="3091" width="10.28515625" style="572" customWidth="1"/>
    <col min="3092" max="3328" width="9.140625" style="572"/>
    <col min="3329" max="3329" width="13" style="572" customWidth="1"/>
    <col min="3330" max="3332" width="10.28515625" style="572" customWidth="1"/>
    <col min="3333" max="3333" width="6.7109375" style="572" customWidth="1"/>
    <col min="3334" max="3334" width="13" style="572" customWidth="1"/>
    <col min="3335" max="3337" width="10.28515625" style="572" customWidth="1"/>
    <col min="3338" max="3338" width="6.7109375" style="572" customWidth="1"/>
    <col min="3339" max="3339" width="13" style="572" customWidth="1"/>
    <col min="3340" max="3342" width="10.28515625" style="572" customWidth="1"/>
    <col min="3343" max="3343" width="6.7109375" style="572" customWidth="1"/>
    <col min="3344" max="3344" width="13" style="572" customWidth="1"/>
    <col min="3345" max="3347" width="10.28515625" style="572" customWidth="1"/>
    <col min="3348" max="3584" width="9.140625" style="572"/>
    <col min="3585" max="3585" width="13" style="572" customWidth="1"/>
    <col min="3586" max="3588" width="10.28515625" style="572" customWidth="1"/>
    <col min="3589" max="3589" width="6.7109375" style="572" customWidth="1"/>
    <col min="3590" max="3590" width="13" style="572" customWidth="1"/>
    <col min="3591" max="3593" width="10.28515625" style="572" customWidth="1"/>
    <col min="3594" max="3594" width="6.7109375" style="572" customWidth="1"/>
    <col min="3595" max="3595" width="13" style="572" customWidth="1"/>
    <col min="3596" max="3598" width="10.28515625" style="572" customWidth="1"/>
    <col min="3599" max="3599" width="6.7109375" style="572" customWidth="1"/>
    <col min="3600" max="3600" width="13" style="572" customWidth="1"/>
    <col min="3601" max="3603" width="10.28515625" style="572" customWidth="1"/>
    <col min="3604" max="3840" width="9.140625" style="572"/>
    <col min="3841" max="3841" width="13" style="572" customWidth="1"/>
    <col min="3842" max="3844" width="10.28515625" style="572" customWidth="1"/>
    <col min="3845" max="3845" width="6.7109375" style="572" customWidth="1"/>
    <col min="3846" max="3846" width="13" style="572" customWidth="1"/>
    <col min="3847" max="3849" width="10.28515625" style="572" customWidth="1"/>
    <col min="3850" max="3850" width="6.7109375" style="572" customWidth="1"/>
    <col min="3851" max="3851" width="13" style="572" customWidth="1"/>
    <col min="3852" max="3854" width="10.28515625" style="572" customWidth="1"/>
    <col min="3855" max="3855" width="6.7109375" style="572" customWidth="1"/>
    <col min="3856" max="3856" width="13" style="572" customWidth="1"/>
    <col min="3857" max="3859" width="10.28515625" style="572" customWidth="1"/>
    <col min="3860" max="4096" width="9.140625" style="572"/>
    <col min="4097" max="4097" width="13" style="572" customWidth="1"/>
    <col min="4098" max="4100" width="10.28515625" style="572" customWidth="1"/>
    <col min="4101" max="4101" width="6.7109375" style="572" customWidth="1"/>
    <col min="4102" max="4102" width="13" style="572" customWidth="1"/>
    <col min="4103" max="4105" width="10.28515625" style="572" customWidth="1"/>
    <col min="4106" max="4106" width="6.7109375" style="572" customWidth="1"/>
    <col min="4107" max="4107" width="13" style="572" customWidth="1"/>
    <col min="4108" max="4110" width="10.28515625" style="572" customWidth="1"/>
    <col min="4111" max="4111" width="6.7109375" style="572" customWidth="1"/>
    <col min="4112" max="4112" width="13" style="572" customWidth="1"/>
    <col min="4113" max="4115" width="10.28515625" style="572" customWidth="1"/>
    <col min="4116" max="4352" width="9.140625" style="572"/>
    <col min="4353" max="4353" width="13" style="572" customWidth="1"/>
    <col min="4354" max="4356" width="10.28515625" style="572" customWidth="1"/>
    <col min="4357" max="4357" width="6.7109375" style="572" customWidth="1"/>
    <col min="4358" max="4358" width="13" style="572" customWidth="1"/>
    <col min="4359" max="4361" width="10.28515625" style="572" customWidth="1"/>
    <col min="4362" max="4362" width="6.7109375" style="572" customWidth="1"/>
    <col min="4363" max="4363" width="13" style="572" customWidth="1"/>
    <col min="4364" max="4366" width="10.28515625" style="572" customWidth="1"/>
    <col min="4367" max="4367" width="6.7109375" style="572" customWidth="1"/>
    <col min="4368" max="4368" width="13" style="572" customWidth="1"/>
    <col min="4369" max="4371" width="10.28515625" style="572" customWidth="1"/>
    <col min="4372" max="4608" width="9.140625" style="572"/>
    <col min="4609" max="4609" width="13" style="572" customWidth="1"/>
    <col min="4610" max="4612" width="10.28515625" style="572" customWidth="1"/>
    <col min="4613" max="4613" width="6.7109375" style="572" customWidth="1"/>
    <col min="4614" max="4614" width="13" style="572" customWidth="1"/>
    <col min="4615" max="4617" width="10.28515625" style="572" customWidth="1"/>
    <col min="4618" max="4618" width="6.7109375" style="572" customWidth="1"/>
    <col min="4619" max="4619" width="13" style="572" customWidth="1"/>
    <col min="4620" max="4622" width="10.28515625" style="572" customWidth="1"/>
    <col min="4623" max="4623" width="6.7109375" style="572" customWidth="1"/>
    <col min="4624" max="4624" width="13" style="572" customWidth="1"/>
    <col min="4625" max="4627" width="10.28515625" style="572" customWidth="1"/>
    <col min="4628" max="4864" width="9.140625" style="572"/>
    <col min="4865" max="4865" width="13" style="572" customWidth="1"/>
    <col min="4866" max="4868" width="10.28515625" style="572" customWidth="1"/>
    <col min="4869" max="4869" width="6.7109375" style="572" customWidth="1"/>
    <col min="4870" max="4870" width="13" style="572" customWidth="1"/>
    <col min="4871" max="4873" width="10.28515625" style="572" customWidth="1"/>
    <col min="4874" max="4874" width="6.7109375" style="572" customWidth="1"/>
    <col min="4875" max="4875" width="13" style="572" customWidth="1"/>
    <col min="4876" max="4878" width="10.28515625" style="572" customWidth="1"/>
    <col min="4879" max="4879" width="6.7109375" style="572" customWidth="1"/>
    <col min="4880" max="4880" width="13" style="572" customWidth="1"/>
    <col min="4881" max="4883" width="10.28515625" style="572" customWidth="1"/>
    <col min="4884" max="5120" width="9.140625" style="572"/>
    <col min="5121" max="5121" width="13" style="572" customWidth="1"/>
    <col min="5122" max="5124" width="10.28515625" style="572" customWidth="1"/>
    <col min="5125" max="5125" width="6.7109375" style="572" customWidth="1"/>
    <col min="5126" max="5126" width="13" style="572" customWidth="1"/>
    <col min="5127" max="5129" width="10.28515625" style="572" customWidth="1"/>
    <col min="5130" max="5130" width="6.7109375" style="572" customWidth="1"/>
    <col min="5131" max="5131" width="13" style="572" customWidth="1"/>
    <col min="5132" max="5134" width="10.28515625" style="572" customWidth="1"/>
    <col min="5135" max="5135" width="6.7109375" style="572" customWidth="1"/>
    <col min="5136" max="5136" width="13" style="572" customWidth="1"/>
    <col min="5137" max="5139" width="10.28515625" style="572" customWidth="1"/>
    <col min="5140" max="5376" width="9.140625" style="572"/>
    <col min="5377" max="5377" width="13" style="572" customWidth="1"/>
    <col min="5378" max="5380" width="10.28515625" style="572" customWidth="1"/>
    <col min="5381" max="5381" width="6.7109375" style="572" customWidth="1"/>
    <col min="5382" max="5382" width="13" style="572" customWidth="1"/>
    <col min="5383" max="5385" width="10.28515625" style="572" customWidth="1"/>
    <col min="5386" max="5386" width="6.7109375" style="572" customWidth="1"/>
    <col min="5387" max="5387" width="13" style="572" customWidth="1"/>
    <col min="5388" max="5390" width="10.28515625" style="572" customWidth="1"/>
    <col min="5391" max="5391" width="6.7109375" style="572" customWidth="1"/>
    <col min="5392" max="5392" width="13" style="572" customWidth="1"/>
    <col min="5393" max="5395" width="10.28515625" style="572" customWidth="1"/>
    <col min="5396" max="5632" width="9.140625" style="572"/>
    <col min="5633" max="5633" width="13" style="572" customWidth="1"/>
    <col min="5634" max="5636" width="10.28515625" style="572" customWidth="1"/>
    <col min="5637" max="5637" width="6.7109375" style="572" customWidth="1"/>
    <col min="5638" max="5638" width="13" style="572" customWidth="1"/>
    <col min="5639" max="5641" width="10.28515625" style="572" customWidth="1"/>
    <col min="5642" max="5642" width="6.7109375" style="572" customWidth="1"/>
    <col min="5643" max="5643" width="13" style="572" customWidth="1"/>
    <col min="5644" max="5646" width="10.28515625" style="572" customWidth="1"/>
    <col min="5647" max="5647" width="6.7109375" style="572" customWidth="1"/>
    <col min="5648" max="5648" width="13" style="572" customWidth="1"/>
    <col min="5649" max="5651" width="10.28515625" style="572" customWidth="1"/>
    <col min="5652" max="5888" width="9.140625" style="572"/>
    <col min="5889" max="5889" width="13" style="572" customWidth="1"/>
    <col min="5890" max="5892" width="10.28515625" style="572" customWidth="1"/>
    <col min="5893" max="5893" width="6.7109375" style="572" customWidth="1"/>
    <col min="5894" max="5894" width="13" style="572" customWidth="1"/>
    <col min="5895" max="5897" width="10.28515625" style="572" customWidth="1"/>
    <col min="5898" max="5898" width="6.7109375" style="572" customWidth="1"/>
    <col min="5899" max="5899" width="13" style="572" customWidth="1"/>
    <col min="5900" max="5902" width="10.28515625" style="572" customWidth="1"/>
    <col min="5903" max="5903" width="6.7109375" style="572" customWidth="1"/>
    <col min="5904" max="5904" width="13" style="572" customWidth="1"/>
    <col min="5905" max="5907" width="10.28515625" style="572" customWidth="1"/>
    <col min="5908" max="6144" width="9.140625" style="572"/>
    <col min="6145" max="6145" width="13" style="572" customWidth="1"/>
    <col min="6146" max="6148" width="10.28515625" style="572" customWidth="1"/>
    <col min="6149" max="6149" width="6.7109375" style="572" customWidth="1"/>
    <col min="6150" max="6150" width="13" style="572" customWidth="1"/>
    <col min="6151" max="6153" width="10.28515625" style="572" customWidth="1"/>
    <col min="6154" max="6154" width="6.7109375" style="572" customWidth="1"/>
    <col min="6155" max="6155" width="13" style="572" customWidth="1"/>
    <col min="6156" max="6158" width="10.28515625" style="572" customWidth="1"/>
    <col min="6159" max="6159" width="6.7109375" style="572" customWidth="1"/>
    <col min="6160" max="6160" width="13" style="572" customWidth="1"/>
    <col min="6161" max="6163" width="10.28515625" style="572" customWidth="1"/>
    <col min="6164" max="6400" width="9.140625" style="572"/>
    <col min="6401" max="6401" width="13" style="572" customWidth="1"/>
    <col min="6402" max="6404" width="10.28515625" style="572" customWidth="1"/>
    <col min="6405" max="6405" width="6.7109375" style="572" customWidth="1"/>
    <col min="6406" max="6406" width="13" style="572" customWidth="1"/>
    <col min="6407" max="6409" width="10.28515625" style="572" customWidth="1"/>
    <col min="6410" max="6410" width="6.7109375" style="572" customWidth="1"/>
    <col min="6411" max="6411" width="13" style="572" customWidth="1"/>
    <col min="6412" max="6414" width="10.28515625" style="572" customWidth="1"/>
    <col min="6415" max="6415" width="6.7109375" style="572" customWidth="1"/>
    <col min="6416" max="6416" width="13" style="572" customWidth="1"/>
    <col min="6417" max="6419" width="10.28515625" style="572" customWidth="1"/>
    <col min="6420" max="6656" width="9.140625" style="572"/>
    <col min="6657" max="6657" width="13" style="572" customWidth="1"/>
    <col min="6658" max="6660" width="10.28515625" style="572" customWidth="1"/>
    <col min="6661" max="6661" width="6.7109375" style="572" customWidth="1"/>
    <col min="6662" max="6662" width="13" style="572" customWidth="1"/>
    <col min="6663" max="6665" width="10.28515625" style="572" customWidth="1"/>
    <col min="6666" max="6666" width="6.7109375" style="572" customWidth="1"/>
    <col min="6667" max="6667" width="13" style="572" customWidth="1"/>
    <col min="6668" max="6670" width="10.28515625" style="572" customWidth="1"/>
    <col min="6671" max="6671" width="6.7109375" style="572" customWidth="1"/>
    <col min="6672" max="6672" width="13" style="572" customWidth="1"/>
    <col min="6673" max="6675" width="10.28515625" style="572" customWidth="1"/>
    <col min="6676" max="6912" width="9.140625" style="572"/>
    <col min="6913" max="6913" width="13" style="572" customWidth="1"/>
    <col min="6914" max="6916" width="10.28515625" style="572" customWidth="1"/>
    <col min="6917" max="6917" width="6.7109375" style="572" customWidth="1"/>
    <col min="6918" max="6918" width="13" style="572" customWidth="1"/>
    <col min="6919" max="6921" width="10.28515625" style="572" customWidth="1"/>
    <col min="6922" max="6922" width="6.7109375" style="572" customWidth="1"/>
    <col min="6923" max="6923" width="13" style="572" customWidth="1"/>
    <col min="6924" max="6926" width="10.28515625" style="572" customWidth="1"/>
    <col min="6927" max="6927" width="6.7109375" style="572" customWidth="1"/>
    <col min="6928" max="6928" width="13" style="572" customWidth="1"/>
    <col min="6929" max="6931" width="10.28515625" style="572" customWidth="1"/>
    <col min="6932" max="7168" width="9.140625" style="572"/>
    <col min="7169" max="7169" width="13" style="572" customWidth="1"/>
    <col min="7170" max="7172" width="10.28515625" style="572" customWidth="1"/>
    <col min="7173" max="7173" width="6.7109375" style="572" customWidth="1"/>
    <col min="7174" max="7174" width="13" style="572" customWidth="1"/>
    <col min="7175" max="7177" width="10.28515625" style="572" customWidth="1"/>
    <col min="7178" max="7178" width="6.7109375" style="572" customWidth="1"/>
    <col min="7179" max="7179" width="13" style="572" customWidth="1"/>
    <col min="7180" max="7182" width="10.28515625" style="572" customWidth="1"/>
    <col min="7183" max="7183" width="6.7109375" style="572" customWidth="1"/>
    <col min="7184" max="7184" width="13" style="572" customWidth="1"/>
    <col min="7185" max="7187" width="10.28515625" style="572" customWidth="1"/>
    <col min="7188" max="7424" width="9.140625" style="572"/>
    <col min="7425" max="7425" width="13" style="572" customWidth="1"/>
    <col min="7426" max="7428" width="10.28515625" style="572" customWidth="1"/>
    <col min="7429" max="7429" width="6.7109375" style="572" customWidth="1"/>
    <col min="7430" max="7430" width="13" style="572" customWidth="1"/>
    <col min="7431" max="7433" width="10.28515625" style="572" customWidth="1"/>
    <col min="7434" max="7434" width="6.7109375" style="572" customWidth="1"/>
    <col min="7435" max="7435" width="13" style="572" customWidth="1"/>
    <col min="7436" max="7438" width="10.28515625" style="572" customWidth="1"/>
    <col min="7439" max="7439" width="6.7109375" style="572" customWidth="1"/>
    <col min="7440" max="7440" width="13" style="572" customWidth="1"/>
    <col min="7441" max="7443" width="10.28515625" style="572" customWidth="1"/>
    <col min="7444" max="7680" width="9.140625" style="572"/>
    <col min="7681" max="7681" width="13" style="572" customWidth="1"/>
    <col min="7682" max="7684" width="10.28515625" style="572" customWidth="1"/>
    <col min="7685" max="7685" width="6.7109375" style="572" customWidth="1"/>
    <col min="7686" max="7686" width="13" style="572" customWidth="1"/>
    <col min="7687" max="7689" width="10.28515625" style="572" customWidth="1"/>
    <col min="7690" max="7690" width="6.7109375" style="572" customWidth="1"/>
    <col min="7691" max="7691" width="13" style="572" customWidth="1"/>
    <col min="7692" max="7694" width="10.28515625" style="572" customWidth="1"/>
    <col min="7695" max="7695" width="6.7109375" style="572" customWidth="1"/>
    <col min="7696" max="7696" width="13" style="572" customWidth="1"/>
    <col min="7697" max="7699" width="10.28515625" style="572" customWidth="1"/>
    <col min="7700" max="7936" width="9.140625" style="572"/>
    <col min="7937" max="7937" width="13" style="572" customWidth="1"/>
    <col min="7938" max="7940" width="10.28515625" style="572" customWidth="1"/>
    <col min="7941" max="7941" width="6.7109375" style="572" customWidth="1"/>
    <col min="7942" max="7942" width="13" style="572" customWidth="1"/>
    <col min="7943" max="7945" width="10.28515625" style="572" customWidth="1"/>
    <col min="7946" max="7946" width="6.7109375" style="572" customWidth="1"/>
    <col min="7947" max="7947" width="13" style="572" customWidth="1"/>
    <col min="7948" max="7950" width="10.28515625" style="572" customWidth="1"/>
    <col min="7951" max="7951" width="6.7109375" style="572" customWidth="1"/>
    <col min="7952" max="7952" width="13" style="572" customWidth="1"/>
    <col min="7953" max="7955" width="10.28515625" style="572" customWidth="1"/>
    <col min="7956" max="8192" width="9.140625" style="572"/>
    <col min="8193" max="8193" width="13" style="572" customWidth="1"/>
    <col min="8194" max="8196" width="10.28515625" style="572" customWidth="1"/>
    <col min="8197" max="8197" width="6.7109375" style="572" customWidth="1"/>
    <col min="8198" max="8198" width="13" style="572" customWidth="1"/>
    <col min="8199" max="8201" width="10.28515625" style="572" customWidth="1"/>
    <col min="8202" max="8202" width="6.7109375" style="572" customWidth="1"/>
    <col min="8203" max="8203" width="13" style="572" customWidth="1"/>
    <col min="8204" max="8206" width="10.28515625" style="572" customWidth="1"/>
    <col min="8207" max="8207" width="6.7109375" style="572" customWidth="1"/>
    <col min="8208" max="8208" width="13" style="572" customWidth="1"/>
    <col min="8209" max="8211" width="10.28515625" style="572" customWidth="1"/>
    <col min="8212" max="8448" width="9.140625" style="572"/>
    <col min="8449" max="8449" width="13" style="572" customWidth="1"/>
    <col min="8450" max="8452" width="10.28515625" style="572" customWidth="1"/>
    <col min="8453" max="8453" width="6.7109375" style="572" customWidth="1"/>
    <col min="8454" max="8454" width="13" style="572" customWidth="1"/>
    <col min="8455" max="8457" width="10.28515625" style="572" customWidth="1"/>
    <col min="8458" max="8458" width="6.7109375" style="572" customWidth="1"/>
    <col min="8459" max="8459" width="13" style="572" customWidth="1"/>
    <col min="8460" max="8462" width="10.28515625" style="572" customWidth="1"/>
    <col min="8463" max="8463" width="6.7109375" style="572" customWidth="1"/>
    <col min="8464" max="8464" width="13" style="572" customWidth="1"/>
    <col min="8465" max="8467" width="10.28515625" style="572" customWidth="1"/>
    <col min="8468" max="8704" width="9.140625" style="572"/>
    <col min="8705" max="8705" width="13" style="572" customWidth="1"/>
    <col min="8706" max="8708" width="10.28515625" style="572" customWidth="1"/>
    <col min="8709" max="8709" width="6.7109375" style="572" customWidth="1"/>
    <col min="8710" max="8710" width="13" style="572" customWidth="1"/>
    <col min="8711" max="8713" width="10.28515625" style="572" customWidth="1"/>
    <col min="8714" max="8714" width="6.7109375" style="572" customWidth="1"/>
    <col min="8715" max="8715" width="13" style="572" customWidth="1"/>
    <col min="8716" max="8718" width="10.28515625" style="572" customWidth="1"/>
    <col min="8719" max="8719" width="6.7109375" style="572" customWidth="1"/>
    <col min="8720" max="8720" width="13" style="572" customWidth="1"/>
    <col min="8721" max="8723" width="10.28515625" style="572" customWidth="1"/>
    <col min="8724" max="8960" width="9.140625" style="572"/>
    <col min="8961" max="8961" width="13" style="572" customWidth="1"/>
    <col min="8962" max="8964" width="10.28515625" style="572" customWidth="1"/>
    <col min="8965" max="8965" width="6.7109375" style="572" customWidth="1"/>
    <col min="8966" max="8966" width="13" style="572" customWidth="1"/>
    <col min="8967" max="8969" width="10.28515625" style="572" customWidth="1"/>
    <col min="8970" max="8970" width="6.7109375" style="572" customWidth="1"/>
    <col min="8971" max="8971" width="13" style="572" customWidth="1"/>
    <col min="8972" max="8974" width="10.28515625" style="572" customWidth="1"/>
    <col min="8975" max="8975" width="6.7109375" style="572" customWidth="1"/>
    <col min="8976" max="8976" width="13" style="572" customWidth="1"/>
    <col min="8977" max="8979" width="10.28515625" style="572" customWidth="1"/>
    <col min="8980" max="9216" width="9.140625" style="572"/>
    <col min="9217" max="9217" width="13" style="572" customWidth="1"/>
    <col min="9218" max="9220" width="10.28515625" style="572" customWidth="1"/>
    <col min="9221" max="9221" width="6.7109375" style="572" customWidth="1"/>
    <col min="9222" max="9222" width="13" style="572" customWidth="1"/>
    <col min="9223" max="9225" width="10.28515625" style="572" customWidth="1"/>
    <col min="9226" max="9226" width="6.7109375" style="572" customWidth="1"/>
    <col min="9227" max="9227" width="13" style="572" customWidth="1"/>
    <col min="9228" max="9230" width="10.28515625" style="572" customWidth="1"/>
    <col min="9231" max="9231" width="6.7109375" style="572" customWidth="1"/>
    <col min="9232" max="9232" width="13" style="572" customWidth="1"/>
    <col min="9233" max="9235" width="10.28515625" style="572" customWidth="1"/>
    <col min="9236" max="9472" width="9.140625" style="572"/>
    <col min="9473" max="9473" width="13" style="572" customWidth="1"/>
    <col min="9474" max="9476" width="10.28515625" style="572" customWidth="1"/>
    <col min="9477" max="9477" width="6.7109375" style="572" customWidth="1"/>
    <col min="9478" max="9478" width="13" style="572" customWidth="1"/>
    <col min="9479" max="9481" width="10.28515625" style="572" customWidth="1"/>
    <col min="9482" max="9482" width="6.7109375" style="572" customWidth="1"/>
    <col min="9483" max="9483" width="13" style="572" customWidth="1"/>
    <col min="9484" max="9486" width="10.28515625" style="572" customWidth="1"/>
    <col min="9487" max="9487" width="6.7109375" style="572" customWidth="1"/>
    <col min="9488" max="9488" width="13" style="572" customWidth="1"/>
    <col min="9489" max="9491" width="10.28515625" style="572" customWidth="1"/>
    <col min="9492" max="9728" width="9.140625" style="572"/>
    <col min="9729" max="9729" width="13" style="572" customWidth="1"/>
    <col min="9730" max="9732" width="10.28515625" style="572" customWidth="1"/>
    <col min="9733" max="9733" width="6.7109375" style="572" customWidth="1"/>
    <col min="9734" max="9734" width="13" style="572" customWidth="1"/>
    <col min="9735" max="9737" width="10.28515625" style="572" customWidth="1"/>
    <col min="9738" max="9738" width="6.7109375" style="572" customWidth="1"/>
    <col min="9739" max="9739" width="13" style="572" customWidth="1"/>
    <col min="9740" max="9742" width="10.28515625" style="572" customWidth="1"/>
    <col min="9743" max="9743" width="6.7109375" style="572" customWidth="1"/>
    <col min="9744" max="9744" width="13" style="572" customWidth="1"/>
    <col min="9745" max="9747" width="10.28515625" style="572" customWidth="1"/>
    <col min="9748" max="9984" width="9.140625" style="572"/>
    <col min="9985" max="9985" width="13" style="572" customWidth="1"/>
    <col min="9986" max="9988" width="10.28515625" style="572" customWidth="1"/>
    <col min="9989" max="9989" width="6.7109375" style="572" customWidth="1"/>
    <col min="9990" max="9990" width="13" style="572" customWidth="1"/>
    <col min="9991" max="9993" width="10.28515625" style="572" customWidth="1"/>
    <col min="9994" max="9994" width="6.7109375" style="572" customWidth="1"/>
    <col min="9995" max="9995" width="13" style="572" customWidth="1"/>
    <col min="9996" max="9998" width="10.28515625" style="572" customWidth="1"/>
    <col min="9999" max="9999" width="6.7109375" style="572" customWidth="1"/>
    <col min="10000" max="10000" width="13" style="572" customWidth="1"/>
    <col min="10001" max="10003" width="10.28515625" style="572" customWidth="1"/>
    <col min="10004" max="10240" width="9.140625" style="572"/>
    <col min="10241" max="10241" width="13" style="572" customWidth="1"/>
    <col min="10242" max="10244" width="10.28515625" style="572" customWidth="1"/>
    <col min="10245" max="10245" width="6.7109375" style="572" customWidth="1"/>
    <col min="10246" max="10246" width="13" style="572" customWidth="1"/>
    <col min="10247" max="10249" width="10.28515625" style="572" customWidth="1"/>
    <col min="10250" max="10250" width="6.7109375" style="572" customWidth="1"/>
    <col min="10251" max="10251" width="13" style="572" customWidth="1"/>
    <col min="10252" max="10254" width="10.28515625" style="572" customWidth="1"/>
    <col min="10255" max="10255" width="6.7109375" style="572" customWidth="1"/>
    <col min="10256" max="10256" width="13" style="572" customWidth="1"/>
    <col min="10257" max="10259" width="10.28515625" style="572" customWidth="1"/>
    <col min="10260" max="10496" width="9.140625" style="572"/>
    <col min="10497" max="10497" width="13" style="572" customWidth="1"/>
    <col min="10498" max="10500" width="10.28515625" style="572" customWidth="1"/>
    <col min="10501" max="10501" width="6.7109375" style="572" customWidth="1"/>
    <col min="10502" max="10502" width="13" style="572" customWidth="1"/>
    <col min="10503" max="10505" width="10.28515625" style="572" customWidth="1"/>
    <col min="10506" max="10506" width="6.7109375" style="572" customWidth="1"/>
    <col min="10507" max="10507" width="13" style="572" customWidth="1"/>
    <col min="10508" max="10510" width="10.28515625" style="572" customWidth="1"/>
    <col min="10511" max="10511" width="6.7109375" style="572" customWidth="1"/>
    <col min="10512" max="10512" width="13" style="572" customWidth="1"/>
    <col min="10513" max="10515" width="10.28515625" style="572" customWidth="1"/>
    <col min="10516" max="10752" width="9.140625" style="572"/>
    <col min="10753" max="10753" width="13" style="572" customWidth="1"/>
    <col min="10754" max="10756" width="10.28515625" style="572" customWidth="1"/>
    <col min="10757" max="10757" width="6.7109375" style="572" customWidth="1"/>
    <col min="10758" max="10758" width="13" style="572" customWidth="1"/>
    <col min="10759" max="10761" width="10.28515625" style="572" customWidth="1"/>
    <col min="10762" max="10762" width="6.7109375" style="572" customWidth="1"/>
    <col min="10763" max="10763" width="13" style="572" customWidth="1"/>
    <col min="10764" max="10766" width="10.28515625" style="572" customWidth="1"/>
    <col min="10767" max="10767" width="6.7109375" style="572" customWidth="1"/>
    <col min="10768" max="10768" width="13" style="572" customWidth="1"/>
    <col min="10769" max="10771" width="10.28515625" style="572" customWidth="1"/>
    <col min="10772" max="11008" width="9.140625" style="572"/>
    <col min="11009" max="11009" width="13" style="572" customWidth="1"/>
    <col min="11010" max="11012" width="10.28515625" style="572" customWidth="1"/>
    <col min="11013" max="11013" width="6.7109375" style="572" customWidth="1"/>
    <col min="11014" max="11014" width="13" style="572" customWidth="1"/>
    <col min="11015" max="11017" width="10.28515625" style="572" customWidth="1"/>
    <col min="11018" max="11018" width="6.7109375" style="572" customWidth="1"/>
    <col min="11019" max="11019" width="13" style="572" customWidth="1"/>
    <col min="11020" max="11022" width="10.28515625" style="572" customWidth="1"/>
    <col min="11023" max="11023" width="6.7109375" style="572" customWidth="1"/>
    <col min="11024" max="11024" width="13" style="572" customWidth="1"/>
    <col min="11025" max="11027" width="10.28515625" style="572" customWidth="1"/>
    <col min="11028" max="11264" width="9.140625" style="572"/>
    <col min="11265" max="11265" width="13" style="572" customWidth="1"/>
    <col min="11266" max="11268" width="10.28515625" style="572" customWidth="1"/>
    <col min="11269" max="11269" width="6.7109375" style="572" customWidth="1"/>
    <col min="11270" max="11270" width="13" style="572" customWidth="1"/>
    <col min="11271" max="11273" width="10.28515625" style="572" customWidth="1"/>
    <col min="11274" max="11274" width="6.7109375" style="572" customWidth="1"/>
    <col min="11275" max="11275" width="13" style="572" customWidth="1"/>
    <col min="11276" max="11278" width="10.28515625" style="572" customWidth="1"/>
    <col min="11279" max="11279" width="6.7109375" style="572" customWidth="1"/>
    <col min="11280" max="11280" width="13" style="572" customWidth="1"/>
    <col min="11281" max="11283" width="10.28515625" style="572" customWidth="1"/>
    <col min="11284" max="11520" width="9.140625" style="572"/>
    <col min="11521" max="11521" width="13" style="572" customWidth="1"/>
    <col min="11522" max="11524" width="10.28515625" style="572" customWidth="1"/>
    <col min="11525" max="11525" width="6.7109375" style="572" customWidth="1"/>
    <col min="11526" max="11526" width="13" style="572" customWidth="1"/>
    <col min="11527" max="11529" width="10.28515625" style="572" customWidth="1"/>
    <col min="11530" max="11530" width="6.7109375" style="572" customWidth="1"/>
    <col min="11531" max="11531" width="13" style="572" customWidth="1"/>
    <col min="11532" max="11534" width="10.28515625" style="572" customWidth="1"/>
    <col min="11535" max="11535" width="6.7109375" style="572" customWidth="1"/>
    <col min="11536" max="11536" width="13" style="572" customWidth="1"/>
    <col min="11537" max="11539" width="10.28515625" style="572" customWidth="1"/>
    <col min="11540" max="11776" width="9.140625" style="572"/>
    <col min="11777" max="11777" width="13" style="572" customWidth="1"/>
    <col min="11778" max="11780" width="10.28515625" style="572" customWidth="1"/>
    <col min="11781" max="11781" width="6.7109375" style="572" customWidth="1"/>
    <col min="11782" max="11782" width="13" style="572" customWidth="1"/>
    <col min="11783" max="11785" width="10.28515625" style="572" customWidth="1"/>
    <col min="11786" max="11786" width="6.7109375" style="572" customWidth="1"/>
    <col min="11787" max="11787" width="13" style="572" customWidth="1"/>
    <col min="11788" max="11790" width="10.28515625" style="572" customWidth="1"/>
    <col min="11791" max="11791" width="6.7109375" style="572" customWidth="1"/>
    <col min="11792" max="11792" width="13" style="572" customWidth="1"/>
    <col min="11793" max="11795" width="10.28515625" style="572" customWidth="1"/>
    <col min="11796" max="12032" width="9.140625" style="572"/>
    <col min="12033" max="12033" width="13" style="572" customWidth="1"/>
    <col min="12034" max="12036" width="10.28515625" style="572" customWidth="1"/>
    <col min="12037" max="12037" width="6.7109375" style="572" customWidth="1"/>
    <col min="12038" max="12038" width="13" style="572" customWidth="1"/>
    <col min="12039" max="12041" width="10.28515625" style="572" customWidth="1"/>
    <col min="12042" max="12042" width="6.7109375" style="572" customWidth="1"/>
    <col min="12043" max="12043" width="13" style="572" customWidth="1"/>
    <col min="12044" max="12046" width="10.28515625" style="572" customWidth="1"/>
    <col min="12047" max="12047" width="6.7109375" style="572" customWidth="1"/>
    <col min="12048" max="12048" width="13" style="572" customWidth="1"/>
    <col min="12049" max="12051" width="10.28515625" style="572" customWidth="1"/>
    <col min="12052" max="12288" width="9.140625" style="572"/>
    <col min="12289" max="12289" width="13" style="572" customWidth="1"/>
    <col min="12290" max="12292" width="10.28515625" style="572" customWidth="1"/>
    <col min="12293" max="12293" width="6.7109375" style="572" customWidth="1"/>
    <col min="12294" max="12294" width="13" style="572" customWidth="1"/>
    <col min="12295" max="12297" width="10.28515625" style="572" customWidth="1"/>
    <col min="12298" max="12298" width="6.7109375" style="572" customWidth="1"/>
    <col min="12299" max="12299" width="13" style="572" customWidth="1"/>
    <col min="12300" max="12302" width="10.28515625" style="572" customWidth="1"/>
    <col min="12303" max="12303" width="6.7109375" style="572" customWidth="1"/>
    <col min="12304" max="12304" width="13" style="572" customWidth="1"/>
    <col min="12305" max="12307" width="10.28515625" style="572" customWidth="1"/>
    <col min="12308" max="12544" width="9.140625" style="572"/>
    <col min="12545" max="12545" width="13" style="572" customWidth="1"/>
    <col min="12546" max="12548" width="10.28515625" style="572" customWidth="1"/>
    <col min="12549" max="12549" width="6.7109375" style="572" customWidth="1"/>
    <col min="12550" max="12550" width="13" style="572" customWidth="1"/>
    <col min="12551" max="12553" width="10.28515625" style="572" customWidth="1"/>
    <col min="12554" max="12554" width="6.7109375" style="572" customWidth="1"/>
    <col min="12555" max="12555" width="13" style="572" customWidth="1"/>
    <col min="12556" max="12558" width="10.28515625" style="572" customWidth="1"/>
    <col min="12559" max="12559" width="6.7109375" style="572" customWidth="1"/>
    <col min="12560" max="12560" width="13" style="572" customWidth="1"/>
    <col min="12561" max="12563" width="10.28515625" style="572" customWidth="1"/>
    <col min="12564" max="12800" width="9.140625" style="572"/>
    <col min="12801" max="12801" width="13" style="572" customWidth="1"/>
    <col min="12802" max="12804" width="10.28515625" style="572" customWidth="1"/>
    <col min="12805" max="12805" width="6.7109375" style="572" customWidth="1"/>
    <col min="12806" max="12806" width="13" style="572" customWidth="1"/>
    <col min="12807" max="12809" width="10.28515625" style="572" customWidth="1"/>
    <col min="12810" max="12810" width="6.7109375" style="572" customWidth="1"/>
    <col min="12811" max="12811" width="13" style="572" customWidth="1"/>
    <col min="12812" max="12814" width="10.28515625" style="572" customWidth="1"/>
    <col min="12815" max="12815" width="6.7109375" style="572" customWidth="1"/>
    <col min="12816" max="12816" width="13" style="572" customWidth="1"/>
    <col min="12817" max="12819" width="10.28515625" style="572" customWidth="1"/>
    <col min="12820" max="13056" width="9.140625" style="572"/>
    <col min="13057" max="13057" width="13" style="572" customWidth="1"/>
    <col min="13058" max="13060" width="10.28515625" style="572" customWidth="1"/>
    <col min="13061" max="13061" width="6.7109375" style="572" customWidth="1"/>
    <col min="13062" max="13062" width="13" style="572" customWidth="1"/>
    <col min="13063" max="13065" width="10.28515625" style="572" customWidth="1"/>
    <col min="13066" max="13066" width="6.7109375" style="572" customWidth="1"/>
    <col min="13067" max="13067" width="13" style="572" customWidth="1"/>
    <col min="13068" max="13070" width="10.28515625" style="572" customWidth="1"/>
    <col min="13071" max="13071" width="6.7109375" style="572" customWidth="1"/>
    <col min="13072" max="13072" width="13" style="572" customWidth="1"/>
    <col min="13073" max="13075" width="10.28515625" style="572" customWidth="1"/>
    <col min="13076" max="13312" width="9.140625" style="572"/>
    <col min="13313" max="13313" width="13" style="572" customWidth="1"/>
    <col min="13314" max="13316" width="10.28515625" style="572" customWidth="1"/>
    <col min="13317" max="13317" width="6.7109375" style="572" customWidth="1"/>
    <col min="13318" max="13318" width="13" style="572" customWidth="1"/>
    <col min="13319" max="13321" width="10.28515625" style="572" customWidth="1"/>
    <col min="13322" max="13322" width="6.7109375" style="572" customWidth="1"/>
    <col min="13323" max="13323" width="13" style="572" customWidth="1"/>
    <col min="13324" max="13326" width="10.28515625" style="572" customWidth="1"/>
    <col min="13327" max="13327" width="6.7109375" style="572" customWidth="1"/>
    <col min="13328" max="13328" width="13" style="572" customWidth="1"/>
    <col min="13329" max="13331" width="10.28515625" style="572" customWidth="1"/>
    <col min="13332" max="13568" width="9.140625" style="572"/>
    <col min="13569" max="13569" width="13" style="572" customWidth="1"/>
    <col min="13570" max="13572" width="10.28515625" style="572" customWidth="1"/>
    <col min="13573" max="13573" width="6.7109375" style="572" customWidth="1"/>
    <col min="13574" max="13574" width="13" style="572" customWidth="1"/>
    <col min="13575" max="13577" width="10.28515625" style="572" customWidth="1"/>
    <col min="13578" max="13578" width="6.7109375" style="572" customWidth="1"/>
    <col min="13579" max="13579" width="13" style="572" customWidth="1"/>
    <col min="13580" max="13582" width="10.28515625" style="572" customWidth="1"/>
    <col min="13583" max="13583" width="6.7109375" style="572" customWidth="1"/>
    <col min="13584" max="13584" width="13" style="572" customWidth="1"/>
    <col min="13585" max="13587" width="10.28515625" style="572" customWidth="1"/>
    <col min="13588" max="13824" width="9.140625" style="572"/>
    <col min="13825" max="13825" width="13" style="572" customWidth="1"/>
    <col min="13826" max="13828" width="10.28515625" style="572" customWidth="1"/>
    <col min="13829" max="13829" width="6.7109375" style="572" customWidth="1"/>
    <col min="13830" max="13830" width="13" style="572" customWidth="1"/>
    <col min="13831" max="13833" width="10.28515625" style="572" customWidth="1"/>
    <col min="13834" max="13834" width="6.7109375" style="572" customWidth="1"/>
    <col min="13835" max="13835" width="13" style="572" customWidth="1"/>
    <col min="13836" max="13838" width="10.28515625" style="572" customWidth="1"/>
    <col min="13839" max="13839" width="6.7109375" style="572" customWidth="1"/>
    <col min="13840" max="13840" width="13" style="572" customWidth="1"/>
    <col min="13841" max="13843" width="10.28515625" style="572" customWidth="1"/>
    <col min="13844" max="14080" width="9.140625" style="572"/>
    <col min="14081" max="14081" width="13" style="572" customWidth="1"/>
    <col min="14082" max="14084" width="10.28515625" style="572" customWidth="1"/>
    <col min="14085" max="14085" width="6.7109375" style="572" customWidth="1"/>
    <col min="14086" max="14086" width="13" style="572" customWidth="1"/>
    <col min="14087" max="14089" width="10.28515625" style="572" customWidth="1"/>
    <col min="14090" max="14090" width="6.7109375" style="572" customWidth="1"/>
    <col min="14091" max="14091" width="13" style="572" customWidth="1"/>
    <col min="14092" max="14094" width="10.28515625" style="572" customWidth="1"/>
    <col min="14095" max="14095" width="6.7109375" style="572" customWidth="1"/>
    <col min="14096" max="14096" width="13" style="572" customWidth="1"/>
    <col min="14097" max="14099" width="10.28515625" style="572" customWidth="1"/>
    <col min="14100" max="14336" width="9.140625" style="572"/>
    <col min="14337" max="14337" width="13" style="572" customWidth="1"/>
    <col min="14338" max="14340" width="10.28515625" style="572" customWidth="1"/>
    <col min="14341" max="14341" width="6.7109375" style="572" customWidth="1"/>
    <col min="14342" max="14342" width="13" style="572" customWidth="1"/>
    <col min="14343" max="14345" width="10.28515625" style="572" customWidth="1"/>
    <col min="14346" max="14346" width="6.7109375" style="572" customWidth="1"/>
    <col min="14347" max="14347" width="13" style="572" customWidth="1"/>
    <col min="14348" max="14350" width="10.28515625" style="572" customWidth="1"/>
    <col min="14351" max="14351" width="6.7109375" style="572" customWidth="1"/>
    <col min="14352" max="14352" width="13" style="572" customWidth="1"/>
    <col min="14353" max="14355" width="10.28515625" style="572" customWidth="1"/>
    <col min="14356" max="14592" width="9.140625" style="572"/>
    <col min="14593" max="14593" width="13" style="572" customWidth="1"/>
    <col min="14594" max="14596" width="10.28515625" style="572" customWidth="1"/>
    <col min="14597" max="14597" width="6.7109375" style="572" customWidth="1"/>
    <col min="14598" max="14598" width="13" style="572" customWidth="1"/>
    <col min="14599" max="14601" width="10.28515625" style="572" customWidth="1"/>
    <col min="14602" max="14602" width="6.7109375" style="572" customWidth="1"/>
    <col min="14603" max="14603" width="13" style="572" customWidth="1"/>
    <col min="14604" max="14606" width="10.28515625" style="572" customWidth="1"/>
    <col min="14607" max="14607" width="6.7109375" style="572" customWidth="1"/>
    <col min="14608" max="14608" width="13" style="572" customWidth="1"/>
    <col min="14609" max="14611" width="10.28515625" style="572" customWidth="1"/>
    <col min="14612" max="14848" width="9.140625" style="572"/>
    <col min="14849" max="14849" width="13" style="572" customWidth="1"/>
    <col min="14850" max="14852" width="10.28515625" style="572" customWidth="1"/>
    <col min="14853" max="14853" width="6.7109375" style="572" customWidth="1"/>
    <col min="14854" max="14854" width="13" style="572" customWidth="1"/>
    <col min="14855" max="14857" width="10.28515625" style="572" customWidth="1"/>
    <col min="14858" max="14858" width="6.7109375" style="572" customWidth="1"/>
    <col min="14859" max="14859" width="13" style="572" customWidth="1"/>
    <col min="14860" max="14862" width="10.28515625" style="572" customWidth="1"/>
    <col min="14863" max="14863" width="6.7109375" style="572" customWidth="1"/>
    <col min="14864" max="14864" width="13" style="572" customWidth="1"/>
    <col min="14865" max="14867" width="10.28515625" style="572" customWidth="1"/>
    <col min="14868" max="15104" width="9.140625" style="572"/>
    <col min="15105" max="15105" width="13" style="572" customWidth="1"/>
    <col min="15106" max="15108" width="10.28515625" style="572" customWidth="1"/>
    <col min="15109" max="15109" width="6.7109375" style="572" customWidth="1"/>
    <col min="15110" max="15110" width="13" style="572" customWidth="1"/>
    <col min="15111" max="15113" width="10.28515625" style="572" customWidth="1"/>
    <col min="15114" max="15114" width="6.7109375" style="572" customWidth="1"/>
    <col min="15115" max="15115" width="13" style="572" customWidth="1"/>
    <col min="15116" max="15118" width="10.28515625" style="572" customWidth="1"/>
    <col min="15119" max="15119" width="6.7109375" style="572" customWidth="1"/>
    <col min="15120" max="15120" width="13" style="572" customWidth="1"/>
    <col min="15121" max="15123" width="10.28515625" style="572" customWidth="1"/>
    <col min="15124" max="15360" width="9.140625" style="572"/>
    <col min="15361" max="15361" width="13" style="572" customWidth="1"/>
    <col min="15362" max="15364" width="10.28515625" style="572" customWidth="1"/>
    <col min="15365" max="15365" width="6.7109375" style="572" customWidth="1"/>
    <col min="15366" max="15366" width="13" style="572" customWidth="1"/>
    <col min="15367" max="15369" width="10.28515625" style="572" customWidth="1"/>
    <col min="15370" max="15370" width="6.7109375" style="572" customWidth="1"/>
    <col min="15371" max="15371" width="13" style="572" customWidth="1"/>
    <col min="15372" max="15374" width="10.28515625" style="572" customWidth="1"/>
    <col min="15375" max="15375" width="6.7109375" style="572" customWidth="1"/>
    <col min="15376" max="15376" width="13" style="572" customWidth="1"/>
    <col min="15377" max="15379" width="10.28515625" style="572" customWidth="1"/>
    <col min="15380" max="15616" width="9.140625" style="572"/>
    <col min="15617" max="15617" width="13" style="572" customWidth="1"/>
    <col min="15618" max="15620" width="10.28515625" style="572" customWidth="1"/>
    <col min="15621" max="15621" width="6.7109375" style="572" customWidth="1"/>
    <col min="15622" max="15622" width="13" style="572" customWidth="1"/>
    <col min="15623" max="15625" width="10.28515625" style="572" customWidth="1"/>
    <col min="15626" max="15626" width="6.7109375" style="572" customWidth="1"/>
    <col min="15627" max="15627" width="13" style="572" customWidth="1"/>
    <col min="15628" max="15630" width="10.28515625" style="572" customWidth="1"/>
    <col min="15631" max="15631" width="6.7109375" style="572" customWidth="1"/>
    <col min="15632" max="15632" width="13" style="572" customWidth="1"/>
    <col min="15633" max="15635" width="10.28515625" style="572" customWidth="1"/>
    <col min="15636" max="15872" width="9.140625" style="572"/>
    <col min="15873" max="15873" width="13" style="572" customWidth="1"/>
    <col min="15874" max="15876" width="10.28515625" style="572" customWidth="1"/>
    <col min="15877" max="15877" width="6.7109375" style="572" customWidth="1"/>
    <col min="15878" max="15878" width="13" style="572" customWidth="1"/>
    <col min="15879" max="15881" width="10.28515625" style="572" customWidth="1"/>
    <col min="15882" max="15882" width="6.7109375" style="572" customWidth="1"/>
    <col min="15883" max="15883" width="13" style="572" customWidth="1"/>
    <col min="15884" max="15886" width="10.28515625" style="572" customWidth="1"/>
    <col min="15887" max="15887" width="6.7109375" style="572" customWidth="1"/>
    <col min="15888" max="15888" width="13" style="572" customWidth="1"/>
    <col min="15889" max="15891" width="10.28515625" style="572" customWidth="1"/>
    <col min="15892" max="16128" width="9.140625" style="572"/>
    <col min="16129" max="16129" width="13" style="572" customWidth="1"/>
    <col min="16130" max="16132" width="10.28515625" style="572" customWidth="1"/>
    <col min="16133" max="16133" width="6.7109375" style="572" customWidth="1"/>
    <col min="16134" max="16134" width="13" style="572" customWidth="1"/>
    <col min="16135" max="16137" width="10.28515625" style="572" customWidth="1"/>
    <col min="16138" max="16138" width="6.7109375" style="572" customWidth="1"/>
    <col min="16139" max="16139" width="13" style="572" customWidth="1"/>
    <col min="16140" max="16142" width="10.28515625" style="572" customWidth="1"/>
    <col min="16143" max="16143" width="6.7109375" style="572" customWidth="1"/>
    <col min="16144" max="16144" width="13" style="572" customWidth="1"/>
    <col min="16145" max="16147" width="10.28515625" style="572" customWidth="1"/>
    <col min="16148" max="16384" width="9.140625" style="572"/>
  </cols>
  <sheetData>
    <row r="1" spans="1:19" ht="15">
      <c r="A1" s="790" t="s">
        <v>0</v>
      </c>
      <c r="B1" s="790"/>
      <c r="C1" s="790"/>
      <c r="D1" s="790"/>
      <c r="E1" s="790"/>
      <c r="F1" s="790"/>
      <c r="G1" s="790"/>
      <c r="H1" s="790"/>
      <c r="I1" s="790"/>
      <c r="J1" s="790"/>
      <c r="K1" s="790"/>
      <c r="L1" s="790"/>
      <c r="M1" s="790"/>
      <c r="N1" s="790"/>
      <c r="O1" s="790"/>
      <c r="P1" s="790"/>
      <c r="Q1" s="790"/>
      <c r="R1" s="790"/>
      <c r="S1" s="790"/>
    </row>
    <row r="2" spans="1:19" ht="15">
      <c r="A2" s="202"/>
      <c r="B2" s="202"/>
      <c r="C2" s="202"/>
      <c r="D2" s="202"/>
      <c r="E2" s="202"/>
      <c r="F2" s="202"/>
      <c r="G2" s="572"/>
      <c r="H2" s="572"/>
      <c r="I2" s="203"/>
      <c r="L2" s="572"/>
      <c r="M2" s="572"/>
      <c r="N2" s="572"/>
      <c r="Q2" s="572"/>
      <c r="R2" s="572"/>
      <c r="S2" s="203"/>
    </row>
    <row r="3" spans="1:19" ht="15">
      <c r="A3" s="204" t="s">
        <v>737</v>
      </c>
      <c r="B3" s="204"/>
      <c r="C3" s="204"/>
      <c r="D3" s="204"/>
      <c r="E3" s="204"/>
      <c r="F3" s="204"/>
      <c r="G3" s="204"/>
      <c r="H3" s="204"/>
      <c r="I3" s="204"/>
      <c r="K3" s="204"/>
      <c r="L3" s="204"/>
      <c r="M3" s="204"/>
      <c r="N3" s="204"/>
      <c r="P3" s="204"/>
      <c r="Q3" s="572"/>
      <c r="R3" s="572"/>
      <c r="S3" s="204"/>
    </row>
    <row r="4" spans="1:19" ht="15">
      <c r="A4" s="604"/>
      <c r="B4" s="604"/>
      <c r="C4" s="604"/>
      <c r="D4" s="604"/>
      <c r="E4" s="604"/>
      <c r="F4" s="604"/>
      <c r="G4" s="572"/>
      <c r="H4" s="572"/>
      <c r="I4" s="604"/>
      <c r="K4" s="604"/>
      <c r="L4" s="604"/>
      <c r="M4" s="604"/>
      <c r="N4" s="604"/>
      <c r="P4" s="604"/>
      <c r="Q4" s="572"/>
      <c r="R4" s="572"/>
      <c r="S4" s="604"/>
    </row>
    <row r="5" spans="1:19" s="231" customFormat="1" ht="21.75" customHeight="1">
      <c r="A5" s="229"/>
      <c r="B5" s="794" t="s">
        <v>267</v>
      </c>
      <c r="C5" s="795"/>
      <c r="D5" s="796"/>
      <c r="E5" s="230"/>
      <c r="F5" s="230"/>
      <c r="G5" s="794" t="s">
        <v>268</v>
      </c>
      <c r="H5" s="795"/>
      <c r="I5" s="796"/>
      <c r="J5" s="230"/>
      <c r="K5" s="230"/>
      <c r="L5" s="794" t="s">
        <v>269</v>
      </c>
      <c r="M5" s="795"/>
      <c r="N5" s="796"/>
      <c r="O5" s="230"/>
      <c r="P5" s="230"/>
      <c r="Q5" s="794" t="s">
        <v>236</v>
      </c>
      <c r="R5" s="795"/>
      <c r="S5" s="796"/>
    </row>
    <row r="6" spans="1:19" s="233" customFormat="1" ht="16.5" customHeight="1">
      <c r="A6" s="232"/>
      <c r="B6" s="791" t="s">
        <v>270</v>
      </c>
      <c r="C6" s="792"/>
      <c r="D6" s="793"/>
      <c r="G6" s="791" t="s">
        <v>270</v>
      </c>
      <c r="H6" s="792"/>
      <c r="I6" s="793"/>
      <c r="L6" s="791" t="s">
        <v>270</v>
      </c>
      <c r="M6" s="792"/>
      <c r="N6" s="793"/>
      <c r="Q6" s="791" t="s">
        <v>270</v>
      </c>
      <c r="R6" s="792"/>
      <c r="S6" s="793"/>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72</v>
      </c>
      <c r="C8" s="260">
        <v>21</v>
      </c>
      <c r="D8" s="260">
        <v>93</v>
      </c>
      <c r="F8" s="237" t="s">
        <v>274</v>
      </c>
      <c r="G8" s="260">
        <v>57</v>
      </c>
      <c r="H8" s="260">
        <v>21</v>
      </c>
      <c r="I8" s="260">
        <v>78</v>
      </c>
      <c r="K8" s="235" t="s">
        <v>206</v>
      </c>
      <c r="L8" s="260">
        <v>58</v>
      </c>
      <c r="M8" s="260">
        <v>27</v>
      </c>
      <c r="N8" s="260">
        <v>85</v>
      </c>
      <c r="P8" s="649" t="s">
        <v>71</v>
      </c>
      <c r="Q8" s="650">
        <v>49</v>
      </c>
      <c r="R8" s="650">
        <v>20</v>
      </c>
      <c r="S8" s="650">
        <v>69</v>
      </c>
    </row>
    <row r="9" spans="1:19" s="223" customFormat="1" ht="12" customHeight="1">
      <c r="A9" s="238" t="s">
        <v>207</v>
      </c>
      <c r="B9" s="261">
        <v>59</v>
      </c>
      <c r="C9" s="261">
        <v>62</v>
      </c>
      <c r="D9" s="261">
        <v>121</v>
      </c>
      <c r="F9" s="239" t="s">
        <v>183</v>
      </c>
      <c r="G9" s="261">
        <v>65</v>
      </c>
      <c r="H9" s="261">
        <v>45</v>
      </c>
      <c r="I9" s="261">
        <v>110</v>
      </c>
      <c r="K9" s="238" t="s">
        <v>274</v>
      </c>
      <c r="L9" s="261">
        <v>67</v>
      </c>
      <c r="M9" s="261">
        <v>22</v>
      </c>
      <c r="N9" s="261">
        <v>89</v>
      </c>
      <c r="P9" s="239" t="s">
        <v>275</v>
      </c>
      <c r="Q9" s="261">
        <v>44</v>
      </c>
      <c r="R9" s="261">
        <v>26</v>
      </c>
      <c r="S9" s="261">
        <v>70</v>
      </c>
    </row>
    <row r="10" spans="1:19" s="223" customFormat="1" ht="12" customHeight="1">
      <c r="A10" s="238" t="s">
        <v>183</v>
      </c>
      <c r="B10" s="261">
        <v>80</v>
      </c>
      <c r="C10" s="261">
        <v>47</v>
      </c>
      <c r="D10" s="261">
        <v>127</v>
      </c>
      <c r="F10" s="240" t="s">
        <v>71</v>
      </c>
      <c r="G10" s="262">
        <v>70</v>
      </c>
      <c r="H10" s="262">
        <v>53</v>
      </c>
      <c r="I10" s="262">
        <v>123</v>
      </c>
      <c r="K10" s="238" t="s">
        <v>192</v>
      </c>
      <c r="L10" s="261">
        <v>89</v>
      </c>
      <c r="M10" s="261">
        <v>18</v>
      </c>
      <c r="N10" s="261">
        <v>107</v>
      </c>
      <c r="P10" s="239" t="s">
        <v>199</v>
      </c>
      <c r="Q10" s="261">
        <v>50</v>
      </c>
      <c r="R10" s="261">
        <v>26</v>
      </c>
      <c r="S10" s="261">
        <v>76</v>
      </c>
    </row>
    <row r="11" spans="1:19" s="223" customFormat="1" ht="12" customHeight="1">
      <c r="A11" s="238" t="s">
        <v>206</v>
      </c>
      <c r="B11" s="261">
        <v>65</v>
      </c>
      <c r="C11" s="261">
        <v>68</v>
      </c>
      <c r="D11" s="261">
        <v>133</v>
      </c>
      <c r="F11" s="239" t="s">
        <v>206</v>
      </c>
      <c r="G11" s="261">
        <v>63</v>
      </c>
      <c r="H11" s="261">
        <v>66</v>
      </c>
      <c r="I11" s="261">
        <v>129</v>
      </c>
      <c r="K11" s="238" t="s">
        <v>183</v>
      </c>
      <c r="L11" s="261">
        <v>68</v>
      </c>
      <c r="M11" s="261">
        <v>40</v>
      </c>
      <c r="N11" s="261">
        <v>108</v>
      </c>
      <c r="P11" s="239" t="s">
        <v>276</v>
      </c>
      <c r="Q11" s="261">
        <v>62</v>
      </c>
      <c r="R11" s="261">
        <v>15</v>
      </c>
      <c r="S11" s="261">
        <v>77</v>
      </c>
    </row>
    <row r="12" spans="1:19" s="223" customFormat="1" ht="12" customHeight="1">
      <c r="A12" s="240" t="s">
        <v>71</v>
      </c>
      <c r="B12" s="262">
        <v>84</v>
      </c>
      <c r="C12" s="262">
        <v>55</v>
      </c>
      <c r="D12" s="262">
        <v>139</v>
      </c>
      <c r="F12" s="239" t="s">
        <v>278</v>
      </c>
      <c r="G12" s="261">
        <v>58</v>
      </c>
      <c r="H12" s="261">
        <v>106</v>
      </c>
      <c r="I12" s="261">
        <v>164</v>
      </c>
      <c r="K12" s="238" t="s">
        <v>207</v>
      </c>
      <c r="L12" s="261">
        <v>58</v>
      </c>
      <c r="M12" s="261">
        <v>53</v>
      </c>
      <c r="N12" s="261">
        <v>111</v>
      </c>
      <c r="P12" s="239" t="s">
        <v>194</v>
      </c>
      <c r="Q12" s="261">
        <v>45</v>
      </c>
      <c r="R12" s="261">
        <v>32</v>
      </c>
      <c r="S12" s="261">
        <v>77</v>
      </c>
    </row>
    <row r="13" spans="1:19" s="223" customFormat="1" ht="12" customHeight="1">
      <c r="A13" s="238" t="s">
        <v>195</v>
      </c>
      <c r="B13" s="261">
        <v>60</v>
      </c>
      <c r="C13" s="261">
        <v>101</v>
      </c>
      <c r="D13" s="261">
        <v>161</v>
      </c>
      <c r="F13" s="239" t="s">
        <v>181</v>
      </c>
      <c r="G13" s="261">
        <v>64</v>
      </c>
      <c r="H13" s="261">
        <v>109</v>
      </c>
      <c r="I13" s="261">
        <v>173</v>
      </c>
      <c r="K13" s="240" t="s">
        <v>71</v>
      </c>
      <c r="L13" s="262">
        <v>64</v>
      </c>
      <c r="M13" s="262">
        <v>53</v>
      </c>
      <c r="N13" s="262">
        <v>117</v>
      </c>
      <c r="P13" s="239" t="s">
        <v>182</v>
      </c>
      <c r="Q13" s="261">
        <v>67</v>
      </c>
      <c r="R13" s="261">
        <v>15</v>
      </c>
      <c r="S13" s="261">
        <v>82</v>
      </c>
    </row>
    <row r="14" spans="1:19" s="223" customFormat="1" ht="12" customHeight="1">
      <c r="A14" s="238" t="s">
        <v>194</v>
      </c>
      <c r="B14" s="261">
        <v>71</v>
      </c>
      <c r="C14" s="261">
        <v>91</v>
      </c>
      <c r="D14" s="261">
        <v>162</v>
      </c>
      <c r="F14" s="239" t="s">
        <v>190</v>
      </c>
      <c r="G14" s="261">
        <v>85</v>
      </c>
      <c r="H14" s="261">
        <v>90</v>
      </c>
      <c r="I14" s="261">
        <v>175</v>
      </c>
      <c r="K14" s="238" t="s">
        <v>278</v>
      </c>
      <c r="L14" s="261">
        <v>63</v>
      </c>
      <c r="M14" s="261">
        <v>77</v>
      </c>
      <c r="N14" s="261">
        <v>140</v>
      </c>
      <c r="P14" s="239" t="s">
        <v>334</v>
      </c>
      <c r="Q14" s="261">
        <v>44</v>
      </c>
      <c r="R14" s="261">
        <v>41</v>
      </c>
      <c r="S14" s="261">
        <v>85</v>
      </c>
    </row>
    <row r="15" spans="1:19" s="223" customFormat="1" ht="12" customHeight="1">
      <c r="A15" s="238" t="s">
        <v>277</v>
      </c>
      <c r="B15" s="261">
        <v>71</v>
      </c>
      <c r="C15" s="261">
        <v>94</v>
      </c>
      <c r="D15" s="261">
        <v>165</v>
      </c>
      <c r="F15" s="239" t="s">
        <v>192</v>
      </c>
      <c r="G15" s="261">
        <v>76</v>
      </c>
      <c r="H15" s="261">
        <v>99</v>
      </c>
      <c r="I15" s="261">
        <v>175</v>
      </c>
      <c r="K15" s="238" t="s">
        <v>190</v>
      </c>
      <c r="L15" s="261">
        <v>94</v>
      </c>
      <c r="M15" s="261">
        <v>56</v>
      </c>
      <c r="N15" s="261">
        <v>150</v>
      </c>
      <c r="P15" s="239" t="s">
        <v>203</v>
      </c>
      <c r="Q15" s="261">
        <v>44</v>
      </c>
      <c r="R15" s="261">
        <v>42</v>
      </c>
      <c r="S15" s="261">
        <v>86</v>
      </c>
    </row>
    <row r="16" spans="1:19" s="223" customFormat="1" ht="12" customHeight="1">
      <c r="A16" s="238" t="s">
        <v>199</v>
      </c>
      <c r="B16" s="261">
        <v>62</v>
      </c>
      <c r="C16" s="261">
        <v>108</v>
      </c>
      <c r="D16" s="261">
        <v>170</v>
      </c>
      <c r="F16" s="241" t="s">
        <v>279</v>
      </c>
      <c r="G16" s="263">
        <f>+I16-H16</f>
        <v>67.25</v>
      </c>
      <c r="H16" s="263">
        <f>AVERAGE(H8:H15)</f>
        <v>73.625</v>
      </c>
      <c r="I16" s="263">
        <f>AVERAGE(I8:I15)</f>
        <v>140.875</v>
      </c>
      <c r="K16" s="238" t="s">
        <v>276</v>
      </c>
      <c r="L16" s="261">
        <v>75</v>
      </c>
      <c r="M16" s="261">
        <v>80</v>
      </c>
      <c r="N16" s="261">
        <v>155</v>
      </c>
      <c r="P16" s="239" t="s">
        <v>183</v>
      </c>
      <c r="Q16" s="261">
        <v>75</v>
      </c>
      <c r="R16" s="261">
        <v>17</v>
      </c>
      <c r="S16" s="261">
        <v>92</v>
      </c>
    </row>
    <row r="17" spans="1:31" s="223" customFormat="1" ht="12" customHeight="1">
      <c r="A17" s="238" t="s">
        <v>181</v>
      </c>
      <c r="B17" s="261">
        <v>64</v>
      </c>
      <c r="C17" s="261">
        <v>109</v>
      </c>
      <c r="D17" s="261">
        <v>173</v>
      </c>
      <c r="F17" s="242"/>
      <c r="G17" s="243"/>
      <c r="H17" s="243"/>
      <c r="I17" s="243"/>
      <c r="K17" s="238" t="s">
        <v>334</v>
      </c>
      <c r="L17" s="261">
        <v>69</v>
      </c>
      <c r="M17" s="261">
        <v>88</v>
      </c>
      <c r="N17" s="261">
        <v>157</v>
      </c>
      <c r="P17" s="239" t="s">
        <v>187</v>
      </c>
      <c r="Q17" s="261">
        <v>65</v>
      </c>
      <c r="R17" s="261">
        <v>28</v>
      </c>
      <c r="S17" s="261">
        <v>93</v>
      </c>
    </row>
    <row r="18" spans="1:31" s="223" customFormat="1" ht="12" customHeight="1">
      <c r="A18" s="238" t="s">
        <v>276</v>
      </c>
      <c r="B18" s="261">
        <v>71</v>
      </c>
      <c r="C18" s="261">
        <v>103</v>
      </c>
      <c r="D18" s="261">
        <v>174</v>
      </c>
      <c r="F18" s="242"/>
      <c r="G18" s="243"/>
      <c r="H18" s="243"/>
      <c r="I18" s="243"/>
      <c r="K18" s="238" t="s">
        <v>194</v>
      </c>
      <c r="L18" s="261">
        <v>76</v>
      </c>
      <c r="M18" s="261">
        <v>83</v>
      </c>
      <c r="N18" s="261">
        <v>159</v>
      </c>
      <c r="P18" s="239" t="s">
        <v>195</v>
      </c>
      <c r="Q18" s="261">
        <v>57</v>
      </c>
      <c r="R18" s="261">
        <v>36</v>
      </c>
      <c r="S18" s="261">
        <v>93</v>
      </c>
    </row>
    <row r="19" spans="1:31" s="223" customFormat="1" ht="12" customHeight="1">
      <c r="A19" s="239" t="s">
        <v>334</v>
      </c>
      <c r="B19" s="261">
        <v>70</v>
      </c>
      <c r="C19" s="261">
        <v>106</v>
      </c>
      <c r="D19" s="261">
        <v>176</v>
      </c>
      <c r="F19" s="242"/>
      <c r="G19" s="243"/>
      <c r="H19" s="243"/>
      <c r="I19" s="243"/>
      <c r="K19" s="238" t="s">
        <v>200</v>
      </c>
      <c r="L19" s="261">
        <v>72</v>
      </c>
      <c r="M19" s="261">
        <v>88</v>
      </c>
      <c r="N19" s="261">
        <v>160</v>
      </c>
      <c r="P19" s="239" t="s">
        <v>278</v>
      </c>
      <c r="Q19" s="261">
        <v>59</v>
      </c>
      <c r="R19" s="261">
        <v>36</v>
      </c>
      <c r="S19" s="261">
        <v>95</v>
      </c>
    </row>
    <row r="20" spans="1:31" s="223" customFormat="1" ht="12" customHeight="1">
      <c r="A20" s="238" t="s">
        <v>203</v>
      </c>
      <c r="B20" s="261">
        <v>67</v>
      </c>
      <c r="C20" s="261">
        <v>117</v>
      </c>
      <c r="D20" s="261">
        <v>184</v>
      </c>
      <c r="F20" s="242"/>
      <c r="G20" s="243"/>
      <c r="H20" s="243"/>
      <c r="I20" s="243"/>
      <c r="K20" s="238" t="s">
        <v>203</v>
      </c>
      <c r="L20" s="261">
        <v>65</v>
      </c>
      <c r="M20" s="261">
        <v>98</v>
      </c>
      <c r="N20" s="261">
        <v>163</v>
      </c>
      <c r="P20" s="239" t="s">
        <v>207</v>
      </c>
      <c r="Q20" s="261">
        <v>67</v>
      </c>
      <c r="R20" s="261">
        <v>30</v>
      </c>
      <c r="S20" s="261">
        <v>97</v>
      </c>
    </row>
    <row r="21" spans="1:31" s="223" customFormat="1" ht="12" customHeight="1">
      <c r="A21" s="238" t="s">
        <v>196</v>
      </c>
      <c r="B21" s="261">
        <v>78</v>
      </c>
      <c r="C21" s="261">
        <v>111</v>
      </c>
      <c r="D21" s="261">
        <v>189</v>
      </c>
      <c r="F21" s="242"/>
      <c r="G21" s="243"/>
      <c r="H21" s="243"/>
      <c r="I21" s="243"/>
      <c r="K21" s="238" t="s">
        <v>181</v>
      </c>
      <c r="L21" s="261">
        <v>72</v>
      </c>
      <c r="M21" s="261">
        <v>93</v>
      </c>
      <c r="N21" s="261">
        <v>165</v>
      </c>
      <c r="P21" s="239" t="s">
        <v>189</v>
      </c>
      <c r="Q21" s="261">
        <v>56</v>
      </c>
      <c r="R21" s="261">
        <v>42</v>
      </c>
      <c r="S21" s="261">
        <v>98</v>
      </c>
    </row>
    <row r="22" spans="1:31" s="223" customFormat="1" ht="12" customHeight="1">
      <c r="A22" s="238" t="s">
        <v>192</v>
      </c>
      <c r="B22" s="261">
        <v>92</v>
      </c>
      <c r="C22" s="261">
        <v>101</v>
      </c>
      <c r="D22" s="261">
        <v>193</v>
      </c>
      <c r="F22" s="242"/>
      <c r="G22" s="243"/>
      <c r="H22" s="243"/>
      <c r="I22" s="243"/>
      <c r="K22" s="238" t="s">
        <v>195</v>
      </c>
      <c r="L22" s="261">
        <v>60</v>
      </c>
      <c r="M22" s="261">
        <v>106</v>
      </c>
      <c r="N22" s="261">
        <v>166</v>
      </c>
      <c r="P22" s="239" t="s">
        <v>200</v>
      </c>
      <c r="Q22" s="261">
        <v>52</v>
      </c>
      <c r="R22" s="261">
        <v>47</v>
      </c>
      <c r="S22" s="261">
        <v>99</v>
      </c>
    </row>
    <row r="23" spans="1:31" s="223" customFormat="1" ht="12" customHeight="1">
      <c r="A23" s="238" t="s">
        <v>275</v>
      </c>
      <c r="B23" s="261">
        <v>78</v>
      </c>
      <c r="C23" s="261">
        <v>116</v>
      </c>
      <c r="D23" s="261">
        <v>194</v>
      </c>
      <c r="F23" s="242"/>
      <c r="G23" s="243"/>
      <c r="H23" s="243"/>
      <c r="I23" s="243"/>
      <c r="K23" s="238" t="s">
        <v>199</v>
      </c>
      <c r="L23" s="261">
        <v>71</v>
      </c>
      <c r="M23" s="261">
        <v>96</v>
      </c>
      <c r="N23" s="261">
        <v>167</v>
      </c>
      <c r="P23" s="239" t="s">
        <v>191</v>
      </c>
      <c r="Q23" s="261">
        <v>54</v>
      </c>
      <c r="R23" s="261">
        <v>47</v>
      </c>
      <c r="S23" s="261">
        <v>101</v>
      </c>
    </row>
    <row r="24" spans="1:31" s="223" customFormat="1" ht="12" customHeight="1">
      <c r="A24" s="238" t="s">
        <v>278</v>
      </c>
      <c r="B24" s="261">
        <v>84</v>
      </c>
      <c r="C24" s="261">
        <v>114</v>
      </c>
      <c r="D24" s="261">
        <v>198</v>
      </c>
      <c r="F24" s="242"/>
      <c r="G24" s="243"/>
      <c r="H24" s="243"/>
      <c r="I24" s="243"/>
      <c r="K24" s="238" t="s">
        <v>277</v>
      </c>
      <c r="L24" s="261">
        <v>77</v>
      </c>
      <c r="M24" s="261">
        <v>92</v>
      </c>
      <c r="N24" s="261">
        <v>169</v>
      </c>
      <c r="P24" s="239" t="s">
        <v>205</v>
      </c>
      <c r="Q24" s="261">
        <v>58</v>
      </c>
      <c r="R24" s="261">
        <v>46</v>
      </c>
      <c r="S24" s="261">
        <v>104</v>
      </c>
    </row>
    <row r="25" spans="1:31" s="223" customFormat="1" ht="12" customHeight="1">
      <c r="A25" s="238" t="s">
        <v>200</v>
      </c>
      <c r="B25" s="261">
        <v>75</v>
      </c>
      <c r="C25" s="261">
        <v>126</v>
      </c>
      <c r="D25" s="261">
        <v>201</v>
      </c>
      <c r="F25" s="242"/>
      <c r="G25" s="243"/>
      <c r="H25" s="243"/>
      <c r="I25" s="243"/>
      <c r="K25" s="238" t="s">
        <v>196</v>
      </c>
      <c r="L25" s="261">
        <v>79</v>
      </c>
      <c r="M25" s="261">
        <v>91</v>
      </c>
      <c r="N25" s="261">
        <v>170</v>
      </c>
      <c r="P25" s="239" t="s">
        <v>277</v>
      </c>
      <c r="Q25" s="261">
        <v>69</v>
      </c>
      <c r="R25" s="261">
        <v>38</v>
      </c>
      <c r="S25" s="261">
        <v>107</v>
      </c>
    </row>
    <row r="26" spans="1:31" s="223" customFormat="1" ht="12" customHeight="1">
      <c r="A26" s="238" t="s">
        <v>208</v>
      </c>
      <c r="B26" s="261">
        <v>65</v>
      </c>
      <c r="C26" s="261">
        <v>139</v>
      </c>
      <c r="D26" s="261">
        <v>204</v>
      </c>
      <c r="F26" s="242"/>
      <c r="G26" s="243"/>
      <c r="H26" s="243"/>
      <c r="I26" s="243"/>
      <c r="K26" s="238" t="s">
        <v>275</v>
      </c>
      <c r="L26" s="261">
        <v>82</v>
      </c>
      <c r="M26" s="261">
        <v>88</v>
      </c>
      <c r="N26" s="261">
        <v>170</v>
      </c>
      <c r="P26" s="239" t="s">
        <v>196</v>
      </c>
      <c r="Q26" s="261">
        <v>85</v>
      </c>
      <c r="R26" s="261">
        <v>24</v>
      </c>
      <c r="S26" s="261">
        <v>109</v>
      </c>
    </row>
    <row r="27" spans="1:31" s="223" customFormat="1" ht="12" customHeight="1">
      <c r="A27" s="238" t="s">
        <v>202</v>
      </c>
      <c r="B27" s="261">
        <v>65</v>
      </c>
      <c r="C27" s="261">
        <v>140</v>
      </c>
      <c r="D27" s="261">
        <v>205</v>
      </c>
      <c r="F27" s="242"/>
      <c r="G27" s="243"/>
      <c r="H27" s="243"/>
      <c r="I27" s="243"/>
      <c r="K27" s="238" t="s">
        <v>187</v>
      </c>
      <c r="L27" s="261">
        <v>77</v>
      </c>
      <c r="M27" s="261">
        <v>101</v>
      </c>
      <c r="N27" s="261">
        <v>178</v>
      </c>
      <c r="P27" s="239" t="s">
        <v>190</v>
      </c>
      <c r="Q27" s="261">
        <v>90</v>
      </c>
      <c r="R27" s="261">
        <v>23</v>
      </c>
      <c r="S27" s="261">
        <v>113</v>
      </c>
    </row>
    <row r="28" spans="1:31" s="223" customFormat="1" ht="12" customHeight="1">
      <c r="A28" s="238" t="s">
        <v>187</v>
      </c>
      <c r="B28" s="261">
        <v>72</v>
      </c>
      <c r="C28" s="261">
        <v>135</v>
      </c>
      <c r="D28" s="261">
        <v>207</v>
      </c>
      <c r="F28" s="242"/>
      <c r="G28" s="243"/>
      <c r="H28" s="243"/>
      <c r="I28" s="243"/>
      <c r="K28" s="238" t="s">
        <v>201</v>
      </c>
      <c r="L28" s="261">
        <v>83</v>
      </c>
      <c r="M28" s="261">
        <v>103</v>
      </c>
      <c r="N28" s="261">
        <v>186</v>
      </c>
      <c r="P28" s="574" t="s">
        <v>186</v>
      </c>
      <c r="Q28" s="532">
        <v>95</v>
      </c>
      <c r="R28" s="532">
        <v>42</v>
      </c>
      <c r="S28" s="532">
        <v>137</v>
      </c>
    </row>
    <row r="29" spans="1:31" s="223" customFormat="1" ht="12" customHeight="1">
      <c r="A29" s="239" t="s">
        <v>198</v>
      </c>
      <c r="B29" s="261">
        <v>83</v>
      </c>
      <c r="C29" s="261">
        <v>129</v>
      </c>
      <c r="D29" s="261">
        <v>212</v>
      </c>
      <c r="F29" s="242"/>
      <c r="G29" s="243"/>
      <c r="H29" s="243"/>
      <c r="I29" s="243"/>
      <c r="K29" s="238" t="s">
        <v>202</v>
      </c>
      <c r="L29" s="261">
        <v>68</v>
      </c>
      <c r="M29" s="261">
        <v>121</v>
      </c>
      <c r="N29" s="261">
        <v>189</v>
      </c>
      <c r="O29" s="222"/>
      <c r="P29" s="241" t="s">
        <v>279</v>
      </c>
      <c r="Q29" s="263">
        <f>+S29-R29</f>
        <v>61.285714285714278</v>
      </c>
      <c r="R29" s="263">
        <f>AVERAGE(R8:R28)</f>
        <v>32.047619047619051</v>
      </c>
      <c r="S29" s="263">
        <f>AVERAGE(S8:S28)</f>
        <v>93.333333333333329</v>
      </c>
      <c r="T29" s="243"/>
      <c r="U29" s="222"/>
      <c r="V29" s="222"/>
      <c r="W29" s="222"/>
      <c r="X29" s="222"/>
      <c r="Y29" s="222"/>
      <c r="Z29" s="222"/>
      <c r="AA29" s="222"/>
      <c r="AB29" s="222"/>
      <c r="AC29" s="222"/>
      <c r="AD29" s="222"/>
      <c r="AE29" s="222"/>
    </row>
    <row r="30" spans="1:31" s="223" customFormat="1" ht="12" customHeight="1">
      <c r="A30" s="238" t="s">
        <v>193</v>
      </c>
      <c r="B30" s="261">
        <v>75</v>
      </c>
      <c r="C30" s="261">
        <v>139</v>
      </c>
      <c r="D30" s="261">
        <v>214</v>
      </c>
      <c r="F30" s="242"/>
      <c r="G30" s="243"/>
      <c r="H30" s="243"/>
      <c r="I30" s="243"/>
      <c r="K30" s="238" t="s">
        <v>184</v>
      </c>
      <c r="L30" s="261">
        <v>84</v>
      </c>
      <c r="M30" s="261">
        <v>109</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70</v>
      </c>
      <c r="C31" s="261">
        <v>148</v>
      </c>
      <c r="D31" s="261">
        <v>218</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85</v>
      </c>
      <c r="C32" s="261">
        <v>135</v>
      </c>
      <c r="D32" s="261">
        <v>220</v>
      </c>
      <c r="F32" s="242"/>
      <c r="G32" s="243"/>
      <c r="H32" s="243"/>
      <c r="I32" s="243"/>
      <c r="K32" s="238" t="s">
        <v>205</v>
      </c>
      <c r="L32" s="261">
        <v>78</v>
      </c>
      <c r="M32" s="261">
        <v>121</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197</v>
      </c>
      <c r="B33" s="261">
        <v>71</v>
      </c>
      <c r="C33" s="261">
        <v>151</v>
      </c>
      <c r="D33" s="261">
        <v>222</v>
      </c>
      <c r="F33" s="242"/>
      <c r="G33" s="243"/>
      <c r="H33" s="243"/>
      <c r="I33" s="243"/>
      <c r="K33" s="238" t="s">
        <v>186</v>
      </c>
      <c r="L33" s="261">
        <v>67</v>
      </c>
      <c r="M33" s="261">
        <v>132</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205</v>
      </c>
      <c r="B34" s="261">
        <v>75</v>
      </c>
      <c r="C34" s="261">
        <v>152</v>
      </c>
      <c r="D34" s="261">
        <v>227</v>
      </c>
      <c r="F34" s="242"/>
      <c r="G34" s="243"/>
      <c r="H34" s="243"/>
      <c r="I34" s="243"/>
      <c r="K34" s="238" t="s">
        <v>193</v>
      </c>
      <c r="L34" s="261">
        <v>82</v>
      </c>
      <c r="M34" s="261">
        <v>117</v>
      </c>
      <c r="N34" s="261">
        <v>199</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68</v>
      </c>
      <c r="C35" s="261">
        <v>160</v>
      </c>
      <c r="D35" s="261">
        <v>228</v>
      </c>
      <c r="F35" s="242"/>
      <c r="G35" s="243"/>
      <c r="H35" s="243"/>
      <c r="I35" s="243"/>
      <c r="K35" s="238" t="s">
        <v>185</v>
      </c>
      <c r="L35" s="261">
        <v>68</v>
      </c>
      <c r="M35" s="261">
        <v>137</v>
      </c>
      <c r="N35" s="261">
        <v>205</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70</v>
      </c>
      <c r="C36" s="261">
        <v>159</v>
      </c>
      <c r="D36" s="261">
        <v>229</v>
      </c>
      <c r="F36" s="242"/>
      <c r="G36" s="243"/>
      <c r="H36" s="243"/>
      <c r="I36" s="243"/>
      <c r="K36" s="238" t="s">
        <v>189</v>
      </c>
      <c r="L36" s="261">
        <v>68</v>
      </c>
      <c r="M36" s="261">
        <v>139</v>
      </c>
      <c r="N36" s="261">
        <v>207</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64</v>
      </c>
      <c r="C37" s="261">
        <v>168</v>
      </c>
      <c r="D37" s="261">
        <v>232</v>
      </c>
      <c r="F37" s="242"/>
      <c r="G37" s="243"/>
      <c r="H37" s="243"/>
      <c r="I37" s="243"/>
      <c r="K37" s="238" t="s">
        <v>208</v>
      </c>
      <c r="L37" s="261">
        <v>72</v>
      </c>
      <c r="M37" s="261">
        <v>141</v>
      </c>
      <c r="N37" s="261">
        <v>213</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72</v>
      </c>
      <c r="C38" s="261">
        <v>160</v>
      </c>
      <c r="D38" s="261">
        <v>232</v>
      </c>
      <c r="F38" s="242"/>
      <c r="G38" s="243"/>
      <c r="H38" s="243"/>
      <c r="I38" s="243"/>
      <c r="K38" s="238" t="s">
        <v>197</v>
      </c>
      <c r="L38" s="261">
        <v>101</v>
      </c>
      <c r="M38" s="261">
        <v>119</v>
      </c>
      <c r="N38" s="261">
        <v>220</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88</v>
      </c>
      <c r="C39" s="261">
        <v>149</v>
      </c>
      <c r="D39" s="261">
        <v>237</v>
      </c>
      <c r="F39" s="242"/>
      <c r="G39" s="243"/>
      <c r="H39" s="243"/>
      <c r="I39" s="243"/>
      <c r="K39" s="238" t="s">
        <v>182</v>
      </c>
      <c r="L39" s="261">
        <v>85</v>
      </c>
      <c r="M39" s="261">
        <v>137</v>
      </c>
      <c r="N39" s="261">
        <v>222</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34" t="s">
        <v>191</v>
      </c>
      <c r="B40" s="261">
        <v>82</v>
      </c>
      <c r="C40" s="261">
        <v>171</v>
      </c>
      <c r="D40" s="261">
        <v>253</v>
      </c>
      <c r="E40" s="236"/>
      <c r="F40" s="242"/>
      <c r="G40" s="243"/>
      <c r="H40" s="243"/>
      <c r="I40" s="243"/>
      <c r="K40" s="238" t="s">
        <v>198</v>
      </c>
      <c r="L40" s="261">
        <v>92</v>
      </c>
      <c r="M40" s="261">
        <v>135</v>
      </c>
      <c r="N40" s="261">
        <v>227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72.969696969696955</v>
      </c>
      <c r="C41" s="263">
        <f>AVERAGE(C8:C40)</f>
        <v>117.72727272727273</v>
      </c>
      <c r="D41" s="263">
        <f>AVERAGE(D8:D40)</f>
        <v>190.69696969696969</v>
      </c>
      <c r="E41" s="236"/>
      <c r="F41" s="222"/>
      <c r="G41" s="221"/>
      <c r="H41" s="221"/>
      <c r="I41" s="221"/>
      <c r="K41" s="238" t="s">
        <v>188</v>
      </c>
      <c r="L41" s="261">
        <v>84</v>
      </c>
      <c r="M41" s="261">
        <v>155</v>
      </c>
      <c r="N41" s="261">
        <v>239</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75</v>
      </c>
      <c r="M42" s="263">
        <f>AVERAGE(M8:M41)</f>
        <v>95</v>
      </c>
      <c r="N42" s="263">
        <f>AVERAGE(N8:N41)</f>
        <v>170</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48" t="s">
        <v>0</v>
      </c>
      <c r="B1" s="648"/>
      <c r="C1" s="648"/>
      <c r="D1" s="648"/>
      <c r="E1" s="648"/>
      <c r="F1" s="648"/>
      <c r="G1" s="203"/>
      <c r="Q1" s="203"/>
      <c r="AI1" s="648"/>
      <c r="AJ1" s="648"/>
      <c r="AK1" s="648"/>
      <c r="AL1" s="648"/>
      <c r="AM1" s="648"/>
      <c r="AN1" s="648"/>
      <c r="AO1" s="203"/>
    </row>
    <row r="2" spans="1:41" ht="7.5" customHeight="1">
      <c r="A2" s="648"/>
      <c r="B2" s="648"/>
      <c r="C2" s="648"/>
      <c r="D2" s="648"/>
      <c r="E2" s="648"/>
      <c r="F2" s="648"/>
      <c r="G2" s="203"/>
      <c r="Q2" s="203"/>
      <c r="AI2" s="648"/>
      <c r="AJ2" s="648"/>
      <c r="AK2" s="648"/>
      <c r="AL2" s="648"/>
      <c r="AM2" s="648"/>
      <c r="AN2" s="648"/>
      <c r="AO2" s="203"/>
    </row>
    <row r="3" spans="1:41">
      <c r="A3" s="204" t="s">
        <v>738</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4"/>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7" t="s">
        <v>0</v>
      </c>
      <c r="B1" s="667"/>
      <c r="C1" s="667"/>
      <c r="D1" s="667"/>
      <c r="E1" s="667"/>
      <c r="F1" s="667"/>
      <c r="G1" s="667"/>
    </row>
    <row r="2" spans="1:7" ht="12.75" customHeight="1">
      <c r="B2" s="694"/>
      <c r="C2" s="694"/>
      <c r="D2" s="694"/>
      <c r="E2" s="694"/>
      <c r="F2" s="694"/>
      <c r="G2" s="694"/>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29">
        <v>33604</v>
      </c>
    </row>
    <row r="7" spans="1:7" ht="12.75" customHeight="1">
      <c r="B7" s="22" t="s">
        <v>103</v>
      </c>
      <c r="C7" s="607" t="s">
        <v>375</v>
      </c>
      <c r="D7" s="607" t="s">
        <v>104</v>
      </c>
      <c r="E7" s="20"/>
      <c r="F7" s="608">
        <v>34881</v>
      </c>
      <c r="G7" s="624">
        <v>34973</v>
      </c>
    </row>
    <row r="8" spans="1:7" ht="12.75" customHeight="1">
      <c r="B8" s="22" t="s">
        <v>103</v>
      </c>
      <c r="C8" s="607" t="s">
        <v>375</v>
      </c>
      <c r="D8" s="607" t="s">
        <v>105</v>
      </c>
      <c r="E8" s="20"/>
      <c r="F8" s="608">
        <v>35004</v>
      </c>
      <c r="G8" s="624">
        <v>35309</v>
      </c>
    </row>
    <row r="9" spans="1:7" ht="12.75" customHeight="1">
      <c r="B9" s="22" t="s">
        <v>103</v>
      </c>
      <c r="C9" s="607" t="s">
        <v>375</v>
      </c>
      <c r="D9" s="607" t="s">
        <v>106</v>
      </c>
      <c r="E9" s="20"/>
      <c r="F9" s="608">
        <v>35339</v>
      </c>
      <c r="G9" s="624">
        <v>37257</v>
      </c>
    </row>
    <row r="10" spans="1:7" ht="12.75" customHeight="1">
      <c r="B10" s="22" t="s">
        <v>103</v>
      </c>
      <c r="C10" s="607" t="s">
        <v>375</v>
      </c>
      <c r="D10" s="607" t="s">
        <v>107</v>
      </c>
      <c r="E10" s="20"/>
      <c r="F10" s="608">
        <v>37288</v>
      </c>
      <c r="G10" s="624">
        <v>37347</v>
      </c>
    </row>
    <row r="11" spans="1:7" ht="12.75" customHeight="1">
      <c r="B11" s="22" t="s">
        <v>103</v>
      </c>
      <c r="C11" s="607" t="s">
        <v>375</v>
      </c>
      <c r="D11" s="607" t="s">
        <v>108</v>
      </c>
      <c r="E11" s="20"/>
      <c r="F11" s="608">
        <v>37377</v>
      </c>
      <c r="G11" s="624">
        <v>37895</v>
      </c>
    </row>
    <row r="12" spans="1:7" ht="12.75" customHeight="1">
      <c r="B12" s="22" t="s">
        <v>103</v>
      </c>
      <c r="C12" s="607" t="s">
        <v>375</v>
      </c>
      <c r="D12" s="607" t="s">
        <v>109</v>
      </c>
      <c r="E12" s="20"/>
      <c r="F12" s="608">
        <v>37926</v>
      </c>
      <c r="G12" s="624">
        <v>38596</v>
      </c>
    </row>
    <row r="13" spans="1:7" ht="12.75" customHeight="1">
      <c r="B13" s="22" t="s">
        <v>103</v>
      </c>
      <c r="C13" s="607" t="s">
        <v>375</v>
      </c>
      <c r="D13" s="607" t="s">
        <v>110</v>
      </c>
      <c r="E13" s="20"/>
      <c r="F13" s="608">
        <v>38626</v>
      </c>
      <c r="G13" s="624">
        <v>39539</v>
      </c>
    </row>
    <row r="14" spans="1:7" ht="12.75" customHeight="1">
      <c r="B14" s="22" t="s">
        <v>103</v>
      </c>
      <c r="C14" s="607" t="s">
        <v>111</v>
      </c>
      <c r="D14" s="607" t="s">
        <v>112</v>
      </c>
      <c r="E14" s="20"/>
      <c r="F14" s="608">
        <v>39569</v>
      </c>
      <c r="G14" s="624">
        <v>40148</v>
      </c>
    </row>
    <row r="15" spans="1:7" ht="12.75" customHeight="1">
      <c r="B15" s="22" t="s">
        <v>103</v>
      </c>
      <c r="C15" s="607" t="s">
        <v>111</v>
      </c>
      <c r="D15" s="607" t="s">
        <v>113</v>
      </c>
      <c r="E15" s="20"/>
      <c r="F15" s="608">
        <v>40179</v>
      </c>
      <c r="G15" s="624">
        <v>41122</v>
      </c>
    </row>
    <row r="16" spans="1:7" ht="12.75" customHeight="1">
      <c r="B16" s="22" t="s">
        <v>103</v>
      </c>
      <c r="C16" s="607" t="s">
        <v>111</v>
      </c>
      <c r="D16" s="607" t="s">
        <v>114</v>
      </c>
      <c r="E16" s="20"/>
      <c r="F16" s="608">
        <v>41153</v>
      </c>
      <c r="G16" s="625"/>
    </row>
    <row r="17" spans="2:7" ht="12.75" customHeight="1">
      <c r="B17" s="22" t="s">
        <v>115</v>
      </c>
      <c r="C17" s="607" t="s">
        <v>116</v>
      </c>
      <c r="D17" s="607" t="s">
        <v>104</v>
      </c>
      <c r="E17" s="20"/>
      <c r="F17" s="608">
        <v>34881</v>
      </c>
      <c r="G17" s="624">
        <v>34973</v>
      </c>
    </row>
    <row r="18" spans="2:7" ht="12.75" customHeight="1">
      <c r="B18" s="18" t="s">
        <v>115</v>
      </c>
      <c r="C18" s="607" t="s">
        <v>116</v>
      </c>
      <c r="D18" s="607" t="s">
        <v>117</v>
      </c>
      <c r="E18" s="20"/>
      <c r="F18" s="608">
        <v>35004</v>
      </c>
      <c r="G18" s="624">
        <v>35643</v>
      </c>
    </row>
    <row r="19" spans="2:7" ht="12.75" customHeight="1">
      <c r="B19" s="22" t="s">
        <v>118</v>
      </c>
      <c r="C19" s="607" t="s">
        <v>119</v>
      </c>
      <c r="D19" s="607" t="s">
        <v>120</v>
      </c>
      <c r="E19" s="20">
        <v>36341</v>
      </c>
      <c r="F19" s="608">
        <v>32143</v>
      </c>
      <c r="G19" s="624">
        <v>36312</v>
      </c>
    </row>
    <row r="20" spans="2:7" ht="12.75" customHeight="1">
      <c r="B20" s="22" t="s">
        <v>121</v>
      </c>
      <c r="C20" s="607" t="s">
        <v>122</v>
      </c>
      <c r="D20" s="607" t="s">
        <v>120</v>
      </c>
      <c r="E20" s="20"/>
      <c r="F20" s="608">
        <v>36342</v>
      </c>
      <c r="G20" s="624">
        <v>42125</v>
      </c>
    </row>
    <row r="21" spans="2:7" ht="12.75" customHeight="1">
      <c r="B21" s="22" t="s">
        <v>121</v>
      </c>
      <c r="C21" s="607" t="s">
        <v>212</v>
      </c>
      <c r="D21" s="607" t="s">
        <v>127</v>
      </c>
      <c r="E21" s="20"/>
      <c r="F21" s="608">
        <v>42156</v>
      </c>
      <c r="G21" s="624">
        <v>42491</v>
      </c>
    </row>
    <row r="22" spans="2:7" ht="12.75" customHeight="1">
      <c r="B22" s="22" t="s">
        <v>123</v>
      </c>
      <c r="C22" s="607" t="s">
        <v>124</v>
      </c>
      <c r="D22" s="607" t="s">
        <v>120</v>
      </c>
      <c r="E22" s="20"/>
      <c r="F22" s="608">
        <v>37834</v>
      </c>
      <c r="G22" s="624">
        <v>42125</v>
      </c>
    </row>
    <row r="23" spans="2:7" ht="12.75" customHeight="1">
      <c r="B23" s="22" t="s">
        <v>123</v>
      </c>
      <c r="C23" s="607" t="s">
        <v>213</v>
      </c>
      <c r="D23" s="607" t="s">
        <v>127</v>
      </c>
      <c r="E23" s="20"/>
      <c r="F23" s="608">
        <v>42156</v>
      </c>
      <c r="G23" s="625"/>
    </row>
    <row r="24" spans="2:7" ht="12.75" customHeight="1">
      <c r="B24" s="22" t="s">
        <v>125</v>
      </c>
      <c r="C24" s="607" t="s">
        <v>126</v>
      </c>
      <c r="D24" s="607" t="s">
        <v>127</v>
      </c>
      <c r="E24" s="20"/>
      <c r="F24" s="608">
        <v>40817</v>
      </c>
      <c r="G24" s="624">
        <v>42552</v>
      </c>
    </row>
    <row r="25" spans="2:7" ht="12.75" customHeight="1">
      <c r="B25" s="22" t="s">
        <v>216</v>
      </c>
      <c r="C25" s="607" t="s">
        <v>217</v>
      </c>
      <c r="D25" s="607" t="s">
        <v>127</v>
      </c>
      <c r="E25" s="23"/>
      <c r="F25" s="608">
        <v>42036</v>
      </c>
      <c r="G25" s="625"/>
    </row>
    <row r="26" spans="2:7" ht="12.75" customHeight="1">
      <c r="B26" s="22" t="s">
        <v>128</v>
      </c>
      <c r="C26" s="607" t="s">
        <v>129</v>
      </c>
      <c r="D26" s="607" t="s">
        <v>127</v>
      </c>
      <c r="E26" s="23"/>
      <c r="F26" s="608">
        <v>37681</v>
      </c>
      <c r="G26" s="625"/>
    </row>
    <row r="27" spans="2:7" ht="12.75" customHeight="1">
      <c r="B27" s="22" t="s">
        <v>130</v>
      </c>
      <c r="C27" s="607" t="s">
        <v>131</v>
      </c>
      <c r="D27" s="607" t="s">
        <v>132</v>
      </c>
      <c r="E27" s="23"/>
      <c r="F27" s="608">
        <v>41456</v>
      </c>
      <c r="G27" s="624">
        <v>41548</v>
      </c>
    </row>
    <row r="28" spans="2:7" ht="12.75" customHeight="1">
      <c r="B28" s="18" t="s">
        <v>130</v>
      </c>
      <c r="C28" s="607" t="s">
        <v>131</v>
      </c>
      <c r="D28" s="607" t="s">
        <v>214</v>
      </c>
      <c r="E28" s="23"/>
      <c r="F28" s="608">
        <v>41579</v>
      </c>
      <c r="G28" s="624">
        <v>42217</v>
      </c>
    </row>
    <row r="29" spans="2:7" ht="12.75" customHeight="1">
      <c r="B29" s="22" t="s">
        <v>130</v>
      </c>
      <c r="C29" s="607" t="s">
        <v>131</v>
      </c>
      <c r="D29" s="607" t="s">
        <v>214</v>
      </c>
      <c r="E29" s="23"/>
      <c r="F29" s="608">
        <v>42736</v>
      </c>
      <c r="G29" s="624">
        <v>42736</v>
      </c>
    </row>
    <row r="30" spans="2:7">
      <c r="B30" s="22" t="s">
        <v>130</v>
      </c>
      <c r="C30" s="607" t="s">
        <v>131</v>
      </c>
      <c r="D30" s="607" t="s">
        <v>376</v>
      </c>
      <c r="E30" s="23"/>
      <c r="F30" s="608">
        <v>42826</v>
      </c>
      <c r="G30" s="624">
        <v>42826</v>
      </c>
    </row>
    <row r="31" spans="2:7">
      <c r="B31" s="22" t="s">
        <v>130</v>
      </c>
      <c r="C31" s="607" t="s">
        <v>131</v>
      </c>
      <c r="D31" s="607" t="s">
        <v>377</v>
      </c>
      <c r="E31" s="23"/>
      <c r="F31" s="608">
        <v>42856</v>
      </c>
      <c r="G31" s="624">
        <v>42917</v>
      </c>
    </row>
    <row r="32" spans="2:7">
      <c r="B32" s="22" t="s">
        <v>130</v>
      </c>
      <c r="C32" s="607" t="s">
        <v>131</v>
      </c>
      <c r="D32" s="607" t="s">
        <v>378</v>
      </c>
      <c r="E32" s="23"/>
      <c r="F32" s="608">
        <v>42948</v>
      </c>
      <c r="G32" s="624">
        <v>42948</v>
      </c>
    </row>
    <row r="33" spans="2:7">
      <c r="B33" s="22" t="s">
        <v>130</v>
      </c>
      <c r="C33" s="607" t="s">
        <v>131</v>
      </c>
      <c r="D33" s="607" t="s">
        <v>424</v>
      </c>
      <c r="E33" s="23"/>
      <c r="F33" s="608">
        <v>43040</v>
      </c>
      <c r="G33" s="624">
        <v>43040</v>
      </c>
    </row>
    <row r="34" spans="2:7" ht="12.75" customHeight="1">
      <c r="B34" s="22" t="s">
        <v>130</v>
      </c>
      <c r="C34" s="607" t="s">
        <v>131</v>
      </c>
      <c r="D34" s="607" t="s">
        <v>114</v>
      </c>
      <c r="E34" s="23"/>
      <c r="F34" s="608">
        <v>43132</v>
      </c>
      <c r="G34" s="624">
        <v>43132</v>
      </c>
    </row>
    <row r="35" spans="2:7" ht="12.75" customHeight="1">
      <c r="B35" s="22" t="s">
        <v>130</v>
      </c>
      <c r="C35" s="607" t="s">
        <v>131</v>
      </c>
      <c r="D35" s="607" t="s">
        <v>633</v>
      </c>
      <c r="E35" s="23"/>
      <c r="F35" s="608">
        <v>43252</v>
      </c>
      <c r="G35" s="624">
        <v>43252</v>
      </c>
    </row>
    <row r="36" spans="2:7" ht="12.75" customHeight="1">
      <c r="B36" s="22" t="s">
        <v>130</v>
      </c>
      <c r="C36" s="607" t="s">
        <v>131</v>
      </c>
      <c r="D36" s="607" t="s">
        <v>658</v>
      </c>
      <c r="E36" s="23"/>
      <c r="F36" s="608">
        <v>43374</v>
      </c>
      <c r="G36" s="624">
        <v>43374</v>
      </c>
    </row>
    <row r="37" spans="2:7" ht="12.75" customHeight="1">
      <c r="B37" s="22" t="s">
        <v>130</v>
      </c>
      <c r="C37" s="607" t="s">
        <v>131</v>
      </c>
      <c r="D37" s="607" t="s">
        <v>659</v>
      </c>
      <c r="E37" s="23"/>
      <c r="F37" s="608">
        <v>43405</v>
      </c>
      <c r="G37" s="624">
        <v>43405</v>
      </c>
    </row>
    <row r="38" spans="2:7" s="464" customFormat="1" ht="12.75" customHeight="1">
      <c r="B38" s="22" t="s">
        <v>130</v>
      </c>
      <c r="C38" s="607" t="s">
        <v>131</v>
      </c>
      <c r="D38" s="607" t="s">
        <v>660</v>
      </c>
      <c r="E38" s="23"/>
      <c r="F38" s="608">
        <v>43435</v>
      </c>
      <c r="G38" s="624">
        <v>43435</v>
      </c>
    </row>
    <row r="39" spans="2:7" ht="12.75" customHeight="1">
      <c r="B39" s="22" t="s">
        <v>130</v>
      </c>
      <c r="C39" s="607" t="s">
        <v>131</v>
      </c>
      <c r="D39" s="607" t="s">
        <v>661</v>
      </c>
      <c r="E39" s="23"/>
      <c r="F39" s="608">
        <v>43466</v>
      </c>
      <c r="G39" s="624">
        <v>43497</v>
      </c>
    </row>
    <row r="40" spans="2:7" s="464" customFormat="1" ht="12.75" customHeight="1">
      <c r="B40" s="18" t="s">
        <v>130</v>
      </c>
      <c r="C40" s="607" t="s">
        <v>131</v>
      </c>
      <c r="D40" s="607" t="s">
        <v>693</v>
      </c>
      <c r="E40" s="23"/>
      <c r="F40" s="608">
        <v>43556</v>
      </c>
      <c r="G40" s="624">
        <v>43556</v>
      </c>
    </row>
    <row r="41" spans="2:7" s="464" customFormat="1" ht="12.75" customHeight="1">
      <c r="B41" s="22" t="s">
        <v>130</v>
      </c>
      <c r="C41" s="206" t="s">
        <v>131</v>
      </c>
      <c r="D41" s="206" t="s">
        <v>694</v>
      </c>
      <c r="E41" s="23"/>
      <c r="F41" s="619">
        <v>43617</v>
      </c>
      <c r="G41" s="626">
        <v>43617</v>
      </c>
    </row>
    <row r="42" spans="2:7" s="464" customFormat="1" ht="12.75" customHeight="1">
      <c r="B42" s="22" t="s">
        <v>130</v>
      </c>
      <c r="C42" s="206" t="s">
        <v>131</v>
      </c>
      <c r="D42" s="206" t="s">
        <v>117</v>
      </c>
      <c r="E42" s="23"/>
      <c r="F42" s="619">
        <v>43647</v>
      </c>
      <c r="G42" s="626">
        <v>43709</v>
      </c>
    </row>
    <row r="43" spans="2:7" s="464" customFormat="1" ht="12.75" customHeight="1">
      <c r="B43" s="22" t="s">
        <v>130</v>
      </c>
      <c r="C43" s="206" t="s">
        <v>131</v>
      </c>
      <c r="D43" s="206" t="s">
        <v>701</v>
      </c>
      <c r="E43" s="23"/>
      <c r="F43" s="619">
        <v>43770</v>
      </c>
      <c r="G43" s="627">
        <v>43770</v>
      </c>
    </row>
    <row r="44" spans="2:7" s="464" customFormat="1" ht="12.75" customHeight="1">
      <c r="B44" s="22" t="s">
        <v>130</v>
      </c>
      <c r="C44" s="206" t="s">
        <v>131</v>
      </c>
      <c r="D44" s="621" t="s">
        <v>114</v>
      </c>
      <c r="E44" s="23"/>
      <c r="F44" s="608">
        <v>43800</v>
      </c>
      <c r="G44" s="624">
        <v>43800</v>
      </c>
    </row>
    <row r="45" spans="2:7" s="464" customFormat="1" ht="12.75" customHeight="1">
      <c r="B45" s="22" t="s">
        <v>130</v>
      </c>
      <c r="C45" s="206" t="s">
        <v>131</v>
      </c>
      <c r="D45" s="607" t="s">
        <v>661</v>
      </c>
      <c r="E45" s="23"/>
      <c r="F45" s="608">
        <v>43831</v>
      </c>
      <c r="G45" s="624">
        <v>43831</v>
      </c>
    </row>
    <row r="46" spans="2:7" s="464" customFormat="1" ht="12.75" customHeight="1">
      <c r="B46" s="22" t="s">
        <v>130</v>
      </c>
      <c r="C46" s="206" t="s">
        <v>131</v>
      </c>
      <c r="D46" s="623" t="s">
        <v>701</v>
      </c>
      <c r="E46" s="23"/>
      <c r="F46" s="608">
        <v>43862</v>
      </c>
      <c r="G46" s="624">
        <v>43862</v>
      </c>
    </row>
    <row r="47" spans="2:7" s="464" customFormat="1" ht="12.75" customHeight="1">
      <c r="B47" s="22" t="s">
        <v>130</v>
      </c>
      <c r="C47" s="206" t="s">
        <v>131</v>
      </c>
      <c r="D47" s="623" t="s">
        <v>714</v>
      </c>
      <c r="E47" s="23"/>
      <c r="F47" s="608">
        <v>43891</v>
      </c>
      <c r="G47" s="624">
        <v>43891</v>
      </c>
    </row>
    <row r="48" spans="2:7" s="464" customFormat="1" ht="12.75" customHeight="1">
      <c r="B48" s="22" t="s">
        <v>130</v>
      </c>
      <c r="C48" s="206" t="s">
        <v>131</v>
      </c>
      <c r="D48" s="607" t="s">
        <v>715</v>
      </c>
      <c r="E48" s="23"/>
      <c r="F48" s="608">
        <v>43952</v>
      </c>
      <c r="G48" s="624">
        <v>43952</v>
      </c>
    </row>
    <row r="49" spans="2:7" s="464" customFormat="1" ht="12.75" customHeight="1">
      <c r="B49" s="22" t="s">
        <v>130</v>
      </c>
      <c r="C49" s="206" t="s">
        <v>131</v>
      </c>
      <c r="D49" s="607" t="s">
        <v>720</v>
      </c>
      <c r="E49" s="23"/>
      <c r="F49" s="608">
        <v>43983</v>
      </c>
      <c r="G49" s="624">
        <v>43983</v>
      </c>
    </row>
    <row r="50" spans="2:7" s="464" customFormat="1" ht="12.75" customHeight="1">
      <c r="B50" s="22" t="s">
        <v>130</v>
      </c>
      <c r="C50" s="206" t="s">
        <v>131</v>
      </c>
      <c r="D50" s="607" t="s">
        <v>117</v>
      </c>
      <c r="E50" s="23"/>
      <c r="F50" s="608">
        <v>44013</v>
      </c>
      <c r="G50" s="624">
        <v>44136</v>
      </c>
    </row>
    <row r="51" spans="2:7" s="464" customFormat="1" ht="12.75" customHeight="1">
      <c r="B51" s="22" t="s">
        <v>130</v>
      </c>
      <c r="C51" s="640" t="s">
        <v>131</v>
      </c>
      <c r="D51" s="640" t="s">
        <v>114</v>
      </c>
      <c r="E51" s="23"/>
      <c r="F51" s="608">
        <v>44197</v>
      </c>
      <c r="G51" s="624">
        <v>44197</v>
      </c>
    </row>
    <row r="52" spans="2:7" s="464" customFormat="1" ht="12.75" customHeight="1">
      <c r="B52" s="22" t="s">
        <v>130</v>
      </c>
      <c r="C52" s="640" t="s">
        <v>131</v>
      </c>
      <c r="D52" s="640" t="s">
        <v>736</v>
      </c>
      <c r="E52" s="23"/>
      <c r="F52" s="608">
        <v>44228</v>
      </c>
      <c r="G52" s="624"/>
    </row>
    <row r="53" spans="2:7" s="464" customFormat="1" ht="12.75" customHeight="1">
      <c r="B53" s="22" t="s">
        <v>691</v>
      </c>
      <c r="C53" s="607" t="s">
        <v>692</v>
      </c>
      <c r="D53" s="607" t="s">
        <v>127</v>
      </c>
      <c r="E53" s="23"/>
      <c r="F53" s="608">
        <v>43525</v>
      </c>
      <c r="G53" s="624">
        <v>43586</v>
      </c>
    </row>
    <row r="54" spans="2:7" s="464" customFormat="1" ht="12.75" customHeight="1">
      <c r="B54" s="628" t="s">
        <v>691</v>
      </c>
      <c r="C54" s="206" t="s">
        <v>692</v>
      </c>
      <c r="D54" s="206" t="s">
        <v>127</v>
      </c>
      <c r="E54" s="23"/>
      <c r="F54" s="619">
        <v>43647</v>
      </c>
      <c r="G54" s="626">
        <v>43922</v>
      </c>
    </row>
    <row r="55" spans="2:7" s="464" customFormat="1" ht="12.75" customHeight="1">
      <c r="B55" s="628" t="s">
        <v>691</v>
      </c>
      <c r="C55" s="206" t="s">
        <v>692</v>
      </c>
      <c r="D55" s="206" t="s">
        <v>127</v>
      </c>
      <c r="E55" s="23"/>
      <c r="F55" s="619">
        <v>43983</v>
      </c>
      <c r="G55" s="626">
        <v>44166</v>
      </c>
    </row>
    <row r="56" spans="2:7" s="464" customFormat="1" ht="12.75" customHeight="1">
      <c r="B56" s="628" t="s">
        <v>691</v>
      </c>
      <c r="C56" s="206" t="s">
        <v>692</v>
      </c>
      <c r="D56" s="640" t="s">
        <v>127</v>
      </c>
      <c r="E56" s="23"/>
      <c r="F56" s="608">
        <v>44228</v>
      </c>
      <c r="G56" s="626"/>
    </row>
    <row r="57" spans="2:7" s="464" customFormat="1" ht="12.75" customHeight="1">
      <c r="B57" s="22" t="s">
        <v>133</v>
      </c>
      <c r="C57" s="607" t="s">
        <v>218</v>
      </c>
      <c r="D57" s="607" t="s">
        <v>120</v>
      </c>
      <c r="E57" s="23"/>
      <c r="F57" s="608">
        <v>32782</v>
      </c>
      <c r="G57" s="624">
        <v>34881</v>
      </c>
    </row>
    <row r="58" spans="2:7" s="464" customFormat="1" ht="12.75" customHeight="1">
      <c r="B58" s="22" t="s">
        <v>133</v>
      </c>
      <c r="C58" s="607" t="s">
        <v>218</v>
      </c>
      <c r="D58" s="607" t="s">
        <v>134</v>
      </c>
      <c r="E58" s="23"/>
      <c r="F58" s="608">
        <v>34912</v>
      </c>
      <c r="G58" s="624">
        <v>42156</v>
      </c>
    </row>
    <row r="59" spans="2:7" s="464" customFormat="1" ht="12.75" customHeight="1">
      <c r="B59" s="22" t="s">
        <v>133</v>
      </c>
      <c r="C59" s="607" t="s">
        <v>218</v>
      </c>
      <c r="D59" s="607" t="s">
        <v>117</v>
      </c>
      <c r="E59" s="23"/>
      <c r="F59" s="608">
        <v>42186</v>
      </c>
      <c r="G59" s="625"/>
    </row>
    <row r="60" spans="2:7" s="464" customFormat="1" ht="12.75" customHeight="1">
      <c r="B60" s="22" t="s">
        <v>135</v>
      </c>
      <c r="C60" s="607" t="s">
        <v>136</v>
      </c>
      <c r="D60" s="607" t="s">
        <v>117</v>
      </c>
      <c r="E60" s="23"/>
      <c r="F60" s="608">
        <v>32143</v>
      </c>
      <c r="G60" s="624">
        <v>34001</v>
      </c>
    </row>
    <row r="61" spans="2:7" s="464" customFormat="1" ht="12.75" customHeight="1">
      <c r="B61" s="22" t="s">
        <v>135</v>
      </c>
      <c r="C61" s="607" t="s">
        <v>656</v>
      </c>
      <c r="D61" s="607" t="s">
        <v>662</v>
      </c>
      <c r="E61" s="23"/>
      <c r="F61" s="608">
        <v>43374</v>
      </c>
      <c r="G61" s="624">
        <v>43374</v>
      </c>
    </row>
    <row r="62" spans="2:7" s="464" customFormat="1" ht="12.75" customHeight="1">
      <c r="B62" s="22" t="s">
        <v>135</v>
      </c>
      <c r="C62" s="607" t="s">
        <v>656</v>
      </c>
      <c r="D62" s="607" t="s">
        <v>127</v>
      </c>
      <c r="E62" s="23"/>
      <c r="F62" s="608">
        <v>43405</v>
      </c>
      <c r="G62" s="624">
        <v>43405</v>
      </c>
    </row>
    <row r="63" spans="2:7" s="464" customFormat="1" ht="12.75" customHeight="1">
      <c r="B63" s="22" t="s">
        <v>135</v>
      </c>
      <c r="C63" s="607" t="s">
        <v>656</v>
      </c>
      <c r="D63" s="607" t="s">
        <v>663</v>
      </c>
      <c r="E63" s="23"/>
      <c r="F63" s="608">
        <v>43435</v>
      </c>
      <c r="G63" s="624">
        <v>43435</v>
      </c>
    </row>
    <row r="64" spans="2:7" s="464" customFormat="1" ht="12.75" customHeight="1">
      <c r="B64" s="22" t="s">
        <v>135</v>
      </c>
      <c r="C64" s="607" t="s">
        <v>656</v>
      </c>
      <c r="D64" s="607" t="s">
        <v>661</v>
      </c>
      <c r="E64" s="23"/>
      <c r="F64" s="608">
        <v>43466</v>
      </c>
      <c r="G64" s="624">
        <v>43466</v>
      </c>
    </row>
    <row r="65" spans="2:7" s="464" customFormat="1" ht="12.75" customHeight="1">
      <c r="B65" s="22" t="s">
        <v>135</v>
      </c>
      <c r="C65" s="607" t="s">
        <v>656</v>
      </c>
      <c r="D65" s="607" t="s">
        <v>688</v>
      </c>
      <c r="E65" s="23"/>
      <c r="F65" s="608">
        <v>43525</v>
      </c>
      <c r="G65" s="624">
        <v>43525</v>
      </c>
    </row>
    <row r="66" spans="2:7" s="464" customFormat="1" ht="12.75" customHeight="1">
      <c r="B66" s="22" t="s">
        <v>135</v>
      </c>
      <c r="C66" s="607" t="s">
        <v>656</v>
      </c>
      <c r="D66" s="607" t="s">
        <v>689</v>
      </c>
      <c r="E66" s="23"/>
      <c r="F66" s="608">
        <v>43556</v>
      </c>
      <c r="G66" s="624">
        <v>43556</v>
      </c>
    </row>
    <row r="67" spans="2:7" s="464" customFormat="1" ht="12.75" customHeight="1">
      <c r="B67" s="22" t="s">
        <v>135</v>
      </c>
      <c r="C67" s="607" t="s">
        <v>656</v>
      </c>
      <c r="D67" s="607" t="s">
        <v>127</v>
      </c>
      <c r="E67" s="23"/>
      <c r="F67" s="608">
        <v>43586</v>
      </c>
      <c r="G67" s="624">
        <v>43586</v>
      </c>
    </row>
    <row r="68" spans="2:7" s="464" customFormat="1" ht="12.75" customHeight="1">
      <c r="B68" s="22" t="s">
        <v>135</v>
      </c>
      <c r="C68" s="607" t="s">
        <v>656</v>
      </c>
      <c r="D68" s="607" t="s">
        <v>117</v>
      </c>
      <c r="E68" s="23"/>
      <c r="F68" s="608">
        <v>43617</v>
      </c>
      <c r="G68" s="625"/>
    </row>
    <row r="69" spans="2:7" s="464" customFormat="1" ht="12.75" customHeight="1">
      <c r="B69" s="22" t="s">
        <v>137</v>
      </c>
      <c r="C69" s="607" t="s">
        <v>138</v>
      </c>
      <c r="D69" s="607" t="s">
        <v>117</v>
      </c>
      <c r="E69" s="23"/>
      <c r="F69" s="608">
        <v>32143</v>
      </c>
      <c r="G69" s="624">
        <v>34366</v>
      </c>
    </row>
    <row r="70" spans="2:7" s="464" customFormat="1" ht="12.75" customHeight="1">
      <c r="B70" s="18" t="s">
        <v>137</v>
      </c>
      <c r="C70" s="607" t="s">
        <v>657</v>
      </c>
      <c r="D70" s="607" t="s">
        <v>664</v>
      </c>
      <c r="E70" s="23"/>
      <c r="F70" s="608">
        <v>43374</v>
      </c>
      <c r="G70" s="624">
        <v>43374</v>
      </c>
    </row>
    <row r="71" spans="2:7" s="464" customFormat="1" ht="12.75" customHeight="1">
      <c r="B71" s="22" t="s">
        <v>137</v>
      </c>
      <c r="C71" s="607" t="s">
        <v>657</v>
      </c>
      <c r="D71" s="607" t="s">
        <v>117</v>
      </c>
      <c r="E71" s="23"/>
      <c r="F71" s="608">
        <v>43405</v>
      </c>
      <c r="G71" s="624">
        <v>43405</v>
      </c>
    </row>
    <row r="72" spans="2:7" s="464" customFormat="1" ht="12.75" customHeight="1">
      <c r="B72" s="22" t="s">
        <v>137</v>
      </c>
      <c r="C72" s="607" t="s">
        <v>657</v>
      </c>
      <c r="D72" s="607" t="s">
        <v>665</v>
      </c>
      <c r="E72" s="23"/>
      <c r="F72" s="608">
        <v>43435</v>
      </c>
      <c r="G72" s="624">
        <v>43435</v>
      </c>
    </row>
    <row r="73" spans="2:7" s="464" customFormat="1" ht="12.75" customHeight="1">
      <c r="B73" s="22" t="s">
        <v>137</v>
      </c>
      <c r="C73" s="607" t="s">
        <v>657</v>
      </c>
      <c r="D73" s="607" t="s">
        <v>661</v>
      </c>
      <c r="E73" s="23"/>
      <c r="F73" s="608">
        <v>43466</v>
      </c>
      <c r="G73" s="624">
        <v>43466</v>
      </c>
    </row>
    <row r="74" spans="2:7" s="464" customFormat="1" ht="12.75" customHeight="1">
      <c r="B74" s="22" t="s">
        <v>137</v>
      </c>
      <c r="C74" s="607" t="s">
        <v>657</v>
      </c>
      <c r="D74" s="607" t="s">
        <v>690</v>
      </c>
      <c r="E74" s="23"/>
      <c r="F74" s="608">
        <v>43525</v>
      </c>
      <c r="G74" s="624">
        <v>43525</v>
      </c>
    </row>
    <row r="75" spans="2:7" s="464" customFormat="1" ht="12.75" customHeight="1">
      <c r="B75" s="22" t="s">
        <v>137</v>
      </c>
      <c r="C75" s="607" t="s">
        <v>657</v>
      </c>
      <c r="D75" s="607" t="s">
        <v>689</v>
      </c>
      <c r="E75" s="23"/>
      <c r="F75" s="608">
        <v>43556</v>
      </c>
      <c r="G75" s="624">
        <v>43556</v>
      </c>
    </row>
    <row r="76" spans="2:7" s="464" customFormat="1" ht="12.75" customHeight="1">
      <c r="B76" s="22" t="s">
        <v>137</v>
      </c>
      <c r="C76" s="607" t="s">
        <v>657</v>
      </c>
      <c r="D76" s="607" t="s">
        <v>127</v>
      </c>
      <c r="E76" s="23"/>
      <c r="F76" s="608">
        <v>43586</v>
      </c>
      <c r="G76" s="624">
        <v>43586</v>
      </c>
    </row>
    <row r="77" spans="2:7" s="464" customFormat="1" ht="12.75" customHeight="1">
      <c r="B77" s="22" t="s">
        <v>137</v>
      </c>
      <c r="C77" s="607" t="s">
        <v>657</v>
      </c>
      <c r="D77" s="607" t="s">
        <v>117</v>
      </c>
      <c r="E77" s="23"/>
      <c r="F77" s="608">
        <v>43617</v>
      </c>
      <c r="G77" s="624">
        <v>43831</v>
      </c>
    </row>
    <row r="78" spans="2:7" s="464" customFormat="1" ht="12.75" customHeight="1">
      <c r="B78" s="22" t="s">
        <v>137</v>
      </c>
      <c r="C78" s="607" t="s">
        <v>657</v>
      </c>
      <c r="D78" s="622" t="s">
        <v>712</v>
      </c>
      <c r="E78" s="23"/>
      <c r="F78" s="608">
        <v>43862</v>
      </c>
      <c r="G78" s="624">
        <v>44075</v>
      </c>
    </row>
    <row r="79" spans="2:7" s="464" customFormat="1" ht="12.75" customHeight="1">
      <c r="B79" s="22" t="s">
        <v>137</v>
      </c>
      <c r="C79" s="607" t="s">
        <v>657</v>
      </c>
      <c r="D79" s="640" t="s">
        <v>730</v>
      </c>
      <c r="E79" s="23"/>
      <c r="F79" s="608">
        <v>44105</v>
      </c>
      <c r="G79" s="624">
        <v>44105</v>
      </c>
    </row>
    <row r="80" spans="2:7" s="464" customFormat="1" ht="12.75" customHeight="1">
      <c r="B80" s="641" t="s">
        <v>137</v>
      </c>
      <c r="C80" s="607" t="s">
        <v>657</v>
      </c>
      <c r="D80" s="640" t="s">
        <v>117</v>
      </c>
      <c r="E80" s="23"/>
      <c r="F80" s="608">
        <v>44136</v>
      </c>
      <c r="G80" s="638"/>
    </row>
    <row r="81" spans="2:7" ht="18.75" customHeight="1">
      <c r="B81" s="630" t="s">
        <v>139</v>
      </c>
      <c r="C81" s="27"/>
      <c r="D81" s="27"/>
      <c r="E81" s="129"/>
      <c r="F81" s="130"/>
      <c r="G81" s="131"/>
    </row>
    <row r="82" spans="2:7" ht="12.75" customHeight="1">
      <c r="B82" s="28" t="s">
        <v>140</v>
      </c>
      <c r="C82" s="29" t="s">
        <v>95</v>
      </c>
      <c r="D82" s="29" t="s">
        <v>96</v>
      </c>
      <c r="E82" s="30" t="s">
        <v>97</v>
      </c>
      <c r="F82" s="31" t="s">
        <v>98</v>
      </c>
      <c r="G82" s="32" t="s">
        <v>99</v>
      </c>
    </row>
    <row r="83" spans="2:7" ht="12.75" customHeight="1">
      <c r="B83" s="22" t="s">
        <v>141</v>
      </c>
      <c r="C83" s="23" t="s">
        <v>142</v>
      </c>
      <c r="D83" s="23" t="s">
        <v>134</v>
      </c>
      <c r="E83" s="24">
        <v>35825</v>
      </c>
      <c r="F83" s="24">
        <v>32143</v>
      </c>
      <c r="G83" s="25">
        <v>34669</v>
      </c>
    </row>
    <row r="84" spans="2:7" ht="12.75" customHeight="1">
      <c r="B84" s="22" t="s">
        <v>141</v>
      </c>
      <c r="C84" s="23" t="s">
        <v>142</v>
      </c>
      <c r="D84" s="23" t="s">
        <v>127</v>
      </c>
      <c r="E84" s="24">
        <v>35825</v>
      </c>
      <c r="F84" s="24">
        <v>34700</v>
      </c>
      <c r="G84" s="25">
        <v>35796</v>
      </c>
    </row>
    <row r="85" spans="2:7" ht="12.75" customHeight="1">
      <c r="B85" s="22" t="s">
        <v>143</v>
      </c>
      <c r="C85" s="23" t="s">
        <v>142</v>
      </c>
      <c r="D85" s="23" t="s">
        <v>127</v>
      </c>
      <c r="E85" s="24"/>
      <c r="F85" s="24">
        <v>36982</v>
      </c>
      <c r="G85" s="25">
        <v>39142</v>
      </c>
    </row>
    <row r="86" spans="2:7" ht="12.75" customHeight="1">
      <c r="B86" s="22" t="s">
        <v>144</v>
      </c>
      <c r="C86" s="23" t="s">
        <v>145</v>
      </c>
      <c r="D86" s="23" t="s">
        <v>127</v>
      </c>
      <c r="E86" s="24">
        <v>36478</v>
      </c>
      <c r="F86" s="24">
        <v>35827</v>
      </c>
      <c r="G86" s="25">
        <v>36951</v>
      </c>
    </row>
    <row r="87" spans="2:7" ht="12.75" customHeight="1">
      <c r="B87" s="22" t="s">
        <v>146</v>
      </c>
      <c r="C87" s="23" t="s">
        <v>147</v>
      </c>
      <c r="D87" s="23" t="s">
        <v>127</v>
      </c>
      <c r="E87" s="24"/>
      <c r="F87" s="24">
        <v>40878</v>
      </c>
      <c r="G87" s="25">
        <v>42125</v>
      </c>
    </row>
    <row r="88" spans="2:7" ht="12.75" customHeight="1">
      <c r="B88" s="22" t="s">
        <v>148</v>
      </c>
      <c r="C88" s="23" t="s">
        <v>149</v>
      </c>
      <c r="D88" s="23" t="s">
        <v>127</v>
      </c>
      <c r="E88" s="24"/>
      <c r="F88" s="24">
        <v>35462</v>
      </c>
      <c r="G88" s="25">
        <v>35612</v>
      </c>
    </row>
    <row r="89" spans="2:7" ht="12.75" customHeight="1">
      <c r="B89" s="22" t="s">
        <v>148</v>
      </c>
      <c r="C89" s="23" t="s">
        <v>149</v>
      </c>
      <c r="D89" s="23" t="s">
        <v>150</v>
      </c>
      <c r="E89" s="24"/>
      <c r="F89" s="24">
        <v>35643</v>
      </c>
      <c r="G89" s="25">
        <v>37257</v>
      </c>
    </row>
    <row r="90" spans="2:7" ht="12.75" customHeight="1">
      <c r="B90" s="22" t="s">
        <v>148</v>
      </c>
      <c r="C90" s="23" t="s">
        <v>149</v>
      </c>
      <c r="D90" s="23" t="s">
        <v>127</v>
      </c>
      <c r="E90" s="24"/>
      <c r="F90" s="24">
        <v>37288</v>
      </c>
      <c r="G90" s="25">
        <v>37408</v>
      </c>
    </row>
    <row r="91" spans="2:7" ht="12.75" customHeight="1">
      <c r="B91" s="22" t="s">
        <v>148</v>
      </c>
      <c r="C91" s="23" t="s">
        <v>149</v>
      </c>
      <c r="D91" s="23" t="s">
        <v>150</v>
      </c>
      <c r="E91" s="24"/>
      <c r="F91" s="24">
        <v>37438</v>
      </c>
      <c r="G91" s="25">
        <v>42036</v>
      </c>
    </row>
    <row r="92" spans="2:7" ht="12.75" customHeight="1">
      <c r="B92" s="22" t="s">
        <v>148</v>
      </c>
      <c r="C92" s="23" t="s">
        <v>215</v>
      </c>
      <c r="D92" s="23" t="s">
        <v>127</v>
      </c>
      <c r="E92" s="24"/>
      <c r="F92" s="24">
        <v>42064</v>
      </c>
      <c r="G92" s="25">
        <v>42614</v>
      </c>
    </row>
    <row r="93" spans="2:7" ht="12.75" customHeight="1">
      <c r="B93" s="22" t="s">
        <v>151</v>
      </c>
      <c r="C93" s="23" t="s">
        <v>60</v>
      </c>
      <c r="D93" s="23" t="s">
        <v>120</v>
      </c>
      <c r="E93" s="24">
        <v>34880</v>
      </c>
      <c r="F93" s="24">
        <v>32448</v>
      </c>
      <c r="G93" s="25">
        <v>34090</v>
      </c>
    </row>
    <row r="94" spans="2:7" ht="12.75" customHeight="1">
      <c r="B94" s="22" t="s">
        <v>151</v>
      </c>
      <c r="C94" s="23" t="s">
        <v>60</v>
      </c>
      <c r="D94" s="23" t="s">
        <v>117</v>
      </c>
      <c r="E94" s="24">
        <v>34880</v>
      </c>
      <c r="F94" s="24">
        <v>34121</v>
      </c>
      <c r="G94" s="25">
        <v>34851</v>
      </c>
    </row>
    <row r="95" spans="2:7" ht="12.75" customHeight="1">
      <c r="B95" s="22" t="s">
        <v>152</v>
      </c>
      <c r="C95" s="23" t="s">
        <v>153</v>
      </c>
      <c r="D95" s="23" t="s">
        <v>117</v>
      </c>
      <c r="E95" s="24">
        <v>35825</v>
      </c>
      <c r="F95" s="24">
        <v>34881</v>
      </c>
      <c r="G95" s="25">
        <v>35796</v>
      </c>
    </row>
    <row r="96" spans="2:7" ht="12.75" customHeight="1">
      <c r="B96" s="22" t="s">
        <v>154</v>
      </c>
      <c r="C96" s="23" t="s">
        <v>155</v>
      </c>
      <c r="D96" s="23" t="s">
        <v>117</v>
      </c>
      <c r="E96" s="24">
        <v>37256</v>
      </c>
      <c r="F96" s="24">
        <v>35827</v>
      </c>
      <c r="G96" s="25">
        <v>37226</v>
      </c>
    </row>
    <row r="97" spans="2:7" ht="12.75" customHeight="1">
      <c r="B97" s="22" t="s">
        <v>156</v>
      </c>
      <c r="C97" s="23" t="s">
        <v>157</v>
      </c>
      <c r="D97" s="23" t="s">
        <v>127</v>
      </c>
      <c r="E97" s="24">
        <v>38898</v>
      </c>
      <c r="F97" s="24">
        <v>37257</v>
      </c>
      <c r="G97" s="25">
        <v>37591</v>
      </c>
    </row>
    <row r="98" spans="2:7" ht="12.75" customHeight="1">
      <c r="B98" s="22" t="s">
        <v>156</v>
      </c>
      <c r="C98" s="23" t="s">
        <v>157</v>
      </c>
      <c r="D98" s="23" t="s">
        <v>117</v>
      </c>
      <c r="E98" s="24">
        <v>38898</v>
      </c>
      <c r="F98" s="24">
        <v>37622</v>
      </c>
      <c r="G98" s="25">
        <v>37895</v>
      </c>
    </row>
    <row r="99" spans="2:7" ht="12.75" customHeight="1">
      <c r="B99" s="18" t="s">
        <v>156</v>
      </c>
      <c r="C99" s="19" t="s">
        <v>157</v>
      </c>
      <c r="D99" s="19" t="s">
        <v>158</v>
      </c>
      <c r="E99" s="24">
        <v>38898</v>
      </c>
      <c r="F99" s="24">
        <v>37926</v>
      </c>
      <c r="G99" s="21">
        <v>38626</v>
      </c>
    </row>
    <row r="100" spans="2:7" ht="12.75" customHeight="1">
      <c r="B100" s="18" t="s">
        <v>156</v>
      </c>
      <c r="C100" s="19" t="s">
        <v>157</v>
      </c>
      <c r="D100" s="19" t="s">
        <v>159</v>
      </c>
      <c r="E100" s="24">
        <v>38898</v>
      </c>
      <c r="F100" s="24">
        <v>38657</v>
      </c>
      <c r="G100" s="21">
        <v>38869</v>
      </c>
    </row>
    <row r="101" spans="2:7" ht="12.75" customHeight="1">
      <c r="B101" s="18" t="s">
        <v>160</v>
      </c>
      <c r="C101" s="19" t="s">
        <v>157</v>
      </c>
      <c r="D101" s="19" t="s">
        <v>161</v>
      </c>
      <c r="E101" s="24">
        <v>39994</v>
      </c>
      <c r="F101" s="24">
        <v>38899</v>
      </c>
      <c r="G101" s="21">
        <v>39083</v>
      </c>
    </row>
    <row r="102" spans="2:7" ht="12.75" customHeight="1">
      <c r="B102" s="18" t="s">
        <v>160</v>
      </c>
      <c r="C102" s="19" t="s">
        <v>157</v>
      </c>
      <c r="D102" s="19" t="s">
        <v>158</v>
      </c>
      <c r="E102" s="24">
        <v>39994</v>
      </c>
      <c r="F102" s="24">
        <v>39114</v>
      </c>
      <c r="G102" s="21">
        <v>39508</v>
      </c>
    </row>
    <row r="103" spans="2:7" ht="12.75" customHeight="1">
      <c r="B103" s="18" t="s">
        <v>160</v>
      </c>
      <c r="C103" s="19" t="s">
        <v>157</v>
      </c>
      <c r="D103" s="19" t="s">
        <v>162</v>
      </c>
      <c r="E103" s="24">
        <v>39994</v>
      </c>
      <c r="F103" s="24">
        <v>39539</v>
      </c>
      <c r="G103" s="21">
        <v>39965</v>
      </c>
    </row>
    <row r="104" spans="2:7" ht="12.75" customHeight="1">
      <c r="B104" s="18" t="s">
        <v>163</v>
      </c>
      <c r="C104" s="19" t="s">
        <v>164</v>
      </c>
      <c r="D104" s="19" t="s">
        <v>158</v>
      </c>
      <c r="E104" s="24"/>
      <c r="F104" s="24">
        <v>39995</v>
      </c>
      <c r="G104" s="21">
        <v>40179</v>
      </c>
    </row>
    <row r="105" spans="2:7" ht="12.75" customHeight="1">
      <c r="B105" s="18" t="s">
        <v>165</v>
      </c>
      <c r="C105" s="19" t="s">
        <v>166</v>
      </c>
      <c r="D105" s="19" t="s">
        <v>158</v>
      </c>
      <c r="E105" s="24"/>
      <c r="F105" s="24">
        <v>39995</v>
      </c>
      <c r="G105" s="21">
        <v>41730</v>
      </c>
    </row>
    <row r="106" spans="2:7" ht="12.75" customHeight="1">
      <c r="B106" s="18" t="s">
        <v>165</v>
      </c>
      <c r="C106" s="19" t="s">
        <v>167</v>
      </c>
      <c r="D106" s="19" t="s">
        <v>127</v>
      </c>
      <c r="E106" s="24"/>
      <c r="F106" s="24">
        <v>41760</v>
      </c>
      <c r="G106" s="21">
        <v>42767</v>
      </c>
    </row>
    <row r="107" spans="2:7" ht="12.75" customHeight="1">
      <c r="B107" s="18" t="s">
        <v>620</v>
      </c>
      <c r="C107" s="19" t="s">
        <v>218</v>
      </c>
      <c r="D107" s="19" t="s">
        <v>127</v>
      </c>
      <c r="E107" s="24"/>
      <c r="F107" s="24">
        <v>43191</v>
      </c>
      <c r="G107" s="21">
        <v>43191</v>
      </c>
    </row>
    <row r="108" spans="2:7" ht="12.75" customHeight="1">
      <c r="B108" s="18" t="s">
        <v>631</v>
      </c>
      <c r="C108" s="19" t="s">
        <v>632</v>
      </c>
      <c r="D108" s="19" t="s">
        <v>127</v>
      </c>
      <c r="E108" s="24"/>
      <c r="F108" s="24">
        <v>43221</v>
      </c>
      <c r="G108" s="21">
        <v>43221</v>
      </c>
    </row>
    <row r="109" spans="2:7" s="464" customFormat="1" ht="12.75" customHeight="1">
      <c r="B109" s="18" t="s">
        <v>168</v>
      </c>
      <c r="C109" s="19" t="s">
        <v>169</v>
      </c>
      <c r="D109" s="19" t="s">
        <v>150</v>
      </c>
      <c r="E109" s="24"/>
      <c r="F109" s="24">
        <v>41609</v>
      </c>
      <c r="G109" s="21"/>
    </row>
    <row r="110" spans="2:7" s="464" customFormat="1" ht="12.75" customHeight="1">
      <c r="B110" s="18" t="s">
        <v>422</v>
      </c>
      <c r="C110" s="19" t="s">
        <v>423</v>
      </c>
      <c r="D110" s="19" t="s">
        <v>158</v>
      </c>
      <c r="E110" s="24"/>
      <c r="F110" s="24">
        <v>40391</v>
      </c>
      <c r="G110" s="21">
        <v>43009</v>
      </c>
    </row>
    <row r="111" spans="2:7" s="464" customFormat="1" ht="12.75" customHeight="1">
      <c r="B111" s="18" t="s">
        <v>422</v>
      </c>
      <c r="C111" s="19" t="s">
        <v>423</v>
      </c>
      <c r="D111" s="19" t="s">
        <v>127</v>
      </c>
      <c r="E111" s="24"/>
      <c r="F111" s="24">
        <v>43040</v>
      </c>
      <c r="G111" s="21">
        <v>43952</v>
      </c>
    </row>
    <row r="112" spans="2:7" ht="12.75" customHeight="1">
      <c r="B112" s="18" t="s">
        <v>422</v>
      </c>
      <c r="C112" s="19" t="s">
        <v>423</v>
      </c>
      <c r="D112" s="19" t="s">
        <v>117</v>
      </c>
      <c r="E112" s="24"/>
      <c r="F112" s="24">
        <v>43983</v>
      </c>
      <c r="G112" s="21">
        <v>44044</v>
      </c>
    </row>
    <row r="113" spans="2:7" ht="12.75" customHeight="1">
      <c r="B113" s="26" t="s">
        <v>422</v>
      </c>
      <c r="C113" s="635" t="s">
        <v>423</v>
      </c>
      <c r="D113" s="635" t="s">
        <v>158</v>
      </c>
      <c r="E113" s="636"/>
      <c r="F113" s="637">
        <v>44075</v>
      </c>
      <c r="G113" s="638"/>
    </row>
    <row r="114" spans="2:7" ht="12.75" customHeight="1">
      <c r="B114" s="33"/>
      <c r="C114" s="23"/>
      <c r="D114" s="23"/>
      <c r="E114" s="23"/>
      <c r="F114" s="23"/>
      <c r="G114"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9"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735</v>
      </c>
    </row>
    <row r="2" spans="1:4">
      <c r="A2" s="199"/>
      <c r="D2" s="4"/>
    </row>
    <row r="3" spans="1:4">
      <c r="A3" s="200" t="s">
        <v>731</v>
      </c>
    </row>
    <row r="4" spans="1:4">
      <c r="A4" s="200"/>
    </row>
    <row r="5" spans="1:4" ht="15">
      <c r="A5" s="201"/>
    </row>
    <row r="6" spans="1:4" ht="15">
      <c r="A6" s="201"/>
    </row>
    <row r="7" spans="1:4" ht="48">
      <c r="A7" s="200" t="s">
        <v>221</v>
      </c>
    </row>
    <row r="8" spans="1:4" ht="15">
      <c r="A8" s="201"/>
    </row>
    <row r="9" spans="1:4">
      <c r="A9" s="200" t="s">
        <v>732</v>
      </c>
    </row>
    <row r="10" spans="1:4">
      <c r="A10" s="200"/>
    </row>
    <row r="11" spans="1:4" ht="24">
      <c r="A11" s="200" t="s">
        <v>222</v>
      </c>
    </row>
    <row r="12" spans="1:4" ht="15">
      <c r="A12" s="201"/>
    </row>
    <row r="13" spans="1:4" ht="24">
      <c r="A13" s="200" t="s">
        <v>683</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734</v>
      </c>
    </row>
    <row r="23" spans="1:9" ht="15">
      <c r="A23" s="201"/>
    </row>
    <row r="24" spans="1:9">
      <c r="A24" s="200" t="s">
        <v>226</v>
      </c>
    </row>
    <row r="25" spans="1:9">
      <c r="A25" s="200" t="s">
        <v>703</v>
      </c>
    </row>
    <row r="26" spans="1:9">
      <c r="A26" s="200" t="s">
        <v>704</v>
      </c>
    </row>
    <row r="27" spans="1:9">
      <c r="A27" s="200" t="s">
        <v>227</v>
      </c>
    </row>
    <row r="28" spans="1:9">
      <c r="A28" s="200" t="s">
        <v>71</v>
      </c>
    </row>
    <row r="29" spans="1:9" ht="15">
      <c r="A29" s="201"/>
    </row>
    <row r="30" spans="1:9">
      <c r="A30" s="361"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54"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2" t="s">
        <v>0</v>
      </c>
      <c r="B1" s="652"/>
      <c r="C1" s="652"/>
      <c r="D1" s="450"/>
      <c r="E1" s="450"/>
      <c r="F1" s="450"/>
      <c r="G1" s="450"/>
      <c r="H1" s="450"/>
      <c r="I1" s="450"/>
      <c r="J1" s="450"/>
      <c r="K1" s="450"/>
      <c r="L1" s="450"/>
      <c r="M1" s="450"/>
      <c r="N1" s="450"/>
      <c r="O1" s="450"/>
    </row>
    <row r="2" spans="1:19" ht="15.75" customHeight="1">
      <c r="A2" s="652" t="s">
        <v>438</v>
      </c>
      <c r="B2" s="652"/>
      <c r="C2" s="652"/>
      <c r="D2" s="450"/>
      <c r="E2" s="450"/>
      <c r="F2" s="450"/>
      <c r="G2" s="450"/>
      <c r="H2" s="450"/>
      <c r="I2" s="450"/>
      <c r="J2" s="450"/>
      <c r="K2" s="450"/>
      <c r="L2" s="450"/>
      <c r="M2" s="450"/>
      <c r="N2" s="450"/>
      <c r="O2" s="450"/>
    </row>
    <row r="3" spans="1:19" ht="60.95" customHeight="1">
      <c r="A3" s="406" t="s">
        <v>1</v>
      </c>
      <c r="B3" s="654" t="s">
        <v>700</v>
      </c>
      <c r="C3" s="654"/>
      <c r="D3" s="451"/>
      <c r="E3" s="451"/>
      <c r="F3" s="451"/>
      <c r="G3" s="451"/>
      <c r="H3" s="451"/>
      <c r="I3" s="451"/>
      <c r="J3" s="451"/>
      <c r="K3" s="451"/>
      <c r="L3" s="451"/>
      <c r="M3" s="451"/>
      <c r="N3" s="451"/>
      <c r="O3" s="451"/>
    </row>
    <row r="4" spans="1:19">
      <c r="A4" s="406" t="s">
        <v>178</v>
      </c>
      <c r="B4" s="655" t="s">
        <v>585</v>
      </c>
      <c r="C4" s="655"/>
      <c r="D4" s="451"/>
      <c r="E4" s="451"/>
      <c r="F4" s="451"/>
      <c r="G4" s="451"/>
      <c r="H4" s="451"/>
      <c r="I4" s="451"/>
      <c r="J4" s="451"/>
      <c r="K4" s="451"/>
      <c r="L4" s="451"/>
      <c r="M4" s="451"/>
      <c r="N4" s="451"/>
      <c r="O4" s="451"/>
      <c r="P4" s="113"/>
      <c r="Q4" s="113"/>
      <c r="R4" s="113"/>
      <c r="S4" s="113"/>
    </row>
    <row r="5" spans="1:19">
      <c r="A5" s="406" t="s">
        <v>3</v>
      </c>
      <c r="B5" s="655" t="s">
        <v>584</v>
      </c>
      <c r="C5" s="655"/>
      <c r="D5" s="451"/>
      <c r="E5" s="451"/>
      <c r="F5" s="451"/>
      <c r="G5" s="451"/>
      <c r="H5" s="451"/>
      <c r="I5" s="451"/>
      <c r="J5" s="451"/>
      <c r="K5" s="451"/>
      <c r="L5" s="451"/>
      <c r="M5" s="451"/>
      <c r="N5" s="451"/>
      <c r="O5" s="451"/>
    </row>
    <row r="6" spans="1:19" ht="27.75" customHeight="1">
      <c r="A6" s="406" t="s">
        <v>5</v>
      </c>
      <c r="B6" s="655" t="s">
        <v>586</v>
      </c>
      <c r="C6" s="655"/>
      <c r="D6" s="451"/>
      <c r="E6" s="451"/>
      <c r="F6" s="451"/>
      <c r="G6" s="451"/>
      <c r="H6" s="451"/>
      <c r="I6" s="451"/>
      <c r="J6" s="451"/>
      <c r="K6" s="451"/>
      <c r="L6" s="451"/>
      <c r="M6" s="451"/>
      <c r="N6" s="451"/>
      <c r="O6" s="451"/>
    </row>
    <row r="7" spans="1:19" ht="27.75" customHeight="1">
      <c r="A7" s="406" t="s">
        <v>219</v>
      </c>
      <c r="B7" s="655" t="s">
        <v>583</v>
      </c>
      <c r="C7" s="655"/>
      <c r="D7" s="451"/>
      <c r="E7" s="451"/>
      <c r="F7" s="451"/>
      <c r="G7" s="451"/>
      <c r="H7" s="451"/>
      <c r="I7" s="451"/>
      <c r="J7" s="451"/>
      <c r="K7" s="451"/>
      <c r="L7" s="451"/>
      <c r="M7" s="451"/>
      <c r="N7" s="451"/>
      <c r="O7" s="451"/>
    </row>
    <row r="8" spans="1:19" ht="16.5" customHeight="1">
      <c r="A8" s="406" t="s">
        <v>220</v>
      </c>
      <c r="B8" s="655" t="s">
        <v>582</v>
      </c>
      <c r="C8" s="655"/>
      <c r="D8" s="451"/>
      <c r="E8" s="451"/>
      <c r="F8" s="451"/>
      <c r="G8" s="451"/>
      <c r="H8" s="451"/>
      <c r="I8" s="451"/>
      <c r="J8" s="451"/>
      <c r="K8" s="451"/>
      <c r="L8" s="451"/>
      <c r="M8" s="451"/>
      <c r="N8" s="451"/>
      <c r="O8" s="451"/>
    </row>
    <row r="9" spans="1:19" ht="15.95" customHeight="1">
      <c r="A9" s="406" t="s">
        <v>9</v>
      </c>
      <c r="B9" s="655" t="s">
        <v>439</v>
      </c>
      <c r="C9" s="655"/>
      <c r="D9" s="452"/>
      <c r="E9" s="452"/>
      <c r="F9" s="452"/>
      <c r="G9" s="452"/>
      <c r="H9" s="452"/>
      <c r="I9" s="452"/>
      <c r="J9" s="452"/>
      <c r="K9" s="452"/>
      <c r="L9" s="452"/>
      <c r="M9" s="452"/>
      <c r="N9" s="452"/>
      <c r="O9" s="452"/>
    </row>
    <row r="10" spans="1:19" ht="15.95" customHeight="1">
      <c r="A10" s="406" t="s">
        <v>11</v>
      </c>
      <c r="B10" s="655" t="s">
        <v>439</v>
      </c>
      <c r="C10" s="655"/>
      <c r="D10" s="452"/>
      <c r="E10" s="452"/>
      <c r="F10" s="452"/>
      <c r="G10" s="452"/>
      <c r="H10" s="452"/>
      <c r="I10" s="452"/>
      <c r="J10" s="452"/>
      <c r="K10" s="452"/>
      <c r="L10" s="452"/>
      <c r="M10" s="452"/>
      <c r="N10" s="452"/>
      <c r="O10" s="452"/>
    </row>
    <row r="11" spans="1:19" ht="15.95" customHeight="1">
      <c r="A11" s="407" t="s">
        <v>13</v>
      </c>
      <c r="B11" s="655" t="s">
        <v>439</v>
      </c>
      <c r="C11" s="655"/>
      <c r="D11" s="452"/>
      <c r="E11" s="452"/>
      <c r="F11" s="452"/>
      <c r="G11" s="452"/>
      <c r="H11" s="452"/>
      <c r="I11" s="452"/>
      <c r="J11" s="452"/>
      <c r="K11" s="452"/>
      <c r="L11" s="452"/>
      <c r="M11" s="452"/>
      <c r="N11" s="452"/>
      <c r="O11" s="452"/>
    </row>
    <row r="12" spans="1:19" ht="15.95" customHeight="1">
      <c r="A12" s="407" t="s">
        <v>15</v>
      </c>
      <c r="B12" s="655" t="s">
        <v>439</v>
      </c>
      <c r="C12" s="655"/>
      <c r="D12" s="452"/>
      <c r="E12" s="452"/>
      <c r="F12" s="452"/>
      <c r="G12" s="452"/>
      <c r="H12" s="452"/>
      <c r="I12" s="452"/>
      <c r="J12" s="452"/>
      <c r="K12" s="452"/>
      <c r="L12" s="452"/>
      <c r="M12" s="452"/>
      <c r="N12" s="452"/>
      <c r="O12" s="452"/>
    </row>
    <row r="13" spans="1:19" ht="15.95" customHeight="1">
      <c r="A13" s="407" t="s">
        <v>17</v>
      </c>
      <c r="B13" s="655" t="s">
        <v>439</v>
      </c>
      <c r="C13" s="655"/>
      <c r="D13" s="452"/>
      <c r="E13" s="452"/>
      <c r="F13" s="452"/>
      <c r="G13" s="452"/>
      <c r="H13" s="452"/>
      <c r="I13" s="452"/>
      <c r="J13" s="452"/>
      <c r="K13" s="452"/>
      <c r="L13" s="452"/>
      <c r="M13" s="452"/>
      <c r="N13" s="452"/>
      <c r="O13" s="452"/>
    </row>
    <row r="14" spans="1:19" ht="15.95" customHeight="1">
      <c r="A14" s="407" t="s">
        <v>19</v>
      </c>
      <c r="B14" s="655" t="s">
        <v>439</v>
      </c>
      <c r="C14" s="655"/>
      <c r="D14" s="452"/>
      <c r="E14" s="452"/>
      <c r="F14" s="452"/>
      <c r="G14" s="452"/>
      <c r="H14" s="452"/>
      <c r="I14" s="452"/>
      <c r="J14" s="452"/>
      <c r="K14" s="452"/>
      <c r="L14" s="452"/>
      <c r="M14" s="452"/>
      <c r="N14" s="452"/>
      <c r="O14" s="452"/>
    </row>
    <row r="15" spans="1:19" ht="15.95" customHeight="1">
      <c r="A15" s="407" t="s">
        <v>21</v>
      </c>
      <c r="B15" s="655" t="s">
        <v>439</v>
      </c>
      <c r="C15" s="655"/>
      <c r="D15" s="452"/>
      <c r="E15" s="452"/>
      <c r="F15" s="452"/>
      <c r="G15" s="452"/>
      <c r="H15" s="452"/>
      <c r="I15" s="452"/>
      <c r="J15" s="452"/>
      <c r="K15" s="452"/>
      <c r="L15" s="452"/>
      <c r="M15" s="452"/>
      <c r="N15" s="452"/>
      <c r="O15" s="452"/>
    </row>
    <row r="16" spans="1:19" ht="15.95" customHeight="1">
      <c r="A16" s="407" t="s">
        <v>23</v>
      </c>
      <c r="B16" s="655" t="s">
        <v>439</v>
      </c>
      <c r="C16" s="655"/>
      <c r="D16" s="452"/>
      <c r="E16" s="452"/>
      <c r="F16" s="452"/>
      <c r="G16" s="452"/>
      <c r="H16" s="452"/>
      <c r="I16" s="452"/>
      <c r="J16" s="452"/>
      <c r="K16" s="452"/>
      <c r="L16" s="452"/>
      <c r="M16" s="452"/>
      <c r="N16" s="452"/>
      <c r="O16" s="452"/>
    </row>
    <row r="17" spans="1:15" ht="15.95" customHeight="1">
      <c r="A17" s="407" t="s">
        <v>365</v>
      </c>
      <c r="B17" s="655" t="s">
        <v>439</v>
      </c>
      <c r="C17" s="655"/>
      <c r="D17" s="452"/>
      <c r="E17" s="452"/>
      <c r="F17" s="452"/>
      <c r="G17" s="452"/>
      <c r="H17" s="452"/>
      <c r="I17" s="452"/>
      <c r="J17" s="452"/>
      <c r="K17" s="452"/>
      <c r="L17" s="452"/>
      <c r="M17" s="452"/>
      <c r="N17" s="452"/>
      <c r="O17" s="452"/>
    </row>
    <row r="18" spans="1:15">
      <c r="A18" s="407" t="s">
        <v>25</v>
      </c>
      <c r="B18" s="655" t="s">
        <v>582</v>
      </c>
      <c r="C18" s="655"/>
      <c r="D18" s="451"/>
      <c r="E18" s="451"/>
      <c r="F18" s="451"/>
      <c r="G18" s="451"/>
      <c r="H18" s="451"/>
      <c r="I18" s="451"/>
      <c r="J18" s="451"/>
      <c r="K18" s="451"/>
      <c r="L18" s="451"/>
      <c r="M18" s="451"/>
      <c r="N18" s="451"/>
      <c r="O18" s="451"/>
    </row>
    <row r="19" spans="1:15" ht="15" customHeight="1">
      <c r="A19" s="407" t="s">
        <v>27</v>
      </c>
      <c r="B19" s="655" t="s">
        <v>582</v>
      </c>
      <c r="C19" s="655"/>
      <c r="D19" s="451"/>
      <c r="E19" s="451"/>
      <c r="F19" s="451"/>
      <c r="G19" s="451"/>
      <c r="H19" s="451"/>
      <c r="I19" s="451"/>
      <c r="J19" s="451"/>
      <c r="K19" s="451"/>
      <c r="L19" s="451"/>
      <c r="M19" s="451"/>
      <c r="N19" s="451"/>
      <c r="O19" s="451"/>
    </row>
    <row r="20" spans="1:15" ht="15" customHeight="1">
      <c r="A20" s="407" t="s">
        <v>592</v>
      </c>
      <c r="B20" s="655" t="s">
        <v>622</v>
      </c>
      <c r="C20" s="655"/>
      <c r="D20" s="451"/>
      <c r="E20" s="451"/>
      <c r="F20" s="451"/>
      <c r="G20" s="451"/>
      <c r="H20" s="451"/>
      <c r="I20" s="451"/>
      <c r="J20" s="451"/>
      <c r="K20" s="451"/>
      <c r="L20" s="451"/>
      <c r="M20" s="451"/>
      <c r="N20" s="451"/>
      <c r="O20" s="451"/>
    </row>
    <row r="21" spans="1:15">
      <c r="A21" s="407" t="s">
        <v>28</v>
      </c>
      <c r="B21" s="655" t="s">
        <v>440</v>
      </c>
      <c r="C21" s="655"/>
      <c r="D21" s="453"/>
      <c r="E21" s="453"/>
      <c r="F21" s="453"/>
      <c r="G21" s="453"/>
      <c r="H21" s="453"/>
      <c r="I21" s="453"/>
      <c r="J21" s="453"/>
      <c r="K21" s="453"/>
      <c r="L21" s="453"/>
      <c r="M21" s="453"/>
      <c r="N21" s="453"/>
      <c r="O21" s="453"/>
    </row>
    <row r="22" spans="1:15">
      <c r="A22" s="407" t="s">
        <v>29</v>
      </c>
      <c r="B22" s="655" t="s">
        <v>441</v>
      </c>
      <c r="C22" s="655"/>
      <c r="D22" s="453"/>
      <c r="E22" s="453"/>
      <c r="F22" s="453"/>
      <c r="G22" s="453"/>
      <c r="H22" s="453"/>
      <c r="I22" s="453"/>
      <c r="J22" s="453"/>
      <c r="K22" s="453"/>
      <c r="L22" s="453"/>
      <c r="M22" s="453"/>
      <c r="N22" s="453"/>
      <c r="O22" s="453"/>
    </row>
    <row r="23" spans="1:15" ht="15" customHeight="1">
      <c r="A23" s="407" t="s">
        <v>31</v>
      </c>
      <c r="B23" s="655" t="s">
        <v>442</v>
      </c>
      <c r="C23" s="655"/>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2" t="s">
        <v>0</v>
      </c>
      <c r="B1" s="652"/>
      <c r="C1" s="652"/>
      <c r="D1" s="652"/>
      <c r="E1" s="652"/>
      <c r="F1" s="652"/>
      <c r="G1" s="652"/>
      <c r="H1" s="652"/>
      <c r="I1" s="652"/>
      <c r="J1" s="652"/>
      <c r="K1" s="652"/>
      <c r="L1" s="652"/>
      <c r="M1" s="652"/>
      <c r="N1" s="652"/>
      <c r="O1" s="652"/>
    </row>
    <row r="2" spans="1:26" ht="15.75" customHeight="1">
      <c r="A2" s="658" t="s">
        <v>174</v>
      </c>
      <c r="B2" s="658"/>
      <c r="C2" s="658"/>
      <c r="D2" s="658"/>
      <c r="E2" s="658"/>
      <c r="F2" s="658"/>
      <c r="G2" s="658"/>
      <c r="H2" s="658"/>
      <c r="I2" s="658"/>
      <c r="J2" s="658"/>
      <c r="K2" s="658"/>
      <c r="L2" s="658"/>
      <c r="M2" s="658"/>
      <c r="N2" s="658"/>
      <c r="O2" s="658"/>
    </row>
    <row r="3" spans="1:26" ht="15.75" customHeight="1">
      <c r="A3" s="657" t="s">
        <v>180</v>
      </c>
      <c r="B3" s="657"/>
      <c r="C3" s="657"/>
      <c r="D3" s="657"/>
      <c r="E3" s="657"/>
      <c r="F3" s="657"/>
      <c r="G3" s="657"/>
      <c r="H3" s="657"/>
      <c r="I3" s="657"/>
      <c r="J3" s="657"/>
      <c r="K3" s="657"/>
      <c r="L3" s="657"/>
      <c r="M3" s="657"/>
      <c r="N3" s="657"/>
      <c r="O3" s="657"/>
    </row>
    <row r="4" spans="1:26" ht="300.95" customHeight="1">
      <c r="A4" s="189" t="s">
        <v>175</v>
      </c>
      <c r="B4" s="659" t="s">
        <v>621</v>
      </c>
      <c r="C4" s="659"/>
      <c r="D4" s="659"/>
      <c r="E4" s="659"/>
      <c r="F4" s="659"/>
      <c r="G4" s="659"/>
      <c r="H4" s="659"/>
      <c r="I4" s="659"/>
      <c r="J4" s="659"/>
      <c r="K4" s="659"/>
      <c r="L4" s="659"/>
      <c r="M4" s="659"/>
      <c r="N4" s="659"/>
      <c r="O4" s="659"/>
    </row>
    <row r="5" spans="1:26" ht="51" customHeight="1">
      <c r="A5" s="189" t="s">
        <v>175</v>
      </c>
      <c r="B5" s="659" t="s">
        <v>595</v>
      </c>
      <c r="C5" s="659"/>
      <c r="D5" s="659"/>
      <c r="E5" s="659"/>
      <c r="F5" s="659"/>
      <c r="G5" s="659"/>
      <c r="H5" s="659"/>
      <c r="I5" s="659"/>
      <c r="J5" s="659"/>
      <c r="K5" s="659"/>
      <c r="L5" s="659"/>
      <c r="M5" s="659"/>
      <c r="N5" s="659"/>
      <c r="O5" s="659"/>
      <c r="P5" s="113"/>
      <c r="Q5" s="113"/>
      <c r="R5" s="113"/>
      <c r="S5" s="113"/>
      <c r="T5" s="113"/>
      <c r="U5" s="113"/>
      <c r="V5" s="113"/>
      <c r="W5" s="113"/>
      <c r="X5" s="113"/>
      <c r="Y5" s="113"/>
      <c r="Z5" s="113"/>
    </row>
    <row r="6" spans="1:26" ht="26.25" customHeight="1">
      <c r="A6" s="189" t="s">
        <v>175</v>
      </c>
      <c r="B6" s="659" t="s">
        <v>559</v>
      </c>
      <c r="C6" s="659"/>
      <c r="D6" s="659"/>
      <c r="E6" s="659"/>
      <c r="F6" s="659"/>
      <c r="G6" s="659"/>
      <c r="H6" s="659"/>
      <c r="I6" s="659"/>
      <c r="J6" s="659"/>
      <c r="K6" s="659"/>
      <c r="L6" s="659"/>
      <c r="M6" s="659"/>
      <c r="N6" s="659"/>
      <c r="O6" s="659"/>
      <c r="P6" s="113"/>
      <c r="Q6" s="113"/>
      <c r="R6" s="113"/>
      <c r="S6" s="113"/>
      <c r="T6" s="113"/>
      <c r="U6" s="113"/>
      <c r="V6" s="113"/>
      <c r="W6" s="113"/>
      <c r="X6" s="113"/>
      <c r="Y6" s="113"/>
      <c r="Z6" s="113"/>
    </row>
    <row r="7" spans="1:26" ht="39.75" customHeight="1">
      <c r="A7" s="189" t="s">
        <v>175</v>
      </c>
      <c r="B7" s="660" t="s">
        <v>596</v>
      </c>
      <c r="C7" s="660"/>
      <c r="D7" s="660"/>
      <c r="E7" s="660"/>
      <c r="F7" s="660"/>
      <c r="G7" s="660"/>
      <c r="H7" s="660"/>
      <c r="I7" s="660"/>
      <c r="J7" s="660"/>
      <c r="K7" s="660"/>
      <c r="L7" s="660"/>
      <c r="M7" s="660"/>
      <c r="N7" s="660"/>
      <c r="O7" s="660"/>
      <c r="P7" s="113"/>
      <c r="Q7" s="113"/>
      <c r="R7" s="113"/>
      <c r="S7" s="113"/>
      <c r="T7" s="113"/>
      <c r="U7" s="113"/>
      <c r="V7" s="113"/>
      <c r="W7" s="113"/>
      <c r="X7" s="113"/>
      <c r="Y7" s="113"/>
      <c r="Z7" s="113"/>
    </row>
    <row r="8" spans="1:26" ht="48.75" customHeight="1">
      <c r="A8" s="189" t="s">
        <v>175</v>
      </c>
      <c r="B8" s="659" t="s">
        <v>597</v>
      </c>
      <c r="C8" s="659"/>
      <c r="D8" s="659"/>
      <c r="E8" s="659"/>
      <c r="F8" s="659"/>
      <c r="G8" s="659"/>
      <c r="H8" s="659"/>
      <c r="I8" s="659"/>
      <c r="J8" s="659"/>
      <c r="K8" s="659"/>
      <c r="L8" s="659"/>
      <c r="M8" s="659"/>
      <c r="N8" s="659"/>
      <c r="O8" s="659"/>
      <c r="P8" s="459"/>
    </row>
    <row r="9" spans="1:26" ht="27" customHeight="1">
      <c r="A9" s="189" t="s">
        <v>175</v>
      </c>
      <c r="B9" s="659" t="s">
        <v>598</v>
      </c>
      <c r="C9" s="659"/>
      <c r="D9" s="659"/>
      <c r="E9" s="659"/>
      <c r="F9" s="659"/>
      <c r="G9" s="659"/>
      <c r="H9" s="659"/>
      <c r="I9" s="659"/>
      <c r="J9" s="659"/>
      <c r="K9" s="659"/>
      <c r="L9" s="659"/>
      <c r="M9" s="659"/>
      <c r="N9" s="659"/>
      <c r="O9" s="659"/>
    </row>
    <row r="10" spans="1:26" ht="15" customHeight="1">
      <c r="A10" s="189" t="s">
        <v>175</v>
      </c>
      <c r="B10" s="660" t="s">
        <v>560</v>
      </c>
      <c r="C10" s="660"/>
      <c r="D10" s="660"/>
      <c r="E10" s="660"/>
      <c r="F10" s="660"/>
      <c r="G10" s="660"/>
      <c r="H10" s="660"/>
      <c r="I10" s="660"/>
      <c r="J10" s="660"/>
      <c r="K10" s="660"/>
      <c r="L10" s="660"/>
      <c r="M10" s="660"/>
      <c r="N10" s="660"/>
      <c r="O10" s="660"/>
      <c r="P10" s="113"/>
      <c r="Q10" s="113"/>
      <c r="R10" s="113"/>
      <c r="S10" s="113"/>
      <c r="T10" s="113"/>
      <c r="U10" s="113"/>
      <c r="V10" s="113"/>
      <c r="W10" s="113"/>
      <c r="X10" s="113"/>
      <c r="Y10" s="113"/>
      <c r="Z10" s="113"/>
    </row>
    <row r="11" spans="1:26" ht="15.75" customHeight="1">
      <c r="A11" s="656"/>
      <c r="B11" s="656"/>
      <c r="C11" s="656"/>
      <c r="D11" s="656"/>
      <c r="E11" s="656"/>
      <c r="F11" s="656"/>
      <c r="G11" s="656"/>
      <c r="H11" s="656"/>
      <c r="I11" s="656"/>
      <c r="J11" s="656"/>
      <c r="K11" s="656"/>
      <c r="L11" s="656"/>
      <c r="M11" s="656"/>
      <c r="N11" s="656"/>
      <c r="O11" s="656"/>
      <c r="P11" s="113"/>
      <c r="Q11" s="113"/>
      <c r="R11" s="113"/>
      <c r="S11" s="113"/>
      <c r="T11" s="113"/>
      <c r="U11" s="113"/>
      <c r="V11" s="113"/>
      <c r="W11" s="113"/>
      <c r="X11" s="113"/>
      <c r="Y11" s="113"/>
      <c r="Z11" s="113"/>
    </row>
    <row r="12" spans="1:26" s="197" customFormat="1" ht="15" customHeight="1">
      <c r="A12" s="657" t="s">
        <v>280</v>
      </c>
      <c r="B12" s="657"/>
      <c r="C12" s="657"/>
      <c r="D12" s="657"/>
      <c r="E12" s="657"/>
      <c r="F12" s="657"/>
      <c r="G12" s="657"/>
      <c r="H12" s="657"/>
      <c r="I12" s="657"/>
      <c r="J12" s="657"/>
      <c r="K12" s="657"/>
      <c r="L12" s="657"/>
      <c r="M12" s="657"/>
      <c r="N12" s="657"/>
      <c r="O12" s="657"/>
    </row>
    <row r="13" spans="1:26" ht="15.75" customHeight="1">
      <c r="A13" s="189" t="s">
        <v>175</v>
      </c>
      <c r="B13" s="660" t="s">
        <v>746</v>
      </c>
      <c r="C13" s="660"/>
      <c r="D13" s="660"/>
      <c r="E13" s="660"/>
      <c r="F13" s="660"/>
      <c r="G13" s="660"/>
      <c r="H13" s="660"/>
      <c r="I13" s="660"/>
      <c r="J13" s="660"/>
      <c r="K13" s="660"/>
      <c r="L13" s="660"/>
      <c r="M13" s="660"/>
      <c r="N13" s="660"/>
      <c r="O13" s="660"/>
      <c r="P13" s="113"/>
      <c r="Q13" s="113"/>
      <c r="R13" s="113"/>
      <c r="S13" s="113"/>
      <c r="T13" s="113"/>
      <c r="U13" s="113"/>
      <c r="V13" s="113"/>
      <c r="W13" s="113"/>
      <c r="X13" s="113"/>
      <c r="Y13" s="113"/>
      <c r="Z13" s="113"/>
    </row>
    <row r="14" spans="1:26">
      <c r="A14" s="189"/>
      <c r="B14" s="659"/>
      <c r="C14" s="659"/>
      <c r="D14" s="659"/>
      <c r="E14" s="659"/>
      <c r="F14" s="659"/>
      <c r="G14" s="659"/>
      <c r="H14" s="659"/>
      <c r="I14" s="659"/>
      <c r="J14" s="659"/>
      <c r="K14" s="659"/>
      <c r="L14" s="659"/>
      <c r="M14" s="659"/>
      <c r="N14" s="659"/>
      <c r="O14" s="659"/>
    </row>
    <row r="15" spans="1:26">
      <c r="A15" s="657" t="s">
        <v>634</v>
      </c>
      <c r="B15" s="657"/>
      <c r="C15" s="657"/>
      <c r="D15" s="657"/>
      <c r="E15" s="657"/>
      <c r="F15" s="657"/>
      <c r="G15" s="657"/>
      <c r="H15" s="657"/>
      <c r="I15" s="657"/>
      <c r="J15" s="657"/>
      <c r="K15" s="657"/>
      <c r="L15" s="657"/>
      <c r="M15" s="657"/>
      <c r="N15" s="657"/>
      <c r="O15" s="657"/>
    </row>
    <row r="16" spans="1:26" ht="27.75" customHeight="1">
      <c r="A16" s="189" t="s">
        <v>175</v>
      </c>
      <c r="B16" s="659"/>
      <c r="C16" s="659"/>
      <c r="D16" s="659"/>
      <c r="E16" s="659"/>
      <c r="F16" s="659"/>
      <c r="G16" s="659"/>
      <c r="H16" s="659"/>
      <c r="I16" s="659"/>
      <c r="J16" s="659"/>
      <c r="K16" s="659"/>
      <c r="L16" s="659"/>
      <c r="M16" s="659"/>
      <c r="N16" s="659"/>
      <c r="O16" s="659"/>
    </row>
    <row r="20" spans="5:16">
      <c r="E20" s="661"/>
      <c r="F20" s="661"/>
      <c r="G20" s="661"/>
      <c r="H20" s="661"/>
      <c r="I20" s="661"/>
      <c r="J20" s="661"/>
      <c r="K20" s="661"/>
      <c r="L20" s="661"/>
      <c r="M20" s="661"/>
      <c r="N20" s="661"/>
      <c r="O20" s="661"/>
      <c r="P20" s="661"/>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1"/>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7" t="s">
        <v>0</v>
      </c>
      <c r="B1" s="667"/>
      <c r="C1" s="667"/>
      <c r="D1" s="667"/>
      <c r="E1" s="667"/>
      <c r="F1" s="667"/>
      <c r="G1" s="667"/>
      <c r="H1" s="668"/>
      <c r="I1" s="668"/>
    </row>
    <row r="2" spans="1:22" ht="8.4499999999999993" customHeight="1">
      <c r="A2" s="669"/>
      <c r="B2" s="669"/>
      <c r="C2" s="669"/>
      <c r="D2" s="669"/>
      <c r="E2" s="669"/>
      <c r="F2" s="669"/>
      <c r="G2" s="669"/>
    </row>
    <row r="3" spans="1:22" ht="15.6"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40" t="s">
        <v>372</v>
      </c>
      <c r="I4" s="662" t="s">
        <v>394</v>
      </c>
    </row>
    <row r="5" spans="1:22" ht="25.9" customHeight="1">
      <c r="A5" s="673"/>
      <c r="B5" s="675"/>
      <c r="C5" s="663"/>
      <c r="D5" s="678"/>
      <c r="E5" s="679"/>
      <c r="F5" s="675"/>
      <c r="G5" s="681"/>
      <c r="H5" s="356" t="s">
        <v>384</v>
      </c>
      <c r="I5" s="663"/>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687</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717</v>
      </c>
      <c r="B16" s="109">
        <f>SUM(B126:B137)</f>
        <v>8503.5999999999985</v>
      </c>
      <c r="C16" s="43">
        <f>SUM(C126:C137)</f>
        <v>13074.800000000003</v>
      </c>
      <c r="D16" s="109">
        <f>SUM(D126:D137)</f>
        <v>21578.399999999998</v>
      </c>
      <c r="E16" s="43">
        <f t="shared" si="1"/>
        <v>135.72404839883436</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6"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5"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6"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1006.1</v>
      </c>
      <c r="D137" s="109">
        <f t="shared" si="40"/>
        <v>1691.6</v>
      </c>
      <c r="E137" s="43">
        <f t="shared" si="41"/>
        <v>354.66145199438358</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8515.7999999999993</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7975.2</v>
      </c>
      <c r="K140" s="555"/>
      <c r="O140" s="296"/>
      <c r="P140" s="296"/>
      <c r="Q140" s="296"/>
      <c r="R140" s="296"/>
      <c r="S140" s="296"/>
      <c r="T140" s="296"/>
      <c r="U140" s="296"/>
      <c r="V140" s="296"/>
    </row>
    <row r="141" spans="1:22" s="464"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9107.2000000000007</v>
      </c>
      <c r="K141" s="555"/>
      <c r="O141" s="296"/>
      <c r="P141" s="296"/>
      <c r="Q141" s="296"/>
      <c r="R141" s="296"/>
      <c r="S141" s="296"/>
      <c r="T141" s="296"/>
      <c r="U141" s="296"/>
      <c r="V141" s="296"/>
    </row>
    <row r="142" spans="1:22" s="464"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9012.2000000000007</v>
      </c>
      <c r="K142" s="555"/>
      <c r="O142" s="296"/>
      <c r="P142" s="296"/>
      <c r="Q142" s="296"/>
      <c r="R142" s="296"/>
      <c r="S142" s="296"/>
      <c r="T142" s="296"/>
      <c r="U142" s="296"/>
      <c r="V142" s="296"/>
    </row>
    <row r="143" spans="1:22" s="464"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8660.7000000000007</v>
      </c>
      <c r="K143" s="555"/>
      <c r="O143" s="296"/>
      <c r="P143" s="296"/>
      <c r="Q143" s="296"/>
      <c r="R143" s="296"/>
      <c r="S143" s="296"/>
      <c r="T143" s="296"/>
      <c r="U143" s="296"/>
      <c r="V143" s="296"/>
    </row>
    <row r="144" spans="1:22" s="464" customFormat="1" ht="12.75" customHeight="1">
      <c r="A144" s="190">
        <f t="shared" si="9"/>
        <v>44197</v>
      </c>
      <c r="B144" s="109">
        <v>568.79999999999995</v>
      </c>
      <c r="C144" s="43">
        <v>1100.5</v>
      </c>
      <c r="D144" s="109">
        <f t="shared" ref="D144" si="54">SUM(B144:C144)</f>
        <v>1669.3</v>
      </c>
      <c r="E144" s="43">
        <f t="shared" ref="E144" si="55">(D144/158.9873)/
DAY(EOMONTH(A144,0)
)*1000</f>
        <v>338.69615432662982</v>
      </c>
      <c r="F144" s="109">
        <v>499</v>
      </c>
      <c r="G144" s="110">
        <v>12532.6</v>
      </c>
      <c r="H144" s="110">
        <v>3461.4</v>
      </c>
      <c r="I144" s="43">
        <v>8635.4</v>
      </c>
      <c r="K144" s="555"/>
      <c r="O144" s="296"/>
      <c r="P144" s="296"/>
      <c r="Q144" s="296"/>
      <c r="R144" s="296"/>
      <c r="S144" s="296"/>
      <c r="T144" s="296"/>
      <c r="U144" s="296"/>
      <c r="V144" s="296"/>
    </row>
    <row r="145" spans="1:22" s="464" customFormat="1" ht="12.75" customHeight="1">
      <c r="A145" s="190">
        <f t="shared" si="9"/>
        <v>44228</v>
      </c>
      <c r="B145" s="109">
        <v>469.1</v>
      </c>
      <c r="C145" s="43">
        <v>904.8</v>
      </c>
      <c r="D145" s="109">
        <f t="shared" ref="D145" si="56">SUM(B145:C145)</f>
        <v>1373.9</v>
      </c>
      <c r="E145" s="43">
        <f t="shared" ref="E145" si="57">(D145/158.9873)/
DAY(EOMONTH(A145,0)
)*1000</f>
        <v>308.62752649335602</v>
      </c>
      <c r="F145" s="109">
        <v>397.7</v>
      </c>
      <c r="G145" s="110">
        <v>11211</v>
      </c>
      <c r="H145" s="110">
        <v>3159.6</v>
      </c>
      <c r="I145" s="43">
        <v>8167.2</v>
      </c>
      <c r="K145" s="555"/>
      <c r="O145" s="296"/>
      <c r="P145" s="296"/>
      <c r="Q145" s="296"/>
      <c r="R145" s="296"/>
      <c r="S145" s="296"/>
      <c r="T145" s="296"/>
      <c r="U145" s="296"/>
      <c r="V145" s="296"/>
    </row>
    <row r="146" spans="1:22" ht="12.75" customHeight="1">
      <c r="A146" s="488" t="s">
        <v>45</v>
      </c>
      <c r="B146" s="475"/>
      <c r="C146" s="178"/>
      <c r="D146" s="475"/>
      <c r="E146" s="178"/>
      <c r="F146" s="475"/>
      <c r="G146" s="489"/>
      <c r="H146" s="489"/>
      <c r="I146" s="178"/>
    </row>
    <row r="147" spans="1:22" ht="12.75" customHeight="1">
      <c r="A147" s="42" t="s">
        <v>46</v>
      </c>
      <c r="B147" s="79">
        <f t="shared" ref="B147:I147" si="58">((B16-B15)/B15)</f>
        <v>0.29470158343483532</v>
      </c>
      <c r="C147" s="248">
        <f t="shared" si="58"/>
        <v>0.11550209026533598</v>
      </c>
      <c r="D147" s="79">
        <f t="shared" si="58"/>
        <v>0.17985674449122435</v>
      </c>
      <c r="E147" s="248">
        <f t="shared" si="58"/>
        <v>0.17985674449122432</v>
      </c>
      <c r="F147" s="79">
        <f t="shared" si="58"/>
        <v>0.52234454330669111</v>
      </c>
      <c r="G147" s="80">
        <f t="shared" si="58"/>
        <v>7.8997939178206106E-2</v>
      </c>
      <c r="H147" s="80">
        <f t="shared" si="58"/>
        <v>5.5886227512973653E-2</v>
      </c>
      <c r="I147" s="248">
        <f t="shared" si="58"/>
        <v>5.9408589749503832E-2</v>
      </c>
    </row>
    <row r="148" spans="1:22" ht="12.75" customHeight="1">
      <c r="A148" s="120" t="s">
        <v>47</v>
      </c>
      <c r="B148" s="82">
        <f t="shared" ref="B148:I148" si="59">((SUM(B132:B143)-SUM(B120:B131))/SUM(B120:B131))</f>
        <v>1.6616698002947211E-2</v>
      </c>
      <c r="C148" s="249">
        <f t="shared" si="59"/>
        <v>-4.7436005421257768E-2</v>
      </c>
      <c r="D148" s="82">
        <f t="shared" si="59"/>
        <v>-2.3347809261727689E-2</v>
      </c>
      <c r="E148" s="249">
        <f t="shared" si="59"/>
        <v>-2.6022924117003181E-2</v>
      </c>
      <c r="F148" s="82">
        <f t="shared" si="59"/>
        <v>0.17462695056976527</v>
      </c>
      <c r="G148" s="83">
        <f t="shared" si="59"/>
        <v>-8.5244246223755253E-3</v>
      </c>
      <c r="H148" s="83">
        <f t="shared" si="59"/>
        <v>1.77346781640653E-2</v>
      </c>
      <c r="I148" s="249">
        <f t="shared" si="59"/>
        <v>1.344912059613694E-2</v>
      </c>
    </row>
    <row r="149" spans="1:22" ht="12.75" customHeight="1">
      <c r="A149" s="664" t="s">
        <v>554</v>
      </c>
      <c r="B149" s="665"/>
      <c r="C149" s="665"/>
      <c r="D149" s="665"/>
      <c r="E149" s="665"/>
      <c r="F149" s="665"/>
      <c r="G149" s="665"/>
      <c r="H149" s="666"/>
      <c r="I149" s="666"/>
    </row>
    <row r="150" spans="1:22" ht="12.75" customHeight="1">
      <c r="A150" s="664" t="s">
        <v>426</v>
      </c>
      <c r="B150" s="665"/>
      <c r="C150" s="665"/>
      <c r="D150" s="665"/>
      <c r="E150" s="665"/>
      <c r="F150" s="665"/>
      <c r="G150" s="665"/>
      <c r="H150" s="666"/>
      <c r="I150" s="666"/>
    </row>
    <row r="151" spans="1:22">
      <c r="A151" s="404"/>
    </row>
  </sheetData>
  <mergeCells count="12">
    <mergeCell ref="I4:I5"/>
    <mergeCell ref="A150:I150"/>
    <mergeCell ref="A1:I1"/>
    <mergeCell ref="A2:G2"/>
    <mergeCell ref="A149:I149"/>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7" t="s">
        <v>0</v>
      </c>
      <c r="B1" s="667"/>
      <c r="C1" s="667"/>
      <c r="D1" s="667"/>
      <c r="E1" s="667"/>
    </row>
    <row r="2" spans="1:18">
      <c r="A2" s="132"/>
      <c r="B2" s="132"/>
      <c r="C2" s="132"/>
      <c r="D2" s="132"/>
      <c r="E2" s="132"/>
    </row>
    <row r="3" spans="1:18">
      <c r="A3" s="658" t="s">
        <v>177</v>
      </c>
      <c r="B3" s="689"/>
      <c r="C3" s="689"/>
      <c r="D3" s="689"/>
      <c r="E3" s="689"/>
    </row>
    <row r="4" spans="1:18">
      <c r="A4" s="670" t="s">
        <v>374</v>
      </c>
      <c r="B4" s="670"/>
      <c r="C4" s="670"/>
      <c r="D4" s="670"/>
      <c r="E4" s="670"/>
      <c r="F4" s="351"/>
      <c r="G4" s="351"/>
    </row>
    <row r="5" spans="1:18" ht="33.75" customHeight="1">
      <c r="A5" s="682"/>
      <c r="B5" s="353" t="s">
        <v>721</v>
      </c>
      <c r="C5" s="353" t="s">
        <v>695</v>
      </c>
      <c r="D5" s="353" t="s">
        <v>379</v>
      </c>
      <c r="E5" s="353" t="s">
        <v>716</v>
      </c>
      <c r="F5" s="690" t="s">
        <v>51</v>
      </c>
      <c r="G5" s="691"/>
      <c r="H5" s="685" t="s">
        <v>380</v>
      </c>
      <c r="I5" s="686"/>
    </row>
    <row r="6" spans="1:18" ht="24.95" customHeight="1">
      <c r="A6" s="683"/>
      <c r="B6" s="349" t="s">
        <v>373</v>
      </c>
      <c r="C6" s="349" t="s">
        <v>373</v>
      </c>
      <c r="D6" s="349" t="s">
        <v>373</v>
      </c>
      <c r="E6" s="349" t="s">
        <v>373</v>
      </c>
      <c r="F6" s="692" t="s">
        <v>383</v>
      </c>
      <c r="G6" s="693"/>
      <c r="H6" s="354" t="s">
        <v>381</v>
      </c>
      <c r="I6" s="348" t="s">
        <v>382</v>
      </c>
      <c r="J6" s="350"/>
    </row>
    <row r="7" spans="1:18" ht="12.75" customHeight="1">
      <c r="A7" s="684"/>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687</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717</v>
      </c>
      <c r="B17" s="343">
        <v>677.9</v>
      </c>
      <c r="C17" s="343">
        <v>16998.2</v>
      </c>
      <c r="D17" s="343">
        <v>1490.9</v>
      </c>
      <c r="E17" s="343">
        <v>2411.5</v>
      </c>
      <c r="F17" s="343">
        <f t="shared" si="0"/>
        <v>21578.500000000004</v>
      </c>
      <c r="G17" s="343">
        <f>F17/0.158987</f>
        <v>135724.93348512775</v>
      </c>
      <c r="H17" s="343">
        <v>2501.8000000000002</v>
      </c>
      <c r="I17" s="343">
        <v>19076.7</v>
      </c>
      <c r="N17" s="264"/>
      <c r="R17" s="264"/>
    </row>
    <row r="18" spans="1:18" ht="12.75" customHeight="1">
      <c r="A18" s="687" t="s">
        <v>666</v>
      </c>
      <c r="B18" s="688"/>
      <c r="C18" s="688"/>
      <c r="D18" s="688"/>
      <c r="E18" s="688"/>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6"/>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7" t="s">
        <v>0</v>
      </c>
      <c r="B1" s="667"/>
      <c r="C1" s="667"/>
      <c r="D1" s="667"/>
      <c r="E1" s="667"/>
      <c r="F1" s="667"/>
      <c r="G1" s="667"/>
      <c r="H1" s="667"/>
      <c r="I1" s="667"/>
      <c r="J1" s="667"/>
    </row>
    <row r="2" spans="1:10" ht="13.9" customHeight="1">
      <c r="A2" s="694"/>
      <c r="B2" s="694"/>
      <c r="C2" s="694"/>
      <c r="D2" s="694"/>
      <c r="E2" s="694"/>
      <c r="F2" s="694"/>
      <c r="G2" s="694"/>
      <c r="H2" s="694"/>
      <c r="I2" s="694"/>
      <c r="J2" s="694"/>
    </row>
    <row r="3" spans="1:10" ht="16.149999999999999" customHeight="1">
      <c r="A3" s="695" t="s">
        <v>48</v>
      </c>
      <c r="B3" s="695"/>
      <c r="C3" s="695"/>
      <c r="D3" s="695"/>
      <c r="E3" s="695"/>
      <c r="F3" s="695"/>
      <c r="G3" s="695"/>
      <c r="H3" s="695"/>
      <c r="I3" s="695"/>
      <c r="J3" s="695"/>
    </row>
    <row r="4" spans="1:10">
      <c r="A4" s="696"/>
      <c r="B4" s="698" t="s">
        <v>49</v>
      </c>
      <c r="C4" s="699"/>
      <c r="D4" s="698" t="s">
        <v>50</v>
      </c>
      <c r="E4" s="700"/>
      <c r="F4" s="700"/>
      <c r="G4" s="700"/>
      <c r="H4" s="700"/>
      <c r="I4" s="700"/>
      <c r="J4" s="699"/>
    </row>
    <row r="5" spans="1:10" ht="14.1" customHeight="1">
      <c r="A5" s="697"/>
      <c r="B5" s="675" t="s">
        <v>51</v>
      </c>
      <c r="C5" s="663" t="s">
        <v>52</v>
      </c>
      <c r="D5" s="674" t="s">
        <v>53</v>
      </c>
      <c r="E5" s="680" t="s">
        <v>54</v>
      </c>
      <c r="F5" s="680" t="s">
        <v>56</v>
      </c>
      <c r="G5" s="680" t="s">
        <v>59</v>
      </c>
      <c r="H5" s="680" t="s">
        <v>60</v>
      </c>
      <c r="I5" s="680" t="s">
        <v>63</v>
      </c>
      <c r="J5" s="703" t="s">
        <v>51</v>
      </c>
    </row>
    <row r="6" spans="1:10" ht="7.5" customHeight="1">
      <c r="A6" s="697"/>
      <c r="B6" s="701"/>
      <c r="C6" s="702"/>
      <c r="D6" s="675"/>
      <c r="E6" s="681"/>
      <c r="F6" s="681"/>
      <c r="G6" s="681"/>
      <c r="H6" s="681"/>
      <c r="I6" s="681"/>
      <c r="J6" s="704"/>
    </row>
    <row r="7" spans="1:10" ht="7.9" customHeight="1">
      <c r="A7" s="697"/>
      <c r="B7" s="701"/>
      <c r="C7" s="702"/>
      <c r="D7" s="675"/>
      <c r="E7" s="681"/>
      <c r="F7" s="681"/>
      <c r="G7" s="681"/>
      <c r="H7" s="681"/>
      <c r="I7" s="681"/>
      <c r="J7" s="704"/>
    </row>
    <row r="8" spans="1:10" ht="13.15" customHeight="1">
      <c r="A8" s="697"/>
      <c r="B8" s="298" t="s">
        <v>39</v>
      </c>
      <c r="C8" s="138" t="s">
        <v>64</v>
      </c>
      <c r="D8" s="137" t="s">
        <v>39</v>
      </c>
      <c r="E8" s="139" t="s">
        <v>39</v>
      </c>
      <c r="F8" s="139" t="s">
        <v>39</v>
      </c>
      <c r="G8" s="139" t="s">
        <v>39</v>
      </c>
      <c r="H8" s="139" t="s">
        <v>39</v>
      </c>
      <c r="I8" s="139" t="s">
        <v>39</v>
      </c>
      <c r="J8" s="140" t="s">
        <v>39</v>
      </c>
    </row>
    <row r="9" spans="1:10" ht="12.6"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6"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687</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717</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3.9"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7"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s="108" customFormat="1" ht="12.75" customHeight="1">
      <c r="A143" s="190">
        <f t="shared" si="17"/>
        <v>44105</v>
      </c>
      <c r="B143" s="91">
        <v>2110.8000000000002</v>
      </c>
      <c r="C143" s="104">
        <v>31.9</v>
      </c>
      <c r="D143" s="482">
        <v>88</v>
      </c>
      <c r="E143" s="482">
        <v>813.2</v>
      </c>
      <c r="F143" s="482">
        <v>30.9</v>
      </c>
      <c r="G143" s="482">
        <v>842</v>
      </c>
      <c r="H143" s="482">
        <v>47</v>
      </c>
      <c r="I143" s="482">
        <v>260.8</v>
      </c>
      <c r="J143" s="481">
        <v>2081.9</v>
      </c>
      <c r="K143" s="117"/>
      <c r="L143" s="117"/>
      <c r="M143" s="117"/>
    </row>
    <row r="144" spans="1:13" s="108" customFormat="1" ht="12.75" customHeight="1">
      <c r="A144" s="190">
        <f t="shared" si="17"/>
        <v>44136</v>
      </c>
      <c r="B144" s="91">
        <v>2144.6</v>
      </c>
      <c r="C144" s="104">
        <v>29.7</v>
      </c>
      <c r="D144" s="482">
        <v>78.8</v>
      </c>
      <c r="E144" s="482">
        <v>836.6</v>
      </c>
      <c r="F144" s="482">
        <v>85.5</v>
      </c>
      <c r="G144" s="482">
        <v>824.9</v>
      </c>
      <c r="H144" s="482">
        <v>27.3</v>
      </c>
      <c r="I144" s="482">
        <v>257.39999999999998</v>
      </c>
      <c r="J144" s="481">
        <v>2110.5</v>
      </c>
      <c r="K144" s="117"/>
      <c r="L144" s="117"/>
      <c r="M144" s="117"/>
    </row>
    <row r="145" spans="1:13" s="108" customFormat="1" ht="12.75" customHeight="1">
      <c r="A145" s="190">
        <f t="shared" si="17"/>
        <v>44166</v>
      </c>
      <c r="B145" s="91">
        <v>2277.6999999999998</v>
      </c>
      <c r="C145" s="104">
        <v>25.9</v>
      </c>
      <c r="D145" s="482">
        <v>94.4</v>
      </c>
      <c r="E145" s="482">
        <v>939.5</v>
      </c>
      <c r="F145" s="482">
        <v>75.8</v>
      </c>
      <c r="G145" s="482">
        <v>819.2</v>
      </c>
      <c r="H145" s="482">
        <v>59.6</v>
      </c>
      <c r="I145" s="482">
        <v>241.4</v>
      </c>
      <c r="J145" s="481">
        <v>2230</v>
      </c>
      <c r="K145" s="117"/>
      <c r="L145" s="117"/>
      <c r="M145" s="117"/>
    </row>
    <row r="146" spans="1:13" s="108" customFormat="1" ht="12.75" customHeight="1">
      <c r="A146" s="190">
        <f t="shared" si="17"/>
        <v>44197</v>
      </c>
      <c r="B146" s="91">
        <v>2104.5</v>
      </c>
      <c r="C146" s="104">
        <v>26</v>
      </c>
      <c r="D146" s="482">
        <v>94.9</v>
      </c>
      <c r="E146" s="482">
        <v>870.3</v>
      </c>
      <c r="F146" s="482">
        <v>87</v>
      </c>
      <c r="G146" s="482">
        <v>802.4</v>
      </c>
      <c r="H146" s="482">
        <v>47.9</v>
      </c>
      <c r="I146" s="482">
        <v>246.6</v>
      </c>
      <c r="J146" s="481">
        <v>2149.1999999999998</v>
      </c>
      <c r="K146" s="117"/>
      <c r="L146" s="117"/>
      <c r="M146" s="117"/>
    </row>
    <row r="147" spans="1:13" s="108" customFormat="1" ht="12.75" customHeight="1">
      <c r="A147" s="190">
        <f t="shared" si="17"/>
        <v>44228</v>
      </c>
      <c r="B147" s="91">
        <v>1768.9</v>
      </c>
      <c r="C147" s="104">
        <v>27.3</v>
      </c>
      <c r="D147" s="482">
        <v>78.400000000000006</v>
      </c>
      <c r="E147" s="482">
        <v>703.6</v>
      </c>
      <c r="F147" s="482">
        <v>101.6</v>
      </c>
      <c r="G147" s="482">
        <v>640.5</v>
      </c>
      <c r="H147" s="482">
        <v>35.799999999999997</v>
      </c>
      <c r="I147" s="482">
        <v>201.2</v>
      </c>
      <c r="J147" s="481">
        <v>1761</v>
      </c>
      <c r="K147" s="117"/>
      <c r="L147" s="117"/>
      <c r="M147" s="117"/>
    </row>
    <row r="148" spans="1:13" ht="12.75" customHeight="1">
      <c r="A148" s="488" t="s">
        <v>45</v>
      </c>
      <c r="B148" s="475"/>
      <c r="C148" s="178"/>
      <c r="D148" s="489"/>
      <c r="E148" s="489"/>
      <c r="F148" s="489"/>
      <c r="G148" s="489"/>
      <c r="H148" s="489"/>
      <c r="I148" s="489"/>
      <c r="J148" s="488"/>
      <c r="K148" s="117"/>
      <c r="L148" s="117"/>
      <c r="M148" s="117"/>
    </row>
    <row r="149" spans="1:13" ht="12.75" customHeight="1">
      <c r="A149" s="42" t="s">
        <v>46</v>
      </c>
      <c r="B149" s="79">
        <f t="shared" ref="B149:J149" si="18">((B18-B17)/B17)</f>
        <v>-0.10172412630102064</v>
      </c>
      <c r="C149" s="248">
        <f t="shared" si="18"/>
        <v>0.38524945770065072</v>
      </c>
      <c r="D149" s="80">
        <f t="shared" si="18"/>
        <v>1.5824454056333856E-3</v>
      </c>
      <c r="E149" s="80">
        <f t="shared" si="18"/>
        <v>-0.12565121096096762</v>
      </c>
      <c r="F149" s="80">
        <f t="shared" si="18"/>
        <v>-0.25450507938128547</v>
      </c>
      <c r="G149" s="80">
        <f t="shared" si="18"/>
        <v>-7.0523049645390037E-2</v>
      </c>
      <c r="H149" s="80">
        <f t="shared" si="18"/>
        <v>-0.16593371232435916</v>
      </c>
      <c r="I149" s="80">
        <f t="shared" si="18"/>
        <v>8.7478613522590426E-2</v>
      </c>
      <c r="J149" s="78">
        <f t="shared" si="18"/>
        <v>-9.9960179330326235E-2</v>
      </c>
      <c r="K149" s="117"/>
      <c r="L149" s="117"/>
      <c r="M149" s="117"/>
    </row>
    <row r="150" spans="1:13" ht="12.75" customHeight="1">
      <c r="A150" s="120" t="s">
        <v>47</v>
      </c>
      <c r="B150" s="82">
        <f>((SUM(B134:B145)-SUM(B122:B133))/SUM(B122:B133))</f>
        <v>-0.15848022262391115</v>
      </c>
      <c r="C150" s="249">
        <f t="shared" ref="C150:J150" si="19">((SUM(C134:C145)-SUM(C122:C133))/SUM(C122:C133))</f>
        <v>0.22541711040113571</v>
      </c>
      <c r="D150" s="83">
        <f t="shared" si="19"/>
        <v>3.4190817323347319E-2</v>
      </c>
      <c r="E150" s="83">
        <f t="shared" si="19"/>
        <v>-0.1660996240601503</v>
      </c>
      <c r="F150" s="83">
        <f t="shared" si="19"/>
        <v>-0.66117003432169485</v>
      </c>
      <c r="G150" s="83">
        <f t="shared" si="19"/>
        <v>-2.9740372727689122E-2</v>
      </c>
      <c r="H150" s="83">
        <f t="shared" si="19"/>
        <v>-0.28182546036829464</v>
      </c>
      <c r="I150" s="83">
        <f t="shared" si="19"/>
        <v>7.0666343297156486E-2</v>
      </c>
      <c r="J150" s="81">
        <f t="shared" si="19"/>
        <v>-0.16125538452854282</v>
      </c>
      <c r="K150" s="117"/>
      <c r="L150" s="117"/>
      <c r="M150" s="117"/>
    </row>
    <row r="151" spans="1:13" ht="12.75" customHeight="1">
      <c r="A151" s="116" t="s">
        <v>562</v>
      </c>
      <c r="K151" s="117"/>
      <c r="L151" s="117"/>
      <c r="M151" s="117"/>
    </row>
    <row r="152" spans="1:13">
      <c r="A152" s="116" t="s">
        <v>563</v>
      </c>
      <c r="K152" s="117"/>
      <c r="L152" s="117"/>
      <c r="M152" s="117"/>
    </row>
    <row r="156" spans="1:13">
      <c r="F156" s="39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3" fitToHeight="0" orientation="portrait" r:id="rId1"/>
  <headerFooter alignWithMargins="0">
    <oddFooter>&amp;R&amp;8Page &amp;P of &amp;N</oddFooter>
  </headerFooter>
  <rowBreaks count="2" manualBreakCount="2">
    <brk id="67" max="16383" man="1"/>
    <brk id="1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3"/>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08" t="s">
        <v>0</v>
      </c>
      <c r="B1" s="708"/>
      <c r="C1" s="708"/>
      <c r="D1" s="708"/>
      <c r="E1" s="708"/>
      <c r="F1" s="708"/>
      <c r="G1" s="708"/>
      <c r="H1" s="708"/>
      <c r="I1" s="708"/>
      <c r="J1" s="708"/>
      <c r="K1" s="709"/>
      <c r="L1" s="709"/>
      <c r="M1" s="709"/>
      <c r="N1" s="709"/>
      <c r="O1" s="709"/>
      <c r="P1" s="709"/>
      <c r="Q1" s="709"/>
      <c r="R1" s="709"/>
      <c r="S1" s="709"/>
    </row>
    <row r="2" spans="1:19" ht="12.75" customHeight="1">
      <c r="A2" s="709"/>
      <c r="B2" s="709"/>
      <c r="C2" s="709"/>
      <c r="D2" s="709"/>
      <c r="E2" s="709"/>
      <c r="F2" s="709"/>
      <c r="G2" s="709"/>
      <c r="H2" s="709"/>
      <c r="I2" s="709"/>
      <c r="J2" s="709"/>
      <c r="K2" s="709"/>
      <c r="L2" s="709"/>
      <c r="M2" s="709"/>
      <c r="N2" s="709"/>
      <c r="O2" s="709"/>
      <c r="P2" s="709"/>
      <c r="Q2" s="709"/>
      <c r="R2" s="709"/>
      <c r="S2" s="709"/>
    </row>
    <row r="3" spans="1:19" ht="15">
      <c r="A3" s="670" t="s">
        <v>561</v>
      </c>
      <c r="B3" s="670"/>
      <c r="C3" s="670"/>
      <c r="D3" s="670"/>
      <c r="E3" s="670"/>
      <c r="F3" s="670"/>
      <c r="G3" s="670"/>
      <c r="H3" s="670"/>
      <c r="I3" s="670"/>
      <c r="J3" s="670"/>
      <c r="K3" s="670"/>
      <c r="L3" s="670"/>
      <c r="M3" s="670"/>
      <c r="N3" s="670"/>
      <c r="O3" s="670"/>
      <c r="P3" s="670"/>
      <c r="Q3" s="670"/>
      <c r="R3" s="670"/>
      <c r="S3" s="670"/>
    </row>
    <row r="4" spans="1:19" ht="12.75" customHeight="1">
      <c r="A4" s="696"/>
      <c r="B4" s="698" t="s">
        <v>65</v>
      </c>
      <c r="C4" s="700"/>
      <c r="D4" s="699"/>
      <c r="E4" s="698" t="s">
        <v>66</v>
      </c>
      <c r="F4" s="700"/>
      <c r="G4" s="700"/>
      <c r="H4" s="700"/>
      <c r="I4" s="699"/>
      <c r="J4" s="711" t="s">
        <v>56</v>
      </c>
      <c r="K4" s="712"/>
      <c r="L4" s="713"/>
      <c r="M4" s="680" t="s">
        <v>55</v>
      </c>
      <c r="N4" s="680" t="s">
        <v>435</v>
      </c>
      <c r="O4" s="340" t="s">
        <v>435</v>
      </c>
      <c r="P4" s="680" t="s">
        <v>60</v>
      </c>
      <c r="Q4" s="680" t="s">
        <v>67</v>
      </c>
      <c r="R4" s="680" t="s">
        <v>63</v>
      </c>
      <c r="S4" s="703" t="s">
        <v>51</v>
      </c>
    </row>
    <row r="5" spans="1:19" ht="12.75" customHeight="1">
      <c r="A5" s="697"/>
      <c r="B5" s="674" t="s">
        <v>429</v>
      </c>
      <c r="C5" s="680" t="s">
        <v>430</v>
      </c>
      <c r="D5" s="662" t="s">
        <v>51</v>
      </c>
      <c r="E5" s="674" t="s">
        <v>432</v>
      </c>
      <c r="F5" s="680" t="s">
        <v>434</v>
      </c>
      <c r="G5" s="680" t="s">
        <v>433</v>
      </c>
      <c r="H5" s="680" t="s">
        <v>68</v>
      </c>
      <c r="I5" s="714" t="s">
        <v>51</v>
      </c>
      <c r="J5" s="674" t="s">
        <v>172</v>
      </c>
      <c r="K5" s="680" t="s">
        <v>170</v>
      </c>
      <c r="L5" s="662" t="s">
        <v>51</v>
      </c>
      <c r="M5" s="681" t="s">
        <v>55</v>
      </c>
      <c r="N5" s="681"/>
      <c r="O5" s="716" t="s">
        <v>698</v>
      </c>
      <c r="P5" s="681"/>
      <c r="Q5" s="681"/>
      <c r="R5" s="681"/>
      <c r="S5" s="704"/>
    </row>
    <row r="6" spans="1:19">
      <c r="A6" s="697"/>
      <c r="B6" s="675"/>
      <c r="C6" s="681"/>
      <c r="D6" s="663"/>
      <c r="E6" s="718"/>
      <c r="F6" s="681"/>
      <c r="G6" s="681"/>
      <c r="H6" s="681"/>
      <c r="I6" s="715"/>
      <c r="J6" s="675"/>
      <c r="K6" s="681"/>
      <c r="L6" s="663"/>
      <c r="M6" s="681"/>
      <c r="N6" s="681"/>
      <c r="O6" s="717"/>
      <c r="P6" s="681"/>
      <c r="Q6" s="681"/>
      <c r="R6" s="681"/>
      <c r="S6" s="704"/>
    </row>
    <row r="7" spans="1:19">
      <c r="A7" s="697"/>
      <c r="B7" s="675"/>
      <c r="C7" s="681"/>
      <c r="D7" s="663"/>
      <c r="E7" s="718"/>
      <c r="F7" s="681"/>
      <c r="G7" s="681"/>
      <c r="H7" s="681"/>
      <c r="I7" s="715"/>
      <c r="J7" s="675"/>
      <c r="K7" s="681"/>
      <c r="L7" s="663"/>
      <c r="M7" s="681"/>
      <c r="N7" s="681"/>
      <c r="O7" s="717"/>
      <c r="P7" s="681"/>
      <c r="Q7" s="681"/>
      <c r="R7" s="681"/>
      <c r="S7" s="704"/>
    </row>
    <row r="8" spans="1:19">
      <c r="A8" s="710"/>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687</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717</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7"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8"/>
      <c r="U141" s="531"/>
    </row>
    <row r="142" spans="1:21" ht="12.75" customHeight="1">
      <c r="A142" s="190">
        <f t="shared" si="33"/>
        <v>44075</v>
      </c>
      <c r="B142" s="91">
        <v>27.9</v>
      </c>
      <c r="C142" s="92">
        <v>121.6</v>
      </c>
      <c r="D142" s="92">
        <f t="shared" ref="D142" si="71">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2">D142+I142+L142+SUM(M142:R142)</f>
        <v>4184.7000000000007</v>
      </c>
      <c r="T142" s="398"/>
      <c r="U142" s="531"/>
    </row>
    <row r="143" spans="1:21" ht="12.75" customHeight="1">
      <c r="A143" s="190">
        <f t="shared" si="33"/>
        <v>44105</v>
      </c>
      <c r="B143" s="91">
        <v>31.4</v>
      </c>
      <c r="C143" s="92">
        <v>108.3</v>
      </c>
      <c r="D143" s="92">
        <f t="shared" ref="D143" si="73">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4">D143+I143+L143+SUM(M143:R143)</f>
        <v>4432.8</v>
      </c>
      <c r="T143" s="398"/>
      <c r="U143" s="531"/>
    </row>
    <row r="144" spans="1:21" ht="12.75" customHeight="1">
      <c r="A144" s="190">
        <f t="shared" si="33"/>
        <v>44136</v>
      </c>
      <c r="B144" s="91">
        <v>33.9</v>
      </c>
      <c r="C144" s="92">
        <v>95.9</v>
      </c>
      <c r="D144" s="92">
        <f t="shared" ref="D144" si="75">SUM(B144:C144)</f>
        <v>129.80000000000001</v>
      </c>
      <c r="E144" s="91">
        <v>752.2</v>
      </c>
      <c r="F144" s="92">
        <v>176.4</v>
      </c>
      <c r="G144" s="92">
        <v>287</v>
      </c>
      <c r="H144" s="92">
        <v>162</v>
      </c>
      <c r="I144" s="93">
        <v>1377.6</v>
      </c>
      <c r="J144" s="91">
        <v>125</v>
      </c>
      <c r="K144" s="92">
        <v>133.5</v>
      </c>
      <c r="L144" s="93">
        <v>258.60000000000002</v>
      </c>
      <c r="M144" s="92">
        <v>5.5</v>
      </c>
      <c r="N144" s="92">
        <v>2673.9</v>
      </c>
      <c r="O144" s="92" t="s">
        <v>412</v>
      </c>
      <c r="P144" s="92">
        <v>33.799999999999997</v>
      </c>
      <c r="Q144" s="92">
        <v>25.6</v>
      </c>
      <c r="R144" s="92">
        <v>86.1</v>
      </c>
      <c r="S144" s="37">
        <f t="shared" ref="S144" si="76">D144+I144+L144+SUM(M144:R144)</f>
        <v>4590.8999999999996</v>
      </c>
      <c r="T144" s="398"/>
      <c r="U144" s="531"/>
    </row>
    <row r="145" spans="1:21" ht="12.75" customHeight="1">
      <c r="A145" s="190">
        <f t="shared" si="33"/>
        <v>44166</v>
      </c>
      <c r="B145" s="91">
        <v>36.299999999999997</v>
      </c>
      <c r="C145" s="92">
        <v>91.8</v>
      </c>
      <c r="D145" s="92">
        <f t="shared" ref="D145" si="77">SUM(B145:C145)</f>
        <v>128.1</v>
      </c>
      <c r="E145" s="91">
        <v>820.9</v>
      </c>
      <c r="F145" s="92">
        <v>186.3</v>
      </c>
      <c r="G145" s="92">
        <v>305.60000000000002</v>
      </c>
      <c r="H145" s="92">
        <v>172.8</v>
      </c>
      <c r="I145" s="93">
        <v>1485.6</v>
      </c>
      <c r="J145" s="91">
        <v>168</v>
      </c>
      <c r="K145" s="92">
        <v>144.69999999999999</v>
      </c>
      <c r="L145" s="93">
        <v>312.7</v>
      </c>
      <c r="M145" s="92">
        <v>4.9000000000000004</v>
      </c>
      <c r="N145" s="92">
        <v>2449.4</v>
      </c>
      <c r="O145" s="92" t="s">
        <v>412</v>
      </c>
      <c r="P145" s="92">
        <v>54.6</v>
      </c>
      <c r="Q145" s="92">
        <v>24.9</v>
      </c>
      <c r="R145" s="92">
        <v>61.6</v>
      </c>
      <c r="S145" s="37">
        <f t="shared" ref="S145" si="78">D145+I145+L145+SUM(M145:R145)</f>
        <v>4521.8</v>
      </c>
      <c r="T145" s="398"/>
      <c r="U145" s="531"/>
    </row>
    <row r="146" spans="1:21" ht="12.75" customHeight="1">
      <c r="A146" s="190">
        <f t="shared" si="33"/>
        <v>44197</v>
      </c>
      <c r="B146" s="91">
        <v>27.1</v>
      </c>
      <c r="C146" s="92">
        <v>77.8</v>
      </c>
      <c r="D146" s="92">
        <f t="shared" ref="D146" si="79">SUM(B146:C146)</f>
        <v>104.9</v>
      </c>
      <c r="E146" s="91">
        <v>730.7</v>
      </c>
      <c r="F146" s="92">
        <v>164.2</v>
      </c>
      <c r="G146" s="92">
        <v>278.3</v>
      </c>
      <c r="H146" s="92">
        <v>147.1</v>
      </c>
      <c r="I146" s="93">
        <v>1320.3</v>
      </c>
      <c r="J146" s="91">
        <v>144.80000000000001</v>
      </c>
      <c r="K146" s="92">
        <v>121.5</v>
      </c>
      <c r="L146" s="93">
        <v>266.3</v>
      </c>
      <c r="M146" s="92">
        <v>4.0999999999999996</v>
      </c>
      <c r="N146" s="92">
        <v>2294.9</v>
      </c>
      <c r="O146" s="92" t="s">
        <v>412</v>
      </c>
      <c r="P146" s="92">
        <v>41.8</v>
      </c>
      <c r="Q146" s="92">
        <v>24.3</v>
      </c>
      <c r="R146" s="92">
        <v>52.9</v>
      </c>
      <c r="S146" s="37">
        <f t="shared" ref="S146" si="80">D146+I146+L146+SUM(M146:R146)</f>
        <v>4109.5</v>
      </c>
      <c r="T146" s="398"/>
      <c r="U146" s="531"/>
    </row>
    <row r="147" spans="1:21" ht="12.75" customHeight="1">
      <c r="A147" s="190">
        <f t="shared" si="33"/>
        <v>44228</v>
      </c>
      <c r="B147" s="91">
        <v>27.1</v>
      </c>
      <c r="C147" s="92">
        <v>78.599999999999994</v>
      </c>
      <c r="D147" s="92">
        <f t="shared" ref="D147" si="81">SUM(B147:C147)</f>
        <v>105.69999999999999</v>
      </c>
      <c r="E147" s="91">
        <v>707.9</v>
      </c>
      <c r="F147" s="92">
        <v>160.69999999999999</v>
      </c>
      <c r="G147" s="92">
        <v>258.5</v>
      </c>
      <c r="H147" s="92">
        <v>154.5</v>
      </c>
      <c r="I147" s="93">
        <v>1281.7</v>
      </c>
      <c r="J147" s="91">
        <v>145.80000000000001</v>
      </c>
      <c r="K147" s="92">
        <v>113.8</v>
      </c>
      <c r="L147" s="93">
        <v>259.5</v>
      </c>
      <c r="M147" s="92">
        <v>4.3</v>
      </c>
      <c r="N147" s="92">
        <v>2350.5</v>
      </c>
      <c r="O147" s="92" t="s">
        <v>412</v>
      </c>
      <c r="P147" s="92">
        <v>53.9</v>
      </c>
      <c r="Q147" s="92">
        <v>25.9</v>
      </c>
      <c r="R147" s="92">
        <v>76.8</v>
      </c>
      <c r="S147" s="37">
        <f t="shared" ref="S147" si="82">D147+I147+L147+SUM(M147:R147)</f>
        <v>4158.3000000000011</v>
      </c>
      <c r="T147" s="398"/>
      <c r="U147" s="531"/>
    </row>
    <row r="148" spans="1:21" ht="12.75" customHeight="1">
      <c r="A148" s="488" t="s">
        <v>45</v>
      </c>
      <c r="B148" s="156"/>
      <c r="C148" s="158"/>
      <c r="D148" s="158"/>
      <c r="E148" s="156"/>
      <c r="F148" s="158"/>
      <c r="G148" s="158"/>
      <c r="H148" s="158"/>
      <c r="I148" s="157"/>
      <c r="J148" s="156"/>
      <c r="K148" s="158"/>
      <c r="L148" s="157"/>
      <c r="M148" s="158"/>
      <c r="N148" s="158"/>
      <c r="O148" s="158"/>
      <c r="P148" s="158"/>
      <c r="Q148" s="158"/>
      <c r="R148" s="158"/>
      <c r="S148" s="159"/>
      <c r="T148" s="275"/>
    </row>
    <row r="149" spans="1:21" ht="12.75" customHeight="1">
      <c r="A149" s="190" t="s">
        <v>46</v>
      </c>
      <c r="B149" s="182">
        <f>((B18-B17)/B17)</f>
        <v>-0.14386714896415637</v>
      </c>
      <c r="C149" s="182">
        <f t="shared" ref="C149:S149" si="83">((C18-C17)/C17)</f>
        <v>-3.3704865514249484E-2</v>
      </c>
      <c r="D149" s="182">
        <f t="shared" si="83"/>
        <v>-6.5511511986707807E-2</v>
      </c>
      <c r="E149" s="181">
        <f t="shared" si="83"/>
        <v>-8.6137840824976428E-2</v>
      </c>
      <c r="F149" s="182">
        <f t="shared" si="83"/>
        <v>-9.0552974401020392E-2</v>
      </c>
      <c r="G149" s="182">
        <f t="shared" si="83"/>
        <v>-5.5232463692777678E-2</v>
      </c>
      <c r="H149" s="182">
        <f t="shared" si="83"/>
        <v>-0.11351129363449695</v>
      </c>
      <c r="I149" s="183">
        <f t="shared" si="83"/>
        <v>-8.5069207303191771E-2</v>
      </c>
      <c r="J149" s="181">
        <f t="shared" si="83"/>
        <v>-0.19845600185744119</v>
      </c>
      <c r="K149" s="182">
        <f t="shared" si="83"/>
        <v>-0.23344354273118914</v>
      </c>
      <c r="L149" s="183">
        <f t="shared" si="83"/>
        <v>-0.22066523923597112</v>
      </c>
      <c r="M149" s="182">
        <f t="shared" si="83"/>
        <v>-9.7159940209267562E-2</v>
      </c>
      <c r="N149" s="182">
        <f t="shared" si="83"/>
        <v>1.0223858404175758E-2</v>
      </c>
      <c r="O149" s="182">
        <f t="shared" si="83"/>
        <v>-1.5598109712935907E-3</v>
      </c>
      <c r="P149" s="182">
        <f t="shared" si="83"/>
        <v>-0.12808611495160976</v>
      </c>
      <c r="Q149" s="182">
        <f t="shared" si="83"/>
        <v>-9.6211665664464874E-3</v>
      </c>
      <c r="R149" s="182">
        <f t="shared" si="83"/>
        <v>2.6449526449526025E-2</v>
      </c>
      <c r="S149" s="184">
        <f t="shared" si="83"/>
        <v>-5.8239795792171069E-2</v>
      </c>
      <c r="T149" s="275"/>
    </row>
    <row r="150" spans="1:21" ht="12.75" customHeight="1">
      <c r="A150" s="193" t="s">
        <v>47</v>
      </c>
      <c r="B150" s="185">
        <f>((SUM(B134:B145)-SUM(B122:B133))/SUM(B122:B133))</f>
        <v>-0.28207739307535629</v>
      </c>
      <c r="C150" s="186">
        <f t="shared" ref="C150:S150" si="84">((SUM(C134:C145)-SUM(C122:C133))/SUM(C122:C133))</f>
        <v>-0.11728150204945119</v>
      </c>
      <c r="D150" s="186">
        <f t="shared" si="84"/>
        <v>-0.16347892282805229</v>
      </c>
      <c r="E150" s="185">
        <f t="shared" si="84"/>
        <v>-0.13846486175115211</v>
      </c>
      <c r="F150" s="186">
        <f t="shared" si="84"/>
        <v>-0.128183946027812</v>
      </c>
      <c r="G150" s="186">
        <f t="shared" si="84"/>
        <v>-2.0790361130209867E-2</v>
      </c>
      <c r="H150" s="186">
        <f t="shared" si="84"/>
        <v>-0.21938583664090242</v>
      </c>
      <c r="I150" s="187">
        <f t="shared" si="84"/>
        <v>-0.12763639507738417</v>
      </c>
      <c r="J150" s="185">
        <f t="shared" si="84"/>
        <v>-0.5088236995891916</v>
      </c>
      <c r="K150" s="186">
        <f t="shared" si="84"/>
        <v>-0.59905197223632978</v>
      </c>
      <c r="L150" s="187">
        <f t="shared" si="84"/>
        <v>-0.56573790275211733</v>
      </c>
      <c r="M150" s="186">
        <f t="shared" si="84"/>
        <v>-0.18234442836468878</v>
      </c>
      <c r="N150" s="186">
        <f t="shared" si="84"/>
        <v>-7.7422146791035502E-3</v>
      </c>
      <c r="O150" s="186" t="s">
        <v>288</v>
      </c>
      <c r="P150" s="186">
        <f t="shared" si="84"/>
        <v>-0.3067441627417577</v>
      </c>
      <c r="Q150" s="186">
        <f t="shared" si="84"/>
        <v>-8.5823081429408185E-2</v>
      </c>
      <c r="R150" s="186">
        <f t="shared" si="84"/>
        <v>-4.4705351095055093E-2</v>
      </c>
      <c r="S150" s="188">
        <f t="shared" si="84"/>
        <v>-0.13960152456155675</v>
      </c>
      <c r="T150" s="275"/>
    </row>
    <row r="151" spans="1:21" ht="13.35" customHeight="1">
      <c r="A151" s="664" t="s">
        <v>564</v>
      </c>
      <c r="B151" s="719"/>
      <c r="C151" s="719"/>
      <c r="D151" s="719"/>
      <c r="E151" s="719"/>
      <c r="F151" s="719"/>
      <c r="G151" s="719"/>
      <c r="H151" s="719"/>
      <c r="I151" s="719"/>
      <c r="J151" s="719"/>
      <c r="K151" s="719"/>
      <c r="L151" s="719"/>
      <c r="M151" s="719"/>
      <c r="N151" s="719"/>
      <c r="O151" s="719"/>
      <c r="P151" s="719"/>
      <c r="Q151" s="719"/>
      <c r="R151" s="719"/>
      <c r="S151" s="719"/>
      <c r="T151" s="275"/>
    </row>
    <row r="152" spans="1:21" ht="13.35" customHeight="1">
      <c r="A152" s="664" t="s">
        <v>599</v>
      </c>
      <c r="B152" s="664"/>
      <c r="C152" s="664"/>
      <c r="D152" s="664"/>
      <c r="E152" s="664"/>
      <c r="F152" s="664"/>
      <c r="G152" s="664"/>
      <c r="H152" s="664"/>
      <c r="I152" s="664"/>
      <c r="J152" s="664"/>
      <c r="K152" s="664"/>
      <c r="L152" s="664"/>
      <c r="M152" s="664"/>
      <c r="N152" s="664"/>
      <c r="O152" s="664"/>
      <c r="P152" s="664"/>
      <c r="Q152" s="664"/>
      <c r="R152" s="664"/>
      <c r="S152" s="664"/>
      <c r="T152" s="275"/>
    </row>
    <row r="153" spans="1:21" ht="15">
      <c r="A153" s="705" t="s">
        <v>427</v>
      </c>
      <c r="B153" s="706"/>
      <c r="C153" s="706"/>
      <c r="D153" s="706"/>
      <c r="E153" s="706"/>
      <c r="F153" s="706"/>
      <c r="G153" s="706"/>
      <c r="H153" s="706"/>
      <c r="I153" s="706"/>
      <c r="J153" s="706"/>
      <c r="K153" s="706"/>
      <c r="L153" s="706"/>
      <c r="M153" s="98"/>
      <c r="N153" s="98"/>
      <c r="O153" s="98"/>
      <c r="P153" s="98"/>
      <c r="Q153" s="98"/>
      <c r="R153" s="98"/>
      <c r="S153" s="98"/>
      <c r="T153" s="275"/>
    </row>
    <row r="154" spans="1:21">
      <c r="A154" s="707" t="s">
        <v>426</v>
      </c>
      <c r="B154" s="707"/>
      <c r="C154" s="707"/>
      <c r="D154" s="707"/>
      <c r="E154" s="707"/>
      <c r="F154" s="707"/>
      <c r="G154" s="707"/>
      <c r="H154" s="707"/>
      <c r="I154" s="707"/>
      <c r="J154" s="707"/>
      <c r="K154" s="707"/>
      <c r="L154" s="707"/>
      <c r="M154" s="707"/>
      <c r="N154" s="707"/>
      <c r="O154" s="707"/>
      <c r="P154" s="707"/>
      <c r="Q154" s="707"/>
      <c r="R154" s="707"/>
      <c r="S154" s="98"/>
      <c r="T154" s="275"/>
    </row>
    <row r="155" spans="1:21">
      <c r="A155" s="98" t="s">
        <v>549</v>
      </c>
      <c r="B155" s="98"/>
      <c r="C155" s="98"/>
      <c r="D155" s="98"/>
      <c r="E155" s="118"/>
      <c r="F155" s="118"/>
      <c r="G155" s="118"/>
      <c r="H155" s="118"/>
      <c r="I155" s="118"/>
      <c r="J155" s="98"/>
      <c r="K155" s="98"/>
      <c r="L155" s="98"/>
      <c r="M155" s="98"/>
      <c r="N155" s="98"/>
      <c r="O155" s="98"/>
      <c r="P155" s="98"/>
      <c r="Q155" s="98"/>
      <c r="R155" s="98"/>
      <c r="S155" s="98"/>
      <c r="T155" s="275"/>
    </row>
    <row r="156" spans="1:21">
      <c r="A156" s="98"/>
      <c r="B156" s="98"/>
      <c r="C156" s="98"/>
      <c r="D156" s="98"/>
      <c r="E156" s="118"/>
      <c r="F156" s="118"/>
      <c r="G156" s="118"/>
      <c r="H156" s="118"/>
      <c r="I156" s="118"/>
      <c r="J156" s="98"/>
      <c r="K156" s="98"/>
      <c r="L156" s="98"/>
      <c r="M156" s="98"/>
      <c r="N156" s="98"/>
      <c r="O156" s="98"/>
      <c r="P156" s="98"/>
      <c r="Q156" s="98"/>
      <c r="R156" s="98"/>
    </row>
    <row r="157" spans="1:21">
      <c r="A157" s="98"/>
      <c r="B157" s="98"/>
      <c r="C157" s="98"/>
      <c r="D157" s="98"/>
      <c r="I157" s="98"/>
      <c r="J157" s="98"/>
      <c r="K157" s="98"/>
      <c r="L157" s="98"/>
      <c r="M157" s="98"/>
      <c r="N157" s="98"/>
      <c r="O157" s="98"/>
      <c r="P157" s="98"/>
      <c r="Q157" s="98"/>
      <c r="R157" s="98"/>
    </row>
    <row r="158" spans="1:21">
      <c r="A158" s="404"/>
      <c r="E158" s="119"/>
      <c r="F158" s="119"/>
      <c r="G158" s="128"/>
      <c r="H158" s="119"/>
      <c r="I158" s="119"/>
    </row>
    <row r="164" spans="2:19">
      <c r="E164" s="119"/>
      <c r="F164" s="119"/>
      <c r="G164" s="119"/>
      <c r="H164" s="119"/>
      <c r="I164" s="119"/>
    </row>
    <row r="165" spans="2:19">
      <c r="E165" s="119"/>
      <c r="F165" s="119"/>
      <c r="G165" s="119"/>
      <c r="H165" s="119"/>
      <c r="I165" s="119"/>
      <c r="S165" s="275"/>
    </row>
    <row r="166" spans="2:19">
      <c r="E166" s="119"/>
      <c r="F166" s="119"/>
      <c r="G166" s="119"/>
      <c r="H166" s="119"/>
      <c r="I166" s="119"/>
      <c r="S166" s="275"/>
    </row>
    <row r="167" spans="2:19">
      <c r="B167" s="275"/>
      <c r="C167" s="275"/>
      <c r="D167" s="275"/>
      <c r="E167" s="275"/>
      <c r="F167" s="275"/>
      <c r="G167" s="275"/>
      <c r="H167" s="275"/>
      <c r="I167" s="275"/>
      <c r="J167" s="275"/>
      <c r="K167" s="275"/>
      <c r="L167" s="275"/>
      <c r="M167" s="275"/>
      <c r="N167" s="275"/>
      <c r="O167" s="275"/>
      <c r="P167" s="275"/>
      <c r="Q167" s="275"/>
      <c r="R167" s="275"/>
      <c r="S167" s="275"/>
    </row>
    <row r="168" spans="2:19">
      <c r="B168" s="275"/>
      <c r="C168" s="275"/>
      <c r="D168" s="275"/>
      <c r="E168" s="275"/>
      <c r="F168" s="275"/>
      <c r="G168" s="275"/>
      <c r="H168" s="275"/>
      <c r="I168" s="275"/>
      <c r="J168" s="275"/>
      <c r="K168" s="275"/>
      <c r="L168" s="275"/>
      <c r="M168" s="275"/>
      <c r="N168" s="275"/>
      <c r="O168" s="275"/>
      <c r="P168" s="275"/>
      <c r="Q168" s="275"/>
      <c r="R168" s="275"/>
      <c r="S168" s="275"/>
    </row>
    <row r="169" spans="2:19">
      <c r="B169" s="275"/>
      <c r="C169" s="275"/>
      <c r="D169" s="275"/>
      <c r="E169" s="275"/>
      <c r="F169" s="275"/>
      <c r="G169" s="275"/>
      <c r="H169" s="275"/>
      <c r="I169" s="275"/>
      <c r="J169" s="275"/>
      <c r="K169" s="275"/>
      <c r="L169" s="275"/>
      <c r="M169" s="275"/>
      <c r="N169" s="275"/>
      <c r="O169" s="275"/>
      <c r="P169" s="275"/>
      <c r="Q169" s="275"/>
      <c r="R169" s="275"/>
      <c r="S169" s="275"/>
    </row>
    <row r="170" spans="2:19">
      <c r="B170" s="275"/>
      <c r="C170" s="275"/>
      <c r="D170" s="275"/>
      <c r="E170" s="275"/>
      <c r="F170" s="275"/>
      <c r="G170" s="275"/>
      <c r="H170" s="275"/>
      <c r="I170" s="275"/>
      <c r="J170" s="275"/>
      <c r="K170" s="275"/>
      <c r="L170" s="275"/>
      <c r="M170" s="275"/>
      <c r="N170" s="275"/>
      <c r="O170" s="275"/>
      <c r="P170" s="275"/>
      <c r="Q170" s="275"/>
      <c r="R170" s="275"/>
      <c r="S170" s="275"/>
    </row>
    <row r="171" spans="2:19">
      <c r="B171" s="275"/>
      <c r="C171" s="275"/>
      <c r="D171" s="275"/>
      <c r="E171" s="275"/>
      <c r="F171" s="275"/>
      <c r="G171" s="275"/>
      <c r="H171" s="275"/>
      <c r="I171" s="275"/>
      <c r="J171" s="275"/>
      <c r="K171" s="275"/>
      <c r="L171" s="275"/>
      <c r="M171" s="275"/>
      <c r="N171" s="275"/>
      <c r="O171" s="275"/>
      <c r="P171" s="275"/>
      <c r="Q171" s="275"/>
      <c r="R171" s="275"/>
      <c r="S171" s="275"/>
    </row>
    <row r="172" spans="2:19">
      <c r="B172" s="275"/>
      <c r="C172" s="275"/>
      <c r="D172" s="275"/>
      <c r="E172" s="275"/>
      <c r="F172" s="275"/>
      <c r="G172" s="275"/>
      <c r="H172" s="275"/>
      <c r="I172" s="275"/>
      <c r="J172" s="275"/>
      <c r="K172" s="275"/>
      <c r="L172" s="275"/>
      <c r="M172" s="275"/>
      <c r="N172" s="275"/>
      <c r="O172" s="275"/>
      <c r="P172" s="275"/>
      <c r="Q172" s="275"/>
      <c r="R172" s="275"/>
    </row>
    <row r="173" spans="2:19">
      <c r="B173" s="275"/>
      <c r="C173" s="275"/>
      <c r="D173" s="275"/>
      <c r="E173" s="275"/>
      <c r="F173" s="275"/>
      <c r="G173" s="275"/>
      <c r="H173" s="275"/>
      <c r="I173" s="275"/>
      <c r="J173" s="275"/>
      <c r="K173" s="275"/>
      <c r="L173" s="275"/>
      <c r="M173" s="275"/>
      <c r="N173" s="275"/>
      <c r="O173" s="275"/>
      <c r="P173" s="275"/>
      <c r="Q173" s="275"/>
      <c r="R173" s="275"/>
    </row>
  </sheetData>
  <mergeCells count="29">
    <mergeCell ref="F5:F7"/>
    <mergeCell ref="G5:G7"/>
    <mergeCell ref="A151:S151"/>
    <mergeCell ref="P4:P7"/>
    <mergeCell ref="C5:C7"/>
    <mergeCell ref="L5:L7"/>
    <mergeCell ref="J5:J7"/>
    <mergeCell ref="B5:B7"/>
    <mergeCell ref="S4:S7"/>
    <mergeCell ref="M4:M7"/>
    <mergeCell ref="Q4:Q7"/>
    <mergeCell ref="N4:N7"/>
    <mergeCell ref="R4:R7"/>
    <mergeCell ref="A153:L153"/>
    <mergeCell ref="A154:R154"/>
    <mergeCell ref="A1:S1"/>
    <mergeCell ref="A2:S2"/>
    <mergeCell ref="A3:S3"/>
    <mergeCell ref="A4:A8"/>
    <mergeCell ref="B4:D4"/>
    <mergeCell ref="K5:K7"/>
    <mergeCell ref="J4:L4"/>
    <mergeCell ref="E4:I4"/>
    <mergeCell ref="H5:H7"/>
    <mergeCell ref="I5:I7"/>
    <mergeCell ref="O5:O7"/>
    <mergeCell ref="A152:S152"/>
    <mergeCell ref="D5:D7"/>
    <mergeCell ref="E5:E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703A461E-85B1-4DF9-B1FF-6BF039E4588C}">
  <ds:schemaRefs>
    <ds:schemaRef ds:uri="http://schemas.microsoft.com/sharepoint/v3/contenttype/forms"/>
  </ds:schemaRefs>
</ds:datastoreItem>
</file>

<file path=customXml/itemProps2.xml><?xml version="1.0" encoding="utf-8"?>
<ds:datastoreItem xmlns:ds="http://schemas.openxmlformats.org/officeDocument/2006/customXml" ds:itemID="{A05355EB-3172-4704-8C41-A98DDC1B636B}">
  <ds:schemaRefs>
    <ds:schemaRef ds:uri="http://schemas.microsoft.com/sharepoint/events"/>
  </ds:schemaRefs>
</ds:datastoreItem>
</file>

<file path=customXml/itemProps3.xml><?xml version="1.0" encoding="utf-8"?>
<ds:datastoreItem xmlns:ds="http://schemas.openxmlformats.org/officeDocument/2006/customXml" ds:itemID="{850A8FEF-665E-4835-8F6A-CADF5B1C3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F27C3D6-3B86-4557-AEB0-C382BB04321D}">
  <ds:schemaRefs>
    <ds:schemaRef ds:uri="http://schemas.microsoft.com/office/2006/metadata/propertie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dcmitype/"/>
    <ds:schemaRef ds:uri="e47d1c65-9f6c-49e5-a774-2c92ccb46d02"/>
    <ds:schemaRef ds:uri="a36bd50b-1532-4c22-b385-5c082c960938"/>
    <ds:schemaRef ds:uri="http://schemas.microsoft.com/sharepoint/v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2021-03-04T05:30:31Z</cp:lastPrinted>
  <dcterms:created xsi:type="dcterms:W3CDTF">2015-01-19T04:28:58Z</dcterms:created>
  <dcterms:modified xsi:type="dcterms:W3CDTF">2021-04-15T05:42:54Z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