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kMR\PycharmProjects\tem-scripting-package\Testing_Interface\Image_Shift_Calibration\"/>
    </mc:Choice>
  </mc:AlternateContent>
  <xr:revisionPtr revIDLastSave="0" documentId="13_ncr:1_{C57BCE9B-1EE5-4F50-A9B5-ABE96F459E86}" xr6:coauthVersionLast="47" xr6:coauthVersionMax="47" xr10:uidLastSave="{00000000-0000-0000-0000-000000000000}"/>
  <bookViews>
    <workbookView xWindow="33030" yWindow="1665" windowWidth="21600" windowHeight="12735" xr2:uid="{DC811A13-5456-4E74-BFF6-B0E77E5D0B0D}"/>
  </bookViews>
  <sheets>
    <sheet name="2" sheetId="1" r:id="rId1"/>
    <sheet name="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" l="1"/>
  <c r="N20" i="1"/>
  <c r="B25" i="2"/>
  <c r="O14" i="2"/>
  <c r="O15" i="2"/>
  <c r="O16" i="2"/>
  <c r="O17" i="2"/>
  <c r="O13" i="2"/>
  <c r="M14" i="2"/>
  <c r="M15" i="2"/>
  <c r="M16" i="2"/>
  <c r="M17" i="2"/>
  <c r="M13" i="2"/>
  <c r="D14" i="2"/>
  <c r="D15" i="2"/>
  <c r="D16" i="2"/>
  <c r="D17" i="2"/>
  <c r="F17" i="2" s="1"/>
  <c r="D13" i="2"/>
  <c r="U17" i="2"/>
  <c r="T17" i="2"/>
  <c r="U16" i="2"/>
  <c r="T16" i="2"/>
  <c r="F16" i="2"/>
  <c r="U15" i="2"/>
  <c r="T15" i="2"/>
  <c r="F15" i="2"/>
  <c r="U14" i="2"/>
  <c r="T14" i="2"/>
  <c r="F14" i="2"/>
  <c r="U13" i="2"/>
  <c r="T13" i="2"/>
  <c r="F13" i="2"/>
  <c r="B2" i="2"/>
  <c r="F7" i="1"/>
  <c r="F5" i="1"/>
  <c r="F8" i="1"/>
  <c r="F9" i="1"/>
  <c r="F10" i="1"/>
  <c r="F11" i="1"/>
  <c r="F12" i="1"/>
  <c r="F13" i="1"/>
  <c r="F6" i="1"/>
  <c r="D33" i="1"/>
  <c r="O9" i="1" s="1"/>
  <c r="T6" i="1"/>
  <c r="T7" i="1"/>
  <c r="T8" i="1"/>
  <c r="T9" i="1"/>
  <c r="T10" i="1"/>
  <c r="T11" i="1"/>
  <c r="T12" i="1"/>
  <c r="T13" i="1"/>
  <c r="T5" i="1"/>
  <c r="B2" i="1"/>
  <c r="E6" i="1" s="1"/>
  <c r="N11" i="1" l="1"/>
  <c r="N10" i="1"/>
  <c r="N7" i="1"/>
  <c r="G10" i="1"/>
  <c r="N5" i="1"/>
  <c r="N6" i="1"/>
  <c r="O12" i="1"/>
  <c r="O8" i="1"/>
  <c r="P8" i="1" s="1"/>
  <c r="O11" i="1"/>
  <c r="O7" i="1"/>
  <c r="N13" i="1"/>
  <c r="N9" i="1"/>
  <c r="O5" i="1"/>
  <c r="O10" i="1"/>
  <c r="P10" i="1" s="1"/>
  <c r="B21" i="1" s="1"/>
  <c r="O6" i="1"/>
  <c r="N12" i="1"/>
  <c r="N8" i="1"/>
  <c r="O13" i="1"/>
  <c r="P14" i="2"/>
  <c r="D26" i="2" s="1"/>
  <c r="P15" i="2"/>
  <c r="B32" i="2" s="1"/>
  <c r="P16" i="2"/>
  <c r="B26" i="2" s="1"/>
  <c r="G15" i="2"/>
  <c r="B31" i="2" s="1"/>
  <c r="E16" i="2"/>
  <c r="E13" i="2"/>
  <c r="G14" i="2"/>
  <c r="D25" i="2" s="1"/>
  <c r="P17" i="2"/>
  <c r="D32" i="2" s="1"/>
  <c r="N14" i="2"/>
  <c r="N16" i="2"/>
  <c r="G13" i="2"/>
  <c r="P13" i="2"/>
  <c r="E15" i="2"/>
  <c r="E38" i="2"/>
  <c r="B38" i="2"/>
  <c r="G17" i="2"/>
  <c r="E14" i="2"/>
  <c r="N17" i="2"/>
  <c r="N13" i="2"/>
  <c r="N15" i="2"/>
  <c r="G16" i="2"/>
  <c r="E17" i="2"/>
  <c r="E13" i="1"/>
  <c r="E9" i="1"/>
  <c r="G12" i="1"/>
  <c r="G8" i="1"/>
  <c r="P5" i="1"/>
  <c r="E12" i="1"/>
  <c r="E8" i="1"/>
  <c r="P9" i="1"/>
  <c r="B27" i="1" s="1"/>
  <c r="G11" i="1"/>
  <c r="G7" i="1"/>
  <c r="E11" i="1"/>
  <c r="E7" i="1"/>
  <c r="G6" i="1"/>
  <c r="G5" i="1"/>
  <c r="E5" i="1"/>
  <c r="E10" i="1"/>
  <c r="P7" i="1"/>
  <c r="P12" i="1"/>
  <c r="G13" i="1"/>
  <c r="G9" i="1"/>
  <c r="P6" i="1"/>
  <c r="P11" i="1"/>
  <c r="P13" i="1"/>
  <c r="E33" i="1"/>
  <c r="B33" i="1"/>
  <c r="H21" i="1" l="1"/>
  <c r="K26" i="2"/>
  <c r="W13" i="2"/>
  <c r="H26" i="2"/>
  <c r="W14" i="2"/>
  <c r="W15" i="2"/>
  <c r="W16" i="2"/>
  <c r="H25" i="2"/>
  <c r="W17" i="2"/>
  <c r="D31" i="2"/>
  <c r="K25" i="2" s="1"/>
  <c r="U6" i="1"/>
  <c r="U13" i="1"/>
  <c r="U5" i="1"/>
  <c r="U11" i="1"/>
  <c r="W8" i="1"/>
  <c r="D27" i="1"/>
  <c r="U12" i="1"/>
  <c r="U9" i="1"/>
  <c r="U10" i="1"/>
  <c r="D21" i="1"/>
  <c r="K21" i="1" s="1"/>
  <c r="U7" i="1"/>
  <c r="W13" i="1"/>
  <c r="W6" i="1"/>
  <c r="B20" i="1"/>
  <c r="H20" i="1" s="1"/>
  <c r="D26" i="1"/>
  <c r="W12" i="1"/>
  <c r="W9" i="1"/>
  <c r="B26" i="1"/>
  <c r="D20" i="1"/>
  <c r="K20" i="1" s="1"/>
  <c r="W7" i="1"/>
  <c r="W5" i="1"/>
  <c r="W10" i="1"/>
  <c r="W11" i="1"/>
  <c r="U8" i="1" l="1"/>
</calcChain>
</file>

<file path=xl/sharedStrings.xml><?xml version="1.0" encoding="utf-8"?>
<sst xmlns="http://schemas.openxmlformats.org/spreadsheetml/2006/main" count="91" uniqueCount="35">
  <si>
    <t>pixel size:</t>
  </si>
  <si>
    <t>Picture Number</t>
  </si>
  <si>
    <t>x-shift actual [pixels]</t>
  </si>
  <si>
    <t>x-shift desired [um]</t>
  </si>
  <si>
    <t>x-shift actual [um]</t>
  </si>
  <si>
    <t>m</t>
  </si>
  <si>
    <t>um</t>
  </si>
  <si>
    <t>y-shift desired [um]</t>
  </si>
  <si>
    <t>Length of desired shift [um]</t>
  </si>
  <si>
    <t>Length of actual shift [um]</t>
  </si>
  <si>
    <t>y-shift actual [pixels]</t>
  </si>
  <si>
    <t>y-shift actual [um]</t>
  </si>
  <si>
    <t>a12:</t>
  </si>
  <si>
    <t>a22</t>
  </si>
  <si>
    <t>a11:</t>
  </si>
  <si>
    <t>Computed from image 2:</t>
  </si>
  <si>
    <t>Computed from image 5:</t>
  </si>
  <si>
    <t>a21:</t>
  </si>
  <si>
    <t>Computed from image 4:</t>
  </si>
  <si>
    <t>Computed from image 7:</t>
  </si>
  <si>
    <t>Megan's matrix:</t>
  </si>
  <si>
    <t>average x-offset [pixels]</t>
  </si>
  <si>
    <t>average x-offset [um]</t>
  </si>
  <si>
    <t>average y-offset [pixels]</t>
  </si>
  <si>
    <t>average y-offset [um]</t>
  </si>
  <si>
    <t>Length of actual shift with offset</t>
  </si>
  <si>
    <t>x-shift actual adjusted [pixels]</t>
  </si>
  <si>
    <t>y-shift actual adjusted [pixels]</t>
  </si>
  <si>
    <t>x-shift actual adjusted [um]</t>
  </si>
  <si>
    <t>y-shift actual adjusted [um]</t>
  </si>
  <si>
    <t>Average Matrix:</t>
  </si>
  <si>
    <t>x</t>
  </si>
  <si>
    <t>y</t>
  </si>
  <si>
    <t>diagonal:</t>
  </si>
  <si>
    <t>0ff-diagonal: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</si>
</sst>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"/>
    <numFmt numFmtId="165" formatCode="0.000000"/>
    <numFmt numFmtId="166" formatCode="0.00000"/>
    <numFmt numFmtId="167" formatCode="0.0000"/>
    <numFmt numFmtId="168" formatCode="0.000"/>
    <numFmt numFmtId="169" formatCode="0.0"/>
    <numFmt numFmtId="170" formatCode="0.00000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0" xfId="0" applyFont="1" applyAlignment="1">
      <alignment horizontal="center" wrapText="1"/>
    </xf>
    <xf numFmtId="168" fontId="0" fillId="2" borderId="0" xfId="0" applyNumberFormat="1" applyFill="1"/>
    <xf numFmtId="0" fontId="0" fillId="0" borderId="0" xfId="0" applyFill="1"/>
    <xf numFmtId="169" fontId="0" fillId="0" borderId="0" xfId="0" applyNumberFormat="1" applyFill="1"/>
    <xf numFmtId="168" fontId="0" fillId="0" borderId="0" xfId="0" applyNumberFormat="1" applyFill="1"/>
    <xf numFmtId="0" fontId="0" fillId="0" borderId="0" xfId="0" applyAlignment="1">
      <alignment horizontal="left"/>
    </xf>
    <xf numFmtId="167" fontId="0" fillId="0" borderId="0" xfId="0" applyNumberFormat="1" applyFill="1"/>
    <xf numFmtId="165" fontId="0" fillId="0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 wrapText="1"/>
    </xf>
    <xf numFmtId="170" fontId="0" fillId="0" borderId="0" xfId="0" applyNumberFormat="1"/>
    <xf numFmtId="11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425C-F33F-40A2-9CB9-9E48ED5311AE}">
  <sheetPr>
    <pageSetUpPr autoPageBreaks="0"/>
  </sheetPr>
  <dimension ref="A1:W33"/>
  <sheetViews>
    <sheetView tabSelected="1" topLeftCell="A7" workbookViewId="0">
      <pane xSplit="1" topLeftCell="D1" activePane="topRight" state="frozen"/>
      <selection pane="topRight" activeCell="N21" sqref="N21"/>
    </sheetView>
  </sheetViews>
  <sheetFormatPr defaultRowHeight="12.75" x14ac:dyDescent="0.2"/>
  <cols>
    <col min="1" max="1" width="14" bestFit="1" customWidth="1"/>
    <col min="2" max="2" width="15.140625" customWidth="1"/>
    <col min="3" max="4" width="17.42578125" customWidth="1"/>
    <col min="5" max="5" width="14.85546875" customWidth="1"/>
    <col min="6" max="6" width="14.5703125" customWidth="1"/>
    <col min="7" max="7" width="15.42578125" customWidth="1"/>
    <col min="8" max="8" width="14.5703125" customWidth="1"/>
    <col min="9" max="9" width="7" customWidth="1"/>
    <col min="11" max="11" width="17" customWidth="1"/>
    <col min="12" max="14" width="17.140625" customWidth="1"/>
    <col min="15" max="17" width="15.7109375" customWidth="1"/>
    <col min="18" max="18" width="10.28515625" customWidth="1"/>
    <col min="19" max="19" width="24" customWidth="1"/>
    <col min="20" max="20" width="16.28515625" customWidth="1"/>
    <col min="22" max="22" width="24" customWidth="1"/>
    <col min="23" max="23" width="12.7109375" customWidth="1"/>
  </cols>
  <sheetData>
    <row r="1" spans="1:23" x14ac:dyDescent="0.2">
      <c r="A1" s="2" t="s">
        <v>0</v>
      </c>
      <c r="B1" s="1">
        <v>6.5541262977952601E-10</v>
      </c>
      <c r="C1" t="s">
        <v>5</v>
      </c>
    </row>
    <row r="2" spans="1:23" x14ac:dyDescent="0.2">
      <c r="B2" s="1">
        <f>B1*1000000</f>
        <v>6.5541262977952602E-4</v>
      </c>
      <c r="C2" t="s">
        <v>6</v>
      </c>
    </row>
    <row r="4" spans="1:23" s="7" customFormat="1" ht="51" x14ac:dyDescent="0.2">
      <c r="A4" s="7" t="s">
        <v>1</v>
      </c>
      <c r="C4" s="7" t="s">
        <v>3</v>
      </c>
      <c r="D4" s="7" t="s">
        <v>2</v>
      </c>
      <c r="E4" s="7" t="s">
        <v>4</v>
      </c>
      <c r="F4" s="7" t="s">
        <v>26</v>
      </c>
      <c r="G4" s="7" t="s">
        <v>28</v>
      </c>
      <c r="L4" s="7" t="s">
        <v>7</v>
      </c>
      <c r="M4" s="7" t="s">
        <v>10</v>
      </c>
      <c r="N4" s="7" t="s">
        <v>11</v>
      </c>
      <c r="O4" s="7" t="s">
        <v>27</v>
      </c>
      <c r="P4" s="7" t="s">
        <v>29</v>
      </c>
      <c r="T4" s="7" t="s">
        <v>8</v>
      </c>
      <c r="U4" s="7" t="s">
        <v>25</v>
      </c>
      <c r="W4" s="7" t="s">
        <v>9</v>
      </c>
    </row>
    <row r="5" spans="1:23" s="9" customFormat="1" x14ac:dyDescent="0.2">
      <c r="A5" s="9">
        <v>0</v>
      </c>
      <c r="C5" s="10">
        <v>0</v>
      </c>
      <c r="D5" s="9">
        <v>0</v>
      </c>
      <c r="E5" s="8">
        <f>D5*$B$2</f>
        <v>0</v>
      </c>
      <c r="F5" s="9">
        <f>D5-$A$33</f>
        <v>-34</v>
      </c>
      <c r="G5" s="11">
        <f>F5*$B$2</f>
        <v>-2.2284029412503886E-2</v>
      </c>
      <c r="H5" s="11"/>
      <c r="I5" s="11"/>
      <c r="J5" s="11"/>
      <c r="L5" s="10">
        <v>0</v>
      </c>
      <c r="M5" s="9">
        <v>0</v>
      </c>
      <c r="N5" s="8">
        <f>M5*$B$2</f>
        <v>0</v>
      </c>
      <c r="O5" s="9">
        <f t="shared" ref="O5:O13" si="0">M5+$D$33</f>
        <v>30</v>
      </c>
      <c r="P5" s="11">
        <f>O5*$B$2</f>
        <v>1.966237889338578E-2</v>
      </c>
      <c r="Q5" s="11"/>
      <c r="R5" s="11"/>
      <c r="S5" s="11"/>
      <c r="T5" s="11">
        <f>SQRT(C5^2 + L5^2)</f>
        <v>0</v>
      </c>
      <c r="U5" s="13">
        <f>SQRT(I5^2 + R5^2)</f>
        <v>0</v>
      </c>
      <c r="W5" s="11">
        <f>SQRT(G5^2 + P5^2)</f>
        <v>2.9718464136028307E-2</v>
      </c>
    </row>
    <row r="6" spans="1:23" s="9" customFormat="1" x14ac:dyDescent="0.2">
      <c r="A6" s="9">
        <v>1</v>
      </c>
      <c r="C6" s="10">
        <v>-0.2</v>
      </c>
      <c r="D6" s="9">
        <v>495</v>
      </c>
      <c r="E6" s="8">
        <f>D6*$B$2</f>
        <v>0.3244292517408654</v>
      </c>
      <c r="F6" s="9">
        <f>D6-$A$33</f>
        <v>461</v>
      </c>
      <c r="G6" s="11">
        <f t="shared" ref="G6:G13" si="1">F6*$B$2</f>
        <v>0.3021452223283615</v>
      </c>
      <c r="H6" s="14"/>
      <c r="I6" s="11"/>
      <c r="J6" s="14"/>
      <c r="L6" s="10">
        <v>0.2</v>
      </c>
      <c r="M6" s="9">
        <v>-182</v>
      </c>
      <c r="N6" s="8">
        <f t="shared" ref="N6:N13" si="2">M6*$B$2</f>
        <v>-0.11928509861987374</v>
      </c>
      <c r="O6" s="9">
        <f t="shared" si="0"/>
        <v>-152</v>
      </c>
      <c r="P6" s="11">
        <f t="shared" ref="P6:P13" si="3">O6*$B$2</f>
        <v>-9.9622719726487952E-2</v>
      </c>
      <c r="Q6" s="11"/>
      <c r="R6" s="11"/>
      <c r="S6" s="11"/>
      <c r="T6" s="11">
        <f>SQRT(C6^2 + L6^2)</f>
        <v>0.28284271247461906</v>
      </c>
      <c r="U6" s="13">
        <f t="shared" ref="U6:U13" si="4">SQRT(I6^2 + R6^2)</f>
        <v>0</v>
      </c>
      <c r="W6" s="11">
        <f t="shared" ref="W6:W13" si="5">SQRT(G6^2 + P6^2)</f>
        <v>0.31814528389017077</v>
      </c>
    </row>
    <row r="7" spans="1:23" s="9" customFormat="1" x14ac:dyDescent="0.2">
      <c r="A7" s="9">
        <v>2</v>
      </c>
      <c r="C7" s="10">
        <v>0</v>
      </c>
      <c r="D7" s="9">
        <v>345</v>
      </c>
      <c r="E7" s="8">
        <f>D7*$B$2</f>
        <v>0.22611735727393648</v>
      </c>
      <c r="F7" s="9">
        <f>D7-$A$33</f>
        <v>311</v>
      </c>
      <c r="G7" s="11">
        <f t="shared" si="1"/>
        <v>0.2038333278614326</v>
      </c>
      <c r="H7" s="11"/>
      <c r="I7" s="11"/>
      <c r="J7" s="11"/>
      <c r="L7" s="10">
        <v>0.2</v>
      </c>
      <c r="M7" s="9">
        <v>139</v>
      </c>
      <c r="N7" s="8">
        <f t="shared" si="2"/>
        <v>9.1102355539354113E-2</v>
      </c>
      <c r="O7" s="9">
        <f t="shared" si="0"/>
        <v>169</v>
      </c>
      <c r="P7" s="11">
        <f t="shared" si="3"/>
        <v>0.1107647344327399</v>
      </c>
      <c r="Q7" s="11"/>
      <c r="R7" s="11"/>
      <c r="S7" s="11"/>
      <c r="T7" s="11">
        <f>SQRT(C7^2 + L7^2)</f>
        <v>0.2</v>
      </c>
      <c r="U7" s="13">
        <f t="shared" si="4"/>
        <v>0</v>
      </c>
      <c r="W7" s="11">
        <f t="shared" si="5"/>
        <v>0.23198459418897124</v>
      </c>
    </row>
    <row r="8" spans="1:23" s="9" customFormat="1" x14ac:dyDescent="0.2">
      <c r="A8" s="9">
        <v>3</v>
      </c>
      <c r="C8" s="10">
        <v>0.2</v>
      </c>
      <c r="D8" s="9">
        <v>188</v>
      </c>
      <c r="E8" s="8">
        <f>D8*$B$2</f>
        <v>0.1232175743985509</v>
      </c>
      <c r="F8" s="9">
        <f>D8-$A$33</f>
        <v>154</v>
      </c>
      <c r="G8" s="11">
        <f t="shared" si="1"/>
        <v>0.10093354498604701</v>
      </c>
      <c r="H8" s="11"/>
      <c r="I8" s="11"/>
      <c r="J8" s="11"/>
      <c r="L8" s="10">
        <v>0.2</v>
      </c>
      <c r="M8" s="9">
        <v>448</v>
      </c>
      <c r="N8" s="8">
        <f t="shared" si="2"/>
        <v>0.29362485814122763</v>
      </c>
      <c r="O8" s="9">
        <f t="shared" si="0"/>
        <v>478</v>
      </c>
      <c r="P8" s="11">
        <f t="shared" si="3"/>
        <v>0.31328723703461342</v>
      </c>
      <c r="Q8" s="11"/>
      <c r="R8" s="11"/>
      <c r="S8" s="11"/>
      <c r="T8" s="11">
        <f>SQRT(C8^2 + L8^2)</f>
        <v>0.28284271247461906</v>
      </c>
      <c r="U8" s="13">
        <f t="shared" si="4"/>
        <v>0</v>
      </c>
      <c r="W8" s="11">
        <f t="shared" si="5"/>
        <v>0.32914506435951979</v>
      </c>
    </row>
    <row r="9" spans="1:23" s="9" customFormat="1" x14ac:dyDescent="0.2">
      <c r="A9" s="9">
        <v>4</v>
      </c>
      <c r="C9" s="10">
        <v>-0.2</v>
      </c>
      <c r="D9" s="9">
        <v>195</v>
      </c>
      <c r="E9" s="8">
        <f>D9*$B$2</f>
        <v>0.12780546280700758</v>
      </c>
      <c r="F9" s="9">
        <f>D9-$A$33</f>
        <v>161</v>
      </c>
      <c r="G9" s="11">
        <f t="shared" si="1"/>
        <v>0.10552143339450369</v>
      </c>
      <c r="H9" s="11"/>
      <c r="I9" s="11"/>
      <c r="J9" s="11"/>
      <c r="L9" s="10">
        <v>0</v>
      </c>
      <c r="M9" s="9">
        <v>-343</v>
      </c>
      <c r="N9" s="8">
        <f t="shared" si="2"/>
        <v>-0.22480653201437742</v>
      </c>
      <c r="O9" s="9">
        <f t="shared" si="0"/>
        <v>-313</v>
      </c>
      <c r="P9" s="11">
        <f t="shared" si="3"/>
        <v>-0.20514415312099166</v>
      </c>
      <c r="Q9" s="11"/>
      <c r="R9" s="11"/>
      <c r="S9" s="11"/>
      <c r="T9" s="11">
        <f>SQRT(C9^2 + L9^2)</f>
        <v>0.2</v>
      </c>
      <c r="U9" s="13">
        <f t="shared" si="4"/>
        <v>0</v>
      </c>
      <c r="W9" s="11">
        <f t="shared" si="5"/>
        <v>0.23069221154031089</v>
      </c>
    </row>
    <row r="10" spans="1:23" s="9" customFormat="1" x14ac:dyDescent="0.2">
      <c r="A10" s="9">
        <v>5</v>
      </c>
      <c r="C10" s="10">
        <v>0.2</v>
      </c>
      <c r="D10" s="9">
        <v>-134</v>
      </c>
      <c r="E10" s="8">
        <f>D10*$B$2</f>
        <v>-8.7825292390456486E-2</v>
      </c>
      <c r="F10" s="9">
        <f>D10-$A$33</f>
        <v>-168</v>
      </c>
      <c r="G10" s="11">
        <f t="shared" si="1"/>
        <v>-0.11010932180296037</v>
      </c>
      <c r="H10" s="11"/>
      <c r="I10" s="11"/>
      <c r="J10" s="11"/>
      <c r="L10" s="10">
        <v>0</v>
      </c>
      <c r="M10" s="9">
        <v>275</v>
      </c>
      <c r="N10" s="8">
        <f t="shared" si="2"/>
        <v>0.18023847318936967</v>
      </c>
      <c r="O10" s="9">
        <f t="shared" si="0"/>
        <v>305</v>
      </c>
      <c r="P10" s="11">
        <f t="shared" si="3"/>
        <v>0.19990085208275543</v>
      </c>
      <c r="Q10" s="11"/>
      <c r="R10" s="11"/>
      <c r="S10" s="11"/>
      <c r="T10" s="11">
        <f>SQRT(C10^2 + L10^2)</f>
        <v>0.2</v>
      </c>
      <c r="U10" s="13">
        <f t="shared" si="4"/>
        <v>0</v>
      </c>
      <c r="W10" s="11">
        <f t="shared" si="5"/>
        <v>0.22822009861385906</v>
      </c>
    </row>
    <row r="11" spans="1:23" s="9" customFormat="1" x14ac:dyDescent="0.2">
      <c r="A11" s="9">
        <v>6</v>
      </c>
      <c r="C11" s="10">
        <v>-0.2</v>
      </c>
      <c r="D11" s="9">
        <v>-112</v>
      </c>
      <c r="E11" s="8">
        <f>D11*$B$2</f>
        <v>-7.3406214535306907E-2</v>
      </c>
      <c r="F11" s="9">
        <f>D11-$A$33</f>
        <v>-146</v>
      </c>
      <c r="G11" s="11">
        <f t="shared" si="1"/>
        <v>-9.5690243947810796E-2</v>
      </c>
      <c r="H11" s="11"/>
      <c r="I11" s="11"/>
      <c r="J11" s="11"/>
      <c r="L11" s="10">
        <v>-0.2</v>
      </c>
      <c r="M11" s="9">
        <v>-501</v>
      </c>
      <c r="N11" s="8">
        <f t="shared" si="2"/>
        <v>-0.32836172751954251</v>
      </c>
      <c r="O11" s="9">
        <f t="shared" si="0"/>
        <v>-471</v>
      </c>
      <c r="P11" s="11">
        <f t="shared" si="3"/>
        <v>-0.30869934862615678</v>
      </c>
      <c r="Q11" s="11"/>
      <c r="R11" s="11"/>
      <c r="S11" s="11"/>
      <c r="T11" s="11">
        <f>SQRT(C11^2 + L11^2)</f>
        <v>0.28284271247461906</v>
      </c>
      <c r="U11" s="13">
        <f t="shared" si="4"/>
        <v>0</v>
      </c>
      <c r="W11" s="11">
        <f t="shared" si="5"/>
        <v>0.32319020812673921</v>
      </c>
    </row>
    <row r="12" spans="1:23" s="9" customFormat="1" x14ac:dyDescent="0.2">
      <c r="A12" s="9">
        <v>7</v>
      </c>
      <c r="C12" s="10">
        <v>0</v>
      </c>
      <c r="D12" s="9">
        <v>-271</v>
      </c>
      <c r="E12" s="8">
        <f>D12*$B$2</f>
        <v>-0.17761682267025156</v>
      </c>
      <c r="F12" s="9">
        <f>D12-$A$33</f>
        <v>-305</v>
      </c>
      <c r="G12" s="11">
        <f t="shared" si="1"/>
        <v>-0.19990085208275543</v>
      </c>
      <c r="H12" s="11"/>
      <c r="I12" s="11"/>
      <c r="J12" s="11"/>
      <c r="L12" s="10">
        <v>-0.2</v>
      </c>
      <c r="M12" s="9">
        <v>-192</v>
      </c>
      <c r="N12" s="8">
        <f t="shared" si="2"/>
        <v>-0.125839224917669</v>
      </c>
      <c r="O12" s="9">
        <f t="shared" si="0"/>
        <v>-162</v>
      </c>
      <c r="P12" s="11">
        <f t="shared" si="3"/>
        <v>-0.10617684602428322</v>
      </c>
      <c r="Q12" s="11"/>
      <c r="R12" s="11"/>
      <c r="S12" s="11"/>
      <c r="T12" s="11">
        <f>SQRT(C12^2 + L12^2)</f>
        <v>0.2</v>
      </c>
      <c r="U12" s="13">
        <f t="shared" si="4"/>
        <v>0</v>
      </c>
      <c r="W12" s="11">
        <f t="shared" si="5"/>
        <v>0.22634900771833749</v>
      </c>
    </row>
    <row r="13" spans="1:23" s="9" customFormat="1" x14ac:dyDescent="0.2">
      <c r="A13" s="9">
        <v>8</v>
      </c>
      <c r="C13" s="10">
        <v>0.2</v>
      </c>
      <c r="D13" s="9">
        <v>-432</v>
      </c>
      <c r="E13" s="8">
        <f>D13*$B$2</f>
        <v>-0.28313825606475523</v>
      </c>
      <c r="F13" s="9">
        <f>D13-$A$33</f>
        <v>-466</v>
      </c>
      <c r="G13" s="11">
        <f t="shared" si="1"/>
        <v>-0.30542228547725914</v>
      </c>
      <c r="H13" s="14"/>
      <c r="I13" s="11"/>
      <c r="J13" s="14"/>
      <c r="L13" s="10">
        <v>-0.2</v>
      </c>
      <c r="M13" s="9">
        <v>118</v>
      </c>
      <c r="N13" s="8">
        <f t="shared" si="2"/>
        <v>7.7338690313984076E-2</v>
      </c>
      <c r="O13" s="9">
        <f t="shared" si="0"/>
        <v>148</v>
      </c>
      <c r="P13" s="11">
        <f t="shared" si="3"/>
        <v>9.7001069207369853E-2</v>
      </c>
      <c r="Q13" s="11"/>
      <c r="R13" s="11"/>
      <c r="S13" s="11"/>
      <c r="T13" s="11">
        <f>SQRT(C13^2 + L13^2)</f>
        <v>0.28284271247461906</v>
      </c>
      <c r="U13" s="13">
        <f t="shared" si="4"/>
        <v>0</v>
      </c>
      <c r="W13" s="11">
        <f t="shared" si="5"/>
        <v>0.32045589383490097</v>
      </c>
    </row>
    <row r="14" spans="1:23" x14ac:dyDescent="0.2">
      <c r="C14" s="6"/>
      <c r="F14" s="5"/>
      <c r="G14" s="5"/>
      <c r="H14" s="5"/>
      <c r="I14" s="5"/>
      <c r="K14" s="6"/>
      <c r="O14" s="5"/>
      <c r="P14" s="5"/>
      <c r="Q14" s="5"/>
      <c r="R14" s="5"/>
      <c r="S14" s="5"/>
      <c r="V14" s="5"/>
    </row>
    <row r="15" spans="1:23" x14ac:dyDescent="0.2">
      <c r="C15" s="6"/>
      <c r="F15" s="5"/>
      <c r="G15" s="5"/>
      <c r="H15" s="5"/>
      <c r="I15" s="5"/>
      <c r="K15" s="6"/>
      <c r="O15" s="5"/>
      <c r="P15" s="5"/>
      <c r="Q15" s="5"/>
      <c r="R15" s="5"/>
      <c r="S15" s="5"/>
      <c r="V15" s="5"/>
    </row>
    <row r="16" spans="1:23" x14ac:dyDescent="0.2">
      <c r="C16" s="6"/>
      <c r="F16" s="5"/>
      <c r="G16" s="5"/>
      <c r="H16" s="5"/>
      <c r="I16" s="5"/>
      <c r="K16" s="6"/>
      <c r="O16" s="5"/>
      <c r="P16" s="5"/>
      <c r="Q16" s="5"/>
      <c r="R16" s="5"/>
      <c r="S16" s="5"/>
      <c r="V16" s="5"/>
    </row>
    <row r="18" spans="1:14" x14ac:dyDescent="0.2">
      <c r="A18" t="s">
        <v>16</v>
      </c>
      <c r="C18" t="s">
        <v>15</v>
      </c>
      <c r="G18" t="s">
        <v>30</v>
      </c>
    </row>
    <row r="20" spans="1:14" x14ac:dyDescent="0.2">
      <c r="A20" s="2" t="s">
        <v>14</v>
      </c>
      <c r="B20" s="12">
        <f>G10/C10</f>
        <v>-0.55054660901480179</v>
      </c>
      <c r="C20" s="2" t="s">
        <v>12</v>
      </c>
      <c r="D20" s="16">
        <f>G7/L7</f>
        <v>1.019166639307163</v>
      </c>
      <c r="E20" s="16"/>
      <c r="G20" s="2" t="s">
        <v>14</v>
      </c>
      <c r="H20">
        <f>AVERAGE(B20,B26)</f>
        <v>-0.53907688799366005</v>
      </c>
      <c r="J20" s="2" t="s">
        <v>12</v>
      </c>
      <c r="K20">
        <f>AVERAGE(D20,D26)</f>
        <v>1.0093354498604701</v>
      </c>
      <c r="M20" s="2" t="s">
        <v>33</v>
      </c>
      <c r="N20">
        <f>AVERAGE(ABS(H20),K21)</f>
        <v>0.54071541956810887</v>
      </c>
    </row>
    <row r="21" spans="1:14" x14ac:dyDescent="0.2">
      <c r="A21" s="2" t="s">
        <v>17</v>
      </c>
      <c r="B21" s="15">
        <f>P10/C10</f>
        <v>0.99950426041377716</v>
      </c>
      <c r="C21" s="2" t="s">
        <v>13</v>
      </c>
      <c r="D21" s="12">
        <f>P7/L7</f>
        <v>0.55382367216369943</v>
      </c>
      <c r="E21" s="12"/>
      <c r="G21" s="2" t="s">
        <v>17</v>
      </c>
      <c r="H21">
        <f>AVERAGE(B21,B27)</f>
        <v>1.0126125130093677</v>
      </c>
      <c r="J21" s="2" t="s">
        <v>13</v>
      </c>
      <c r="K21">
        <f>AVERAGE(D21,D27)</f>
        <v>0.54235395114255769</v>
      </c>
      <c r="M21" s="2" t="s">
        <v>34</v>
      </c>
      <c r="N21">
        <f>AVERAGE(K20,H21)</f>
        <v>1.010973981434919</v>
      </c>
    </row>
    <row r="24" spans="1:14" x14ac:dyDescent="0.2">
      <c r="A24" t="s">
        <v>18</v>
      </c>
      <c r="C24" t="s">
        <v>19</v>
      </c>
    </row>
    <row r="26" spans="1:14" x14ac:dyDescent="0.2">
      <c r="A26" s="2" t="s">
        <v>14</v>
      </c>
      <c r="B26" s="12">
        <f>G9/C9</f>
        <v>-0.52760716697251842</v>
      </c>
      <c r="C26" s="2" t="s">
        <v>12</v>
      </c>
      <c r="D26" s="15">
        <f>G12/L12</f>
        <v>0.99950426041377716</v>
      </c>
      <c r="E26" s="15"/>
      <c r="G26" t="s">
        <v>20</v>
      </c>
    </row>
    <row r="27" spans="1:14" x14ac:dyDescent="0.2">
      <c r="A27" s="2" t="s">
        <v>17</v>
      </c>
      <c r="B27" s="16">
        <f>P9/C9</f>
        <v>1.0257207656049583</v>
      </c>
      <c r="C27" s="2" t="s">
        <v>13</v>
      </c>
      <c r="D27" s="12">
        <f>P12/L12</f>
        <v>0.53088423012141606</v>
      </c>
      <c r="E27" s="12"/>
    </row>
    <row r="28" spans="1:14" x14ac:dyDescent="0.2">
      <c r="G28" s="2" t="s">
        <v>14</v>
      </c>
      <c r="H28">
        <v>0.89</v>
      </c>
      <c r="J28" s="2" t="s">
        <v>12</v>
      </c>
      <c r="K28">
        <v>0.46300000000000002</v>
      </c>
    </row>
    <row r="29" spans="1:14" x14ac:dyDescent="0.2">
      <c r="G29" s="2" t="s">
        <v>17</v>
      </c>
      <c r="H29">
        <v>-0.46300000000000002</v>
      </c>
      <c r="J29" s="2" t="s">
        <v>13</v>
      </c>
      <c r="K29">
        <v>0.89</v>
      </c>
    </row>
    <row r="32" spans="1:14" s="17" customFormat="1" ht="25.5" x14ac:dyDescent="0.2">
      <c r="A32" s="17" t="s">
        <v>21</v>
      </c>
      <c r="B32" s="17" t="s">
        <v>22</v>
      </c>
      <c r="D32" s="17" t="s">
        <v>23</v>
      </c>
      <c r="E32" s="17" t="s">
        <v>24</v>
      </c>
    </row>
    <row r="33" spans="1:9" x14ac:dyDescent="0.2">
      <c r="A33">
        <v>34</v>
      </c>
      <c r="B33" s="3">
        <f>A33*B2</f>
        <v>2.2284029412503886E-2</v>
      </c>
      <c r="D33">
        <f>30</f>
        <v>30</v>
      </c>
      <c r="E33" s="18">
        <f>D33*B2</f>
        <v>1.966237889338578E-2</v>
      </c>
      <c r="G33" s="4"/>
      <c r="H33" s="4"/>
      <c r="I33" s="4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355A-8BED-4E76-B5DC-FF345B6959B0}">
  <sheetPr>
    <pageSetUpPr autoPageBreaks="0"/>
  </sheetPr>
  <dimension ref="A1:W38"/>
  <sheetViews>
    <sheetView topLeftCell="A10" workbookViewId="0">
      <pane xSplit="1" topLeftCell="B1" activePane="topRight" state="frozen"/>
      <selection pane="topRight" activeCell="L18" sqref="L18"/>
    </sheetView>
  </sheetViews>
  <sheetFormatPr defaultRowHeight="12.75" x14ac:dyDescent="0.2"/>
  <cols>
    <col min="1" max="1" width="14" bestFit="1" customWidth="1"/>
    <col min="2" max="2" width="15.140625" customWidth="1"/>
    <col min="3" max="4" width="17.42578125" customWidth="1"/>
    <col min="5" max="5" width="11.5703125" bestFit="1" customWidth="1"/>
    <col min="6" max="6" width="8.7109375" bestFit="1" customWidth="1"/>
    <col min="7" max="7" width="14.28515625" bestFit="1" customWidth="1"/>
    <col min="8" max="8" width="14.5703125" customWidth="1"/>
    <col min="9" max="9" width="7" customWidth="1"/>
    <col min="11" max="11" width="17" customWidth="1"/>
    <col min="12" max="12" width="17.28515625" customWidth="1"/>
    <col min="13" max="14" width="17.140625" customWidth="1"/>
    <col min="15" max="17" width="15.7109375" customWidth="1"/>
    <col min="18" max="18" width="10.28515625" customWidth="1"/>
    <col min="19" max="19" width="24" customWidth="1"/>
    <col min="20" max="20" width="16.28515625" customWidth="1"/>
    <col min="22" max="22" width="24" customWidth="1"/>
    <col min="23" max="23" width="12.7109375" customWidth="1"/>
  </cols>
  <sheetData>
    <row r="1" spans="1:23" x14ac:dyDescent="0.2">
      <c r="A1" s="2" t="s">
        <v>0</v>
      </c>
      <c r="B1" s="1">
        <v>1.6975883074192501E-9</v>
      </c>
      <c r="C1" t="s">
        <v>5</v>
      </c>
    </row>
    <row r="2" spans="1:23" x14ac:dyDescent="0.2">
      <c r="B2" s="1">
        <f>B1*1000000</f>
        <v>1.6975883074192501E-3</v>
      </c>
      <c r="C2" t="s">
        <v>6</v>
      </c>
    </row>
    <row r="3" spans="1:23" x14ac:dyDescent="0.2">
      <c r="B3" s="1"/>
    </row>
    <row r="4" spans="1:23" ht="25.5" x14ac:dyDescent="0.2">
      <c r="A4" s="7" t="s">
        <v>1</v>
      </c>
      <c r="B4" s="19" t="s">
        <v>31</v>
      </c>
      <c r="C4" s="20" t="s">
        <v>32</v>
      </c>
    </row>
    <row r="5" spans="1:23" x14ac:dyDescent="0.2">
      <c r="A5">
        <v>0</v>
      </c>
      <c r="B5" s="21">
        <v>2104</v>
      </c>
      <c r="C5">
        <v>1852</v>
      </c>
    </row>
    <row r="6" spans="1:23" x14ac:dyDescent="0.2">
      <c r="A6">
        <v>2</v>
      </c>
      <c r="B6" s="21">
        <v>2718</v>
      </c>
      <c r="C6">
        <v>3092</v>
      </c>
    </row>
    <row r="7" spans="1:23" x14ac:dyDescent="0.2">
      <c r="A7">
        <v>4</v>
      </c>
      <c r="B7" s="21">
        <v>906</v>
      </c>
      <c r="C7">
        <v>2515</v>
      </c>
    </row>
    <row r="8" spans="1:23" x14ac:dyDescent="0.2">
      <c r="A8">
        <v>5</v>
      </c>
      <c r="B8" s="21">
        <v>3311</v>
      </c>
      <c r="C8">
        <v>1274</v>
      </c>
    </row>
    <row r="9" spans="1:23" x14ac:dyDescent="0.2">
      <c r="A9">
        <v>7</v>
      </c>
      <c r="B9" s="21">
        <v>1498</v>
      </c>
      <c r="C9">
        <v>698</v>
      </c>
    </row>
    <row r="10" spans="1:23" x14ac:dyDescent="0.2">
      <c r="B10" s="1"/>
    </row>
    <row r="12" spans="1:23" s="7" customFormat="1" ht="51" x14ac:dyDescent="0.2">
      <c r="A12" s="7" t="s">
        <v>1</v>
      </c>
      <c r="C12" s="7" t="s">
        <v>3</v>
      </c>
      <c r="D12" s="7" t="s">
        <v>2</v>
      </c>
      <c r="E12" s="7" t="s">
        <v>4</v>
      </c>
      <c r="F12" s="7" t="s">
        <v>26</v>
      </c>
      <c r="G12" s="7" t="s">
        <v>28</v>
      </c>
      <c r="L12" s="7" t="s">
        <v>7</v>
      </c>
      <c r="M12" s="7" t="s">
        <v>10</v>
      </c>
      <c r="N12" s="7" t="s">
        <v>11</v>
      </c>
      <c r="O12" s="7" t="s">
        <v>27</v>
      </c>
      <c r="P12" s="7" t="s">
        <v>29</v>
      </c>
      <c r="T12" s="7" t="s">
        <v>8</v>
      </c>
      <c r="U12" s="7" t="s">
        <v>25</v>
      </c>
      <c r="W12" s="7" t="s">
        <v>9</v>
      </c>
    </row>
    <row r="13" spans="1:23" s="9" customFormat="1" x14ac:dyDescent="0.2">
      <c r="A13" s="9">
        <v>0</v>
      </c>
      <c r="C13" s="10">
        <v>0</v>
      </c>
      <c r="D13" s="9">
        <f>B5-$B$5</f>
        <v>0</v>
      </c>
      <c r="E13" s="11">
        <f>D13*$B$2</f>
        <v>0</v>
      </c>
      <c r="F13" s="9">
        <f>D13-$A$38</f>
        <v>-4</v>
      </c>
      <c r="G13" s="11">
        <f>F13*$B$2</f>
        <v>-6.7903532296770003E-3</v>
      </c>
      <c r="H13" s="11"/>
      <c r="I13" s="11"/>
      <c r="J13" s="11"/>
      <c r="L13" s="10">
        <v>0</v>
      </c>
      <c r="M13" s="9">
        <f>C5-$C$5</f>
        <v>0</v>
      </c>
      <c r="N13" s="11">
        <f>M13*$B$2</f>
        <v>0</v>
      </c>
      <c r="O13" s="9">
        <f>M13-$D$38</f>
        <v>-40</v>
      </c>
      <c r="P13" s="11">
        <f>O13*$B$2</f>
        <v>-6.790353229677E-2</v>
      </c>
      <c r="Q13" s="11"/>
      <c r="R13" s="11"/>
      <c r="S13" s="11"/>
      <c r="T13" s="11">
        <f t="shared" ref="T13:T17" si="0">SQRT(C13^2 + L13^2)</f>
        <v>0</v>
      </c>
      <c r="U13" s="13">
        <f>SQRT(I13^2 + R13^2)</f>
        <v>0</v>
      </c>
      <c r="W13" s="11">
        <f>SQRT(G13^2 + P13^2)</f>
        <v>6.8242205381730384E-2</v>
      </c>
    </row>
    <row r="14" spans="1:23" s="9" customFormat="1" x14ac:dyDescent="0.2">
      <c r="A14" s="9">
        <v>2</v>
      </c>
      <c r="C14" s="10">
        <v>0</v>
      </c>
      <c r="D14" s="9">
        <f t="shared" ref="D14:D17" si="1">B6-$B$5</f>
        <v>614</v>
      </c>
      <c r="E14" s="11">
        <f t="shared" ref="E14:E17" si="2">D14*$B$2</f>
        <v>1.0423192207554195</v>
      </c>
      <c r="F14" s="9">
        <f>D14-$A$38</f>
        <v>610</v>
      </c>
      <c r="G14" s="11">
        <f t="shared" ref="G14:G17" si="3">F14*$B$2</f>
        <v>1.0355288675257426</v>
      </c>
      <c r="H14" s="11"/>
      <c r="I14" s="11"/>
      <c r="J14" s="11"/>
      <c r="L14" s="10">
        <v>2</v>
      </c>
      <c r="M14" s="9">
        <f t="shared" ref="M14:M17" si="4">C6-$C$5</f>
        <v>1240</v>
      </c>
      <c r="N14" s="11">
        <f t="shared" ref="N14:N17" si="5">M14*$B$2</f>
        <v>2.10500950119987</v>
      </c>
      <c r="O14" s="9">
        <f t="shared" ref="O14:O17" si="6">M14-$D$38</f>
        <v>1200</v>
      </c>
      <c r="P14" s="11">
        <f t="shared" ref="P14:P17" si="7">O14*$B$2</f>
        <v>2.0371059689030999</v>
      </c>
      <c r="Q14" s="11"/>
      <c r="R14" s="11"/>
      <c r="S14" s="11"/>
      <c r="T14" s="11">
        <f t="shared" si="0"/>
        <v>2</v>
      </c>
      <c r="U14" s="13">
        <f t="shared" ref="U14:U17" si="8">SQRT(I14^2 + R14^2)</f>
        <v>0</v>
      </c>
      <c r="W14" s="11">
        <f t="shared" ref="W14:W17" si="9">SQRT(G14^2 + P14^2)</f>
        <v>2.2851960012261059</v>
      </c>
    </row>
    <row r="15" spans="1:23" s="9" customFormat="1" x14ac:dyDescent="0.2">
      <c r="A15" s="9">
        <v>4</v>
      </c>
      <c r="C15" s="10">
        <v>-2</v>
      </c>
      <c r="D15" s="9">
        <f t="shared" si="1"/>
        <v>-1198</v>
      </c>
      <c r="E15" s="11">
        <f t="shared" si="2"/>
        <v>-2.0337107922882618</v>
      </c>
      <c r="F15" s="9">
        <f>D15-$A$38</f>
        <v>-1202</v>
      </c>
      <c r="G15" s="11">
        <f t="shared" si="3"/>
        <v>-2.0405011455179385</v>
      </c>
      <c r="H15" s="11"/>
      <c r="I15" s="11"/>
      <c r="J15" s="11"/>
      <c r="L15" s="10">
        <v>0</v>
      </c>
      <c r="M15" s="9">
        <f t="shared" si="4"/>
        <v>663</v>
      </c>
      <c r="N15" s="11">
        <f t="shared" si="5"/>
        <v>1.1255010478189629</v>
      </c>
      <c r="O15" s="9">
        <f t="shared" si="6"/>
        <v>623</v>
      </c>
      <c r="P15" s="11">
        <f t="shared" si="7"/>
        <v>1.0575975155221928</v>
      </c>
      <c r="Q15" s="11"/>
      <c r="R15" s="11"/>
      <c r="S15" s="11"/>
      <c r="T15" s="11">
        <f t="shared" si="0"/>
        <v>2</v>
      </c>
      <c r="U15" s="13">
        <f t="shared" si="8"/>
        <v>0</v>
      </c>
      <c r="W15" s="11">
        <f t="shared" si="9"/>
        <v>2.2982944610512237</v>
      </c>
    </row>
    <row r="16" spans="1:23" s="9" customFormat="1" x14ac:dyDescent="0.2">
      <c r="A16" s="9">
        <v>5</v>
      </c>
      <c r="C16" s="10">
        <v>2</v>
      </c>
      <c r="D16" s="9">
        <f t="shared" si="1"/>
        <v>1207</v>
      </c>
      <c r="E16" s="11">
        <f t="shared" si="2"/>
        <v>2.0489890870550349</v>
      </c>
      <c r="F16" s="9">
        <f>D16-$A$38</f>
        <v>1203</v>
      </c>
      <c r="G16" s="11">
        <f t="shared" si="3"/>
        <v>2.0421987338253578</v>
      </c>
      <c r="H16" s="11"/>
      <c r="I16" s="11"/>
      <c r="J16" s="11"/>
      <c r="L16" s="10">
        <v>0</v>
      </c>
      <c r="M16" s="9">
        <f t="shared" si="4"/>
        <v>-578</v>
      </c>
      <c r="N16" s="11">
        <f t="shared" si="5"/>
        <v>-0.98120604168832659</v>
      </c>
      <c r="O16" s="9">
        <f t="shared" si="6"/>
        <v>-618</v>
      </c>
      <c r="P16" s="11">
        <f t="shared" si="7"/>
        <v>-1.0491095739850966</v>
      </c>
      <c r="Q16" s="11"/>
      <c r="R16" s="11"/>
      <c r="S16" s="11"/>
      <c r="T16" s="11">
        <f t="shared" si="0"/>
        <v>2</v>
      </c>
      <c r="U16" s="13">
        <f t="shared" si="8"/>
        <v>0</v>
      </c>
      <c r="W16" s="11">
        <f t="shared" si="9"/>
        <v>2.2959108359570686</v>
      </c>
    </row>
    <row r="17" spans="1:23" s="9" customFormat="1" x14ac:dyDescent="0.2">
      <c r="A17" s="9">
        <v>7</v>
      </c>
      <c r="C17" s="10">
        <v>0</v>
      </c>
      <c r="D17" s="9">
        <f t="shared" si="1"/>
        <v>-606</v>
      </c>
      <c r="E17" s="11">
        <f t="shared" si="2"/>
        <v>-1.0287385142960654</v>
      </c>
      <c r="F17" s="9">
        <f>D17-$A$38</f>
        <v>-610</v>
      </c>
      <c r="G17" s="11">
        <f t="shared" si="3"/>
        <v>-1.0355288675257426</v>
      </c>
      <c r="H17" s="11"/>
      <c r="I17" s="11"/>
      <c r="J17" s="11"/>
      <c r="L17" s="10">
        <v>-2</v>
      </c>
      <c r="M17" s="9">
        <f t="shared" si="4"/>
        <v>-1154</v>
      </c>
      <c r="N17" s="11">
        <f t="shared" si="5"/>
        <v>-1.9590169067618146</v>
      </c>
      <c r="O17" s="9">
        <f t="shared" si="6"/>
        <v>-1194</v>
      </c>
      <c r="P17" s="11">
        <f t="shared" si="7"/>
        <v>-2.0269204390585847</v>
      </c>
      <c r="Q17" s="11"/>
      <c r="R17" s="11"/>
      <c r="S17" s="11"/>
      <c r="T17" s="11">
        <f t="shared" si="0"/>
        <v>2</v>
      </c>
      <c r="U17" s="13">
        <f t="shared" si="8"/>
        <v>0</v>
      </c>
      <c r="W17" s="11">
        <f t="shared" si="9"/>
        <v>2.2761209330245595</v>
      </c>
    </row>
    <row r="18" spans="1:23" s="9" customFormat="1" x14ac:dyDescent="0.2">
      <c r="C18" s="10"/>
      <c r="E18" s="11"/>
      <c r="G18" s="11"/>
      <c r="H18" s="14"/>
      <c r="I18" s="11"/>
      <c r="J18" s="14"/>
      <c r="L18" s="10"/>
      <c r="N18" s="11"/>
      <c r="P18" s="11"/>
      <c r="Q18" s="11"/>
      <c r="R18" s="11"/>
      <c r="S18" s="11"/>
      <c r="T18" s="11"/>
      <c r="U18" s="13"/>
      <c r="W18" s="11"/>
    </row>
    <row r="19" spans="1:23" x14ac:dyDescent="0.2">
      <c r="C19" s="6"/>
      <c r="F19" s="5"/>
      <c r="G19" s="5"/>
      <c r="H19" s="5"/>
      <c r="I19" s="5"/>
      <c r="K19" s="6"/>
      <c r="O19" s="5"/>
      <c r="P19" s="5"/>
      <c r="Q19" s="5"/>
      <c r="R19" s="5"/>
      <c r="S19" s="5"/>
      <c r="V19" s="5"/>
    </row>
    <row r="20" spans="1:23" x14ac:dyDescent="0.2">
      <c r="C20" s="6"/>
      <c r="F20" s="5"/>
      <c r="G20" s="5"/>
      <c r="H20" s="5"/>
      <c r="I20" s="5"/>
      <c r="K20" s="6"/>
      <c r="O20" s="5"/>
      <c r="P20" s="5"/>
      <c r="Q20" s="5"/>
      <c r="R20" s="5"/>
      <c r="S20" s="5"/>
      <c r="V20" s="5"/>
    </row>
    <row r="21" spans="1:23" x14ac:dyDescent="0.2">
      <c r="C21" s="6"/>
      <c r="F21" s="5"/>
      <c r="G21" s="5"/>
      <c r="H21" s="5"/>
      <c r="I21" s="5"/>
      <c r="K21" s="6"/>
      <c r="O21" s="5"/>
      <c r="P21" s="5"/>
      <c r="Q21" s="5"/>
      <c r="R21" s="5"/>
      <c r="S21" s="5"/>
      <c r="V21" s="5"/>
    </row>
    <row r="23" spans="1:23" x14ac:dyDescent="0.2">
      <c r="A23" t="s">
        <v>16</v>
      </c>
      <c r="C23" t="s">
        <v>15</v>
      </c>
      <c r="G23" t="s">
        <v>30</v>
      </c>
    </row>
    <row r="25" spans="1:23" x14ac:dyDescent="0.2">
      <c r="A25" s="2" t="s">
        <v>14</v>
      </c>
      <c r="B25" s="12">
        <f>G16/C16</f>
        <v>1.0210993669126789</v>
      </c>
      <c r="C25" s="2" t="s">
        <v>12</v>
      </c>
      <c r="D25" s="16">
        <f>G14/L14</f>
        <v>0.51776443376287129</v>
      </c>
      <c r="E25" s="16"/>
      <c r="G25" s="2" t="s">
        <v>14</v>
      </c>
      <c r="H25">
        <f>AVERAGE(B25,B31)</f>
        <v>1.0206749698358242</v>
      </c>
      <c r="J25" s="2" t="s">
        <v>12</v>
      </c>
      <c r="K25">
        <f>AVERAGE(D25,D31)</f>
        <v>0.51776443376287129</v>
      </c>
    </row>
    <row r="26" spans="1:23" x14ac:dyDescent="0.2">
      <c r="A26" s="2" t="s">
        <v>17</v>
      </c>
      <c r="B26" s="15">
        <f>P16/C16</f>
        <v>-0.52455478699254832</v>
      </c>
      <c r="C26" s="2" t="s">
        <v>13</v>
      </c>
      <c r="D26" s="12">
        <f>P14/L14</f>
        <v>1.01855298445155</v>
      </c>
      <c r="E26" s="12"/>
      <c r="G26" s="2" t="s">
        <v>17</v>
      </c>
      <c r="H26">
        <f>AVERAGE(B26,B32)</f>
        <v>-0.52667677237682242</v>
      </c>
      <c r="J26" s="2" t="s">
        <v>13</v>
      </c>
      <c r="K26">
        <f>AVERAGE(D26,D32)</f>
        <v>1.016006601990421</v>
      </c>
    </row>
    <row r="29" spans="1:23" x14ac:dyDescent="0.2">
      <c r="A29" t="s">
        <v>18</v>
      </c>
      <c r="C29" t="s">
        <v>19</v>
      </c>
    </row>
    <row r="31" spans="1:23" x14ac:dyDescent="0.2">
      <c r="A31" s="2" t="s">
        <v>14</v>
      </c>
      <c r="B31" s="12">
        <f>G15/C15</f>
        <v>1.0202505727589692</v>
      </c>
      <c r="C31" s="2" t="s">
        <v>12</v>
      </c>
      <c r="D31" s="15">
        <f>G17/L17</f>
        <v>0.51776443376287129</v>
      </c>
      <c r="E31" s="15"/>
      <c r="G31" t="s">
        <v>20</v>
      </c>
    </row>
    <row r="32" spans="1:23" x14ac:dyDescent="0.2">
      <c r="A32" s="2" t="s">
        <v>17</v>
      </c>
      <c r="B32" s="16">
        <f>P15/C15</f>
        <v>-0.52879875776109642</v>
      </c>
      <c r="C32" s="2" t="s">
        <v>13</v>
      </c>
      <c r="D32" s="12">
        <f>P17/L17</f>
        <v>1.0134602195292923</v>
      </c>
      <c r="E32" s="12"/>
    </row>
    <row r="33" spans="1:11" x14ac:dyDescent="0.2">
      <c r="G33" s="2" t="s">
        <v>14</v>
      </c>
      <c r="H33">
        <v>0.89</v>
      </c>
      <c r="J33" s="2" t="s">
        <v>12</v>
      </c>
      <c r="K33">
        <v>0.46300000000000002</v>
      </c>
    </row>
    <row r="34" spans="1:11" x14ac:dyDescent="0.2">
      <c r="G34" s="2" t="s">
        <v>17</v>
      </c>
      <c r="H34">
        <v>-0.46300000000000002</v>
      </c>
      <c r="J34" s="2" t="s">
        <v>13</v>
      </c>
      <c r="K34">
        <v>0.89</v>
      </c>
    </row>
    <row r="37" spans="1:11" s="17" customFormat="1" ht="25.5" x14ac:dyDescent="0.2">
      <c r="A37" s="17" t="s">
        <v>21</v>
      </c>
      <c r="B37" s="17" t="s">
        <v>22</v>
      </c>
      <c r="D37" s="17" t="s">
        <v>23</v>
      </c>
      <c r="E37" s="17" t="s">
        <v>24</v>
      </c>
    </row>
    <row r="38" spans="1:11" x14ac:dyDescent="0.2">
      <c r="A38">
        <v>4</v>
      </c>
      <c r="B38" s="3">
        <f>A38*B2</f>
        <v>6.7903532296770003E-3</v>
      </c>
      <c r="D38">
        <v>40</v>
      </c>
      <c r="E38" s="18">
        <f>D38*B2</f>
        <v>6.790353229677E-2</v>
      </c>
      <c r="G38" s="4"/>
      <c r="H38" s="4"/>
      <c r="I38" s="4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michael.luciuk@basf.com</dc:creator>
  <cp:lastModifiedBy>michael.luciuk@basf.com</cp:lastModifiedBy>
  <dcterms:created xsi:type="dcterms:W3CDTF">2022-06-03T08:02:16Z</dcterms:created>
  <dcterms:modified xsi:type="dcterms:W3CDTF">2022-06-07T13:51:47Z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2022-06-07T13:51:47Z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337b36b4-8aed-4e86-b427-6dd16b0f0900</vt:lpwstr>
  </property>
  <property fmtid="{D5CDD505-2E9C-101B-9397-08002B2CF9AE}" pid="8" name="MSIP_Label_06530cf4-8573-4c29-a912-bbcdac835909_ContentBits">
    <vt:lpwstr>2</vt:lpwstr>
  </property>
</Properties>
</file>