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basgonzalez_udec_cl/Documents/Doctorado/1_Solvation in FDES/hfc-in-fes/md_files/1-molecular_insights/scripts/"/>
    </mc:Choice>
  </mc:AlternateContent>
  <xr:revisionPtr revIDLastSave="47" documentId="13_ncr:1_{43D68DEB-D8B0-874E-8F2F-1C4E176CF32C}" xr6:coauthVersionLast="47" xr6:coauthVersionMax="47" xr10:uidLastSave="{B4448B8D-9DD6-8440-B4FC-B7C2B18833B9}"/>
  <bookViews>
    <workbookView xWindow="0" yWindow="500" windowWidth="28800" windowHeight="17500" xr2:uid="{00000000-000D-0000-FFFF-FFFF00000000}"/>
  </bookViews>
  <sheets>
    <sheet name="phase-homo" sheetId="9" r:id="rId1"/>
    <sheet name="list-molecules" sheetId="7" r:id="rId2"/>
  </sheets>
  <definedNames>
    <definedName name="solver_adj" localSheetId="1" hidden="1">'list-molecules'!$H$4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'list-molecules'!$J$7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9" l="1"/>
  <c r="A17" i="9"/>
  <c r="A14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P26" i="9"/>
  <c r="N26" i="9"/>
  <c r="J26" i="9"/>
  <c r="I26" i="9"/>
  <c r="P23" i="9"/>
  <c r="N23" i="9"/>
  <c r="J23" i="9"/>
  <c r="I23" i="9"/>
  <c r="P20" i="9"/>
  <c r="N20" i="9"/>
  <c r="J20" i="9"/>
  <c r="I20" i="9"/>
  <c r="P17" i="9"/>
  <c r="N17" i="9"/>
  <c r="J17" i="9"/>
  <c r="I17" i="9"/>
  <c r="P14" i="9"/>
  <c r="N14" i="9"/>
  <c r="J14" i="9"/>
  <c r="I14" i="9"/>
  <c r="P11" i="9"/>
  <c r="N11" i="9"/>
  <c r="J11" i="9"/>
  <c r="I11" i="9"/>
  <c r="P8" i="9"/>
  <c r="N8" i="9"/>
  <c r="J8" i="9"/>
  <c r="I8" i="9"/>
  <c r="P5" i="9"/>
  <c r="N5" i="9"/>
  <c r="J5" i="9"/>
  <c r="I5" i="9"/>
  <c r="N2" i="9"/>
  <c r="N3" i="9"/>
  <c r="N4" i="9"/>
  <c r="P2" i="9"/>
  <c r="J2" i="9"/>
  <c r="I2" i="9"/>
  <c r="A3" i="9"/>
  <c r="A4" i="9" s="1"/>
  <c r="P21" i="9"/>
  <c r="P22" i="9"/>
  <c r="P24" i="9"/>
  <c r="P25" i="9"/>
  <c r="P27" i="9"/>
  <c r="P28" i="9"/>
  <c r="P3" i="9"/>
  <c r="P4" i="9"/>
  <c r="P6" i="9"/>
  <c r="P7" i="9"/>
  <c r="P9" i="9"/>
  <c r="P10" i="9"/>
  <c r="P12" i="9"/>
  <c r="P13" i="9"/>
  <c r="P15" i="9"/>
  <c r="P16" i="9"/>
  <c r="P18" i="9"/>
  <c r="P19" i="9"/>
  <c r="N12" i="9"/>
  <c r="N13" i="9"/>
  <c r="N15" i="9"/>
  <c r="N16" i="9"/>
  <c r="N18" i="9"/>
  <c r="N19" i="9"/>
  <c r="N21" i="9"/>
  <c r="N22" i="9"/>
  <c r="N24" i="9"/>
  <c r="N25" i="9"/>
  <c r="N27" i="9"/>
  <c r="N28" i="9"/>
  <c r="I3" i="9"/>
  <c r="J3" i="9"/>
  <c r="I4" i="9"/>
  <c r="J4" i="9"/>
  <c r="I6" i="9"/>
  <c r="J6" i="9"/>
  <c r="I7" i="9"/>
  <c r="J7" i="9"/>
  <c r="I9" i="9"/>
  <c r="J9" i="9"/>
  <c r="I10" i="9"/>
  <c r="J10" i="9"/>
  <c r="I12" i="9"/>
  <c r="J12" i="9"/>
  <c r="I13" i="9"/>
  <c r="J13" i="9"/>
  <c r="I15" i="9"/>
  <c r="J15" i="9"/>
  <c r="I16" i="9"/>
  <c r="J16" i="9"/>
  <c r="I18" i="9"/>
  <c r="J18" i="9"/>
  <c r="I19" i="9"/>
  <c r="J19" i="9"/>
  <c r="I21" i="9"/>
  <c r="J21" i="9"/>
  <c r="I22" i="9"/>
  <c r="J22" i="9"/>
  <c r="I24" i="9"/>
  <c r="J24" i="9"/>
  <c r="I25" i="9"/>
  <c r="J25" i="9"/>
  <c r="I27" i="9"/>
  <c r="J27" i="9"/>
  <c r="I28" i="9"/>
  <c r="J28" i="9"/>
  <c r="N10" i="9"/>
  <c r="N9" i="9"/>
  <c r="N7" i="9"/>
  <c r="N6" i="9"/>
  <c r="A6" i="9" l="1"/>
  <c r="A7" i="9" s="1"/>
  <c r="A8" i="9" s="1"/>
  <c r="A5" i="9"/>
  <c r="A9" i="9" l="1"/>
  <c r="A10" i="9" s="1"/>
  <c r="A11" i="9" s="1"/>
  <c r="A12" i="9" l="1"/>
  <c r="A13" i="9" s="1"/>
  <c r="A15" i="9" l="1"/>
  <c r="A16" i="9" s="1"/>
  <c r="A18" i="9" l="1"/>
  <c r="A19" i="9" s="1"/>
  <c r="A21" i="9" l="1"/>
  <c r="A22" i="9" s="1"/>
  <c r="A23" i="9" s="1"/>
  <c r="A24" i="9" l="1"/>
  <c r="A25" i="9" s="1"/>
  <c r="A26" i="9" s="1"/>
  <c r="A27" i="9" l="1"/>
  <c r="A28" i="9" s="1"/>
</calcChain>
</file>

<file path=xl/sharedStrings.xml><?xml version="1.0" encoding="utf-8"?>
<sst xmlns="http://schemas.openxmlformats.org/spreadsheetml/2006/main" count="258" uniqueCount="109">
  <si>
    <t>id</t>
  </si>
  <si>
    <t>System name</t>
  </si>
  <si>
    <t>TAG</t>
  </si>
  <si>
    <t>T [K]</t>
  </si>
  <si>
    <t>P [bar]</t>
  </si>
  <si>
    <t>nc</t>
  </si>
  <si>
    <t>Lx [nm]</t>
  </si>
  <si>
    <t>Ly [nm]</t>
  </si>
  <si>
    <t>Lz [nm]</t>
  </si>
  <si>
    <t>molecule 1</t>
  </si>
  <si>
    <t>molecule 2</t>
  </si>
  <si>
    <t>molecule 3</t>
  </si>
  <si>
    <t>molecule 4</t>
  </si>
  <si>
    <t>molecule 5</t>
  </si>
  <si>
    <t>molecule 6</t>
  </si>
  <si>
    <t>molecule 7</t>
  </si>
  <si>
    <t>molecule 8</t>
  </si>
  <si>
    <t>molecule 9</t>
  </si>
  <si>
    <t>molecule 10</t>
  </si>
  <si>
    <t>From</t>
  </si>
  <si>
    <t>Name</t>
  </si>
  <si>
    <t>ID-Name</t>
  </si>
  <si>
    <t>N° sites</t>
  </si>
  <si>
    <t>MW</t>
  </si>
  <si>
    <t>amount</t>
  </si>
  <si>
    <t>FF</t>
  </si>
  <si>
    <t>1-ethyl-3-methylimidazolium</t>
  </si>
  <si>
    <t>CL&amp;P</t>
  </si>
  <si>
    <t>nonafluorobutanesulfonate</t>
  </si>
  <si>
    <t>NFS</t>
  </si>
  <si>
    <t>C2M</t>
  </si>
  <si>
    <t>tetrabutylammonium</t>
  </si>
  <si>
    <t>TBA</t>
  </si>
  <si>
    <t>OPLS-AA</t>
  </si>
  <si>
    <t>nonafluoropentanoic acid</t>
  </si>
  <si>
    <t>PFPA</t>
  </si>
  <si>
    <t>Cation</t>
  </si>
  <si>
    <t>Anion</t>
  </si>
  <si>
    <t>HBD</t>
  </si>
  <si>
    <t>heptadecafluorooctanesulfonate</t>
  </si>
  <si>
    <t>HDFS</t>
  </si>
  <si>
    <t>tetrabutylphosphonium</t>
  </si>
  <si>
    <t>TBP</t>
  </si>
  <si>
    <t>bromine</t>
  </si>
  <si>
    <t>BR</t>
  </si>
  <si>
    <t>1,1,1,2-tetrafluoroethane</t>
  </si>
  <si>
    <t>RE4a</t>
  </si>
  <si>
    <t>difluoromethane</t>
  </si>
  <si>
    <t>RM2</t>
  </si>
  <si>
    <t>pentafluoroethane</t>
  </si>
  <si>
    <t>RE5</t>
  </si>
  <si>
    <t>10.1080/002689797169772</t>
  </si>
  <si>
    <t>10.1021/jp806213w</t>
  </si>
  <si>
    <t>transferred from RE4a</t>
  </si>
  <si>
    <t>C2M HDFS PFPA (1:2) + R32 (0.15)</t>
  </si>
  <si>
    <t>TBA NFS PFPA (1:2) + R32 (0.15)</t>
  </si>
  <si>
    <t>TBA NFS PFPA (1:2) + R32 (0.30)</t>
  </si>
  <si>
    <t>TBA NFS PFPA (1:2) + R32 (0.45)</t>
  </si>
  <si>
    <t>TBA NFS PFPA (1:2) + R134a (0.15)</t>
  </si>
  <si>
    <t>TBA NFS PFPA (1:2) + R134a (0.30)</t>
  </si>
  <si>
    <t>TBA NFS PFPA (1:2) + R134a (0.45)</t>
  </si>
  <si>
    <t>TBA NFS PFPA (1:2) + R125 (0.15)</t>
  </si>
  <si>
    <t>TBA NFS PFPA (1:2) + R125 (0.30)</t>
  </si>
  <si>
    <t>TBA NFS PFPA (1:2) + R125 (0.45)</t>
  </si>
  <si>
    <t>C2M HDFS PFPA (1:2) + R32 (0.30)</t>
  </si>
  <si>
    <t>C2M HDFS PFPA (1:2) + R32 (0.45)</t>
  </si>
  <si>
    <t>C2M HDFS PFPA (1:2) + R134a (0.15)</t>
  </si>
  <si>
    <t>C2M HDFS PFPA (1:2) + R134a (0.30)</t>
  </si>
  <si>
    <t>C2M HDFS PFPA (1:2) + R134a (0.45)</t>
  </si>
  <si>
    <t>C2M HDFS PFPA (1:2) + R125 (0.15)</t>
  </si>
  <si>
    <t>C2M HDFS PFPA (1:2) + R125 (0.30)</t>
  </si>
  <si>
    <t>C2M HDFS PFPA (1:2) + R125 (0.45)</t>
  </si>
  <si>
    <t>TBP BR PFPA (1:2) + R32 (0.15)</t>
  </si>
  <si>
    <t>TBP BR PFPA (1:2) + R32 (0.30)</t>
  </si>
  <si>
    <t>TBP BR PFPA (1:2) + R32 (0.45)</t>
  </si>
  <si>
    <t>TBP BR PFPA (1:2) + R134a (0.15)</t>
  </si>
  <si>
    <t>TBP BR PFPA (1:2) + R134a (0.30)</t>
  </si>
  <si>
    <t>TBP BR PFPA (1:2) + R134a (0.45)</t>
  </si>
  <si>
    <t>TBP BR PFPA (1:2) + R125 (0.15)</t>
  </si>
  <si>
    <t>TBP BR PFPA (1:2) + R125 (0.30)</t>
  </si>
  <si>
    <t>TBP BR PFPA (1:2) + R125 (0.45)</t>
  </si>
  <si>
    <t>HFC</t>
  </si>
  <si>
    <t>FES1+HFC1_x1</t>
  </si>
  <si>
    <t>FES1+HFC1_x2</t>
  </si>
  <si>
    <t>FES1+HFC1_x3</t>
  </si>
  <si>
    <t>FES1+HFC2_x1</t>
  </si>
  <si>
    <t>FES1+HFC2_x2</t>
  </si>
  <si>
    <t>FES1+HFC2_x3</t>
  </si>
  <si>
    <t>FES1+HFC3_x1</t>
  </si>
  <si>
    <t>FES1+HFC3_x2</t>
  </si>
  <si>
    <t>FES1+HFC3_x3</t>
  </si>
  <si>
    <t>FES2+HFC1_x1</t>
  </si>
  <si>
    <t>FES2+HFC1_x2</t>
  </si>
  <si>
    <t>FES2+HFC1_x3</t>
  </si>
  <si>
    <t>FES2+HFC2_x1</t>
  </si>
  <si>
    <t>FES2+HFC2_x2</t>
  </si>
  <si>
    <t>FES2+HFC2_x3</t>
  </si>
  <si>
    <t>FES2+HFC3_x1</t>
  </si>
  <si>
    <t>FES2+HFC3_x2</t>
  </si>
  <si>
    <t>FES2+HFC3_x3</t>
  </si>
  <si>
    <t>FES3+HFC1_x1</t>
  </si>
  <si>
    <t>FES3+HFC1_x2</t>
  </si>
  <si>
    <t>FES3+HFC1_x3</t>
  </si>
  <si>
    <t>FES3+HFC2_x1</t>
  </si>
  <si>
    <t>FES3+HFC2_x2</t>
  </si>
  <si>
    <t>FES3+HFC2_x3</t>
  </si>
  <si>
    <t>FES3+HFC3_x1</t>
  </si>
  <si>
    <t>FES3+HFC3_x2</t>
  </si>
  <si>
    <t>FES3+HFC3_x3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</si>
</sst>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3" borderId="7" xfId="0" applyFill="1" applyBorder="1"/>
    <xf numFmtId="165" fontId="0" fillId="3" borderId="1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/>
    <xf numFmtId="0" fontId="0" fillId="3" borderId="2" xfId="0" applyFill="1" applyBorder="1"/>
    <xf numFmtId="0" fontId="0" fillId="0" borderId="1" xfId="0" applyBorder="1"/>
    <xf numFmtId="0" fontId="0" fillId="0" borderId="7" xfId="0" applyBorder="1"/>
    <xf numFmtId="165" fontId="0" fillId="0" borderId="1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5" borderId="1" xfId="0" applyFill="1" applyBorder="1"/>
    <xf numFmtId="0" fontId="0" fillId="5" borderId="7" xfId="0" applyFill="1" applyBorder="1"/>
    <xf numFmtId="0" fontId="0" fillId="5" borderId="0" xfId="0" applyFill="1"/>
    <xf numFmtId="165" fontId="0" fillId="5" borderId="1" xfId="0" applyNumberFormat="1" applyFill="1" applyBorder="1"/>
    <xf numFmtId="165" fontId="0" fillId="5" borderId="2" xfId="0" applyNumberFormat="1" applyFill="1" applyBorder="1"/>
    <xf numFmtId="1" fontId="0" fillId="5" borderId="2" xfId="0" applyNumberFormat="1" applyFill="1" applyBorder="1"/>
    <xf numFmtId="0" fontId="0" fillId="5" borderId="2" xfId="0" applyFill="1" applyBorder="1"/>
    <xf numFmtId="2" fontId="0" fillId="2" borderId="0" xfId="0" applyNumberFormat="1" applyFill="1" applyAlignment="1">
      <alignment horizontal="right"/>
    </xf>
    <xf numFmtId="4" fontId="0" fillId="3" borderId="0" xfId="0" applyNumberFormat="1" applyFill="1"/>
    <xf numFmtId="0" fontId="0" fillId="6" borderId="1" xfId="0" applyFill="1" applyBorder="1"/>
    <xf numFmtId="0" fontId="0" fillId="6" borderId="7" xfId="0" applyFill="1" applyBorder="1"/>
    <xf numFmtId="0" fontId="0" fillId="6" borderId="0" xfId="0" applyFill="1"/>
    <xf numFmtId="165" fontId="0" fillId="6" borderId="1" xfId="0" applyNumberFormat="1" applyFill="1" applyBorder="1"/>
    <xf numFmtId="165" fontId="0" fillId="6" borderId="2" xfId="0" applyNumberFormat="1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6" borderId="0" xfId="0" applyFill="1" applyAlignment="1">
      <alignment horizontal="left" vertical="center"/>
    </xf>
    <xf numFmtId="0" fontId="4" fillId="6" borderId="0" xfId="1" applyFill="1"/>
    <xf numFmtId="0" fontId="0" fillId="6" borderId="0" xfId="0" applyFill="1" applyAlignment="1">
      <alignment horizontal="right"/>
    </xf>
    <xf numFmtId="0" fontId="0" fillId="7" borderId="1" xfId="0" applyFill="1" applyBorder="1"/>
    <xf numFmtId="0" fontId="0" fillId="7" borderId="7" xfId="0" applyFill="1" applyBorder="1"/>
    <xf numFmtId="0" fontId="0" fillId="7" borderId="0" xfId="0" applyFill="1"/>
    <xf numFmtId="0" fontId="0" fillId="7" borderId="2" xfId="0" applyFill="1" applyBorder="1"/>
    <xf numFmtId="1" fontId="0" fillId="7" borderId="2" xfId="0" applyNumberFormat="1" applyFill="1" applyBorder="1"/>
    <xf numFmtId="0" fontId="0" fillId="8" borderId="1" xfId="0" applyFill="1" applyBorder="1"/>
    <xf numFmtId="0" fontId="0" fillId="8" borderId="7" xfId="0" applyFill="1" applyBorder="1"/>
    <xf numFmtId="0" fontId="0" fillId="8" borderId="0" xfId="0" applyFill="1"/>
    <xf numFmtId="0" fontId="0" fillId="8" borderId="2" xfId="0" applyFill="1" applyBorder="1"/>
    <xf numFmtId="1" fontId="0" fillId="8" borderId="2" xfId="0" applyNumberFormat="1" applyFill="1" applyBorder="1"/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4" fillId="0" borderId="0" xfId="1" applyFill="1"/>
    <xf numFmtId="165" fontId="0" fillId="7" borderId="1" xfId="0" applyNumberFormat="1" applyFill="1" applyBorder="1"/>
    <xf numFmtId="165" fontId="0" fillId="7" borderId="2" xfId="0" applyNumberFormat="1" applyFill="1" applyBorder="1"/>
    <xf numFmtId="165" fontId="0" fillId="8" borderId="1" xfId="0" applyNumberFormat="1" applyFill="1" applyBorder="1"/>
    <xf numFmtId="165" fontId="0" fillId="8" borderId="2" xfId="0" applyNumberFormat="1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0" xfId="0" applyFill="1" applyAlignment="1">
      <alignment horizontal="right"/>
    </xf>
    <xf numFmtId="0" fontId="0" fillId="9" borderId="0" xfId="0" applyFill="1"/>
    <xf numFmtId="165" fontId="0" fillId="9" borderId="1" xfId="0" applyNumberFormat="1" applyFill="1" applyBorder="1"/>
    <xf numFmtId="165" fontId="0" fillId="9" borderId="2" xfId="0" applyNumberFormat="1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7" xfId="0" applyFill="1" applyBorder="1"/>
    <xf numFmtId="0" fontId="0" fillId="10" borderId="0" xfId="0" applyFill="1" applyAlignment="1">
      <alignment horizontal="right"/>
    </xf>
    <xf numFmtId="0" fontId="0" fillId="10" borderId="0" xfId="0" applyFill="1"/>
    <xf numFmtId="165" fontId="0" fillId="10" borderId="1" xfId="0" applyNumberFormat="1" applyFill="1" applyBorder="1"/>
    <xf numFmtId="165" fontId="0" fillId="10" borderId="2" xfId="0" applyNumberFormat="1" applyFill="1" applyBorder="1"/>
    <xf numFmtId="0" fontId="0" fillId="10" borderId="2" xfId="0" applyFill="1" applyBorder="1"/>
    <xf numFmtId="0" fontId="4" fillId="0" borderId="0" xfId="1" applyAlignment="1">
      <alignment horizontal="right"/>
    </xf>
    <xf numFmtId="0" fontId="0" fillId="11" borderId="1" xfId="0" applyFill="1" applyBorder="1"/>
    <xf numFmtId="0" fontId="0" fillId="11" borderId="7" xfId="0" applyFill="1" applyBorder="1"/>
    <xf numFmtId="0" fontId="0" fillId="11" borderId="0" xfId="0" applyFill="1"/>
    <xf numFmtId="165" fontId="0" fillId="11" borderId="1" xfId="0" applyNumberFormat="1" applyFill="1" applyBorder="1"/>
    <xf numFmtId="165" fontId="0" fillId="11" borderId="2" xfId="0" applyNumberFormat="1" applyFill="1" applyBorder="1"/>
    <xf numFmtId="1" fontId="0" fillId="11" borderId="2" xfId="0" applyNumberFormat="1" applyFill="1" applyBorder="1"/>
    <xf numFmtId="0" fontId="0" fillId="11" borderId="2" xfId="0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0" xfId="0" applyFill="1"/>
    <xf numFmtId="165" fontId="0" fillId="12" borderId="1" xfId="0" applyNumberFormat="1" applyFill="1" applyBorder="1"/>
    <xf numFmtId="165" fontId="0" fillId="12" borderId="2" xfId="0" applyNumberFormat="1" applyFill="1" applyBorder="1"/>
    <xf numFmtId="1" fontId="0" fillId="12" borderId="2" xfId="0" applyNumberFormat="1" applyFill="1" applyBorder="1"/>
    <xf numFmtId="0" fontId="0" fillId="12" borderId="2" xfId="0" applyFill="1" applyBorder="1"/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2" fontId="0" fillId="8" borderId="7" xfId="0" applyNumberFormat="1" applyFill="1" applyBorder="1"/>
    <xf numFmtId="2" fontId="0" fillId="5" borderId="7" xfId="0" applyNumberFormat="1" applyFill="1" applyBorder="1"/>
    <xf numFmtId="2" fontId="0" fillId="7" borderId="7" xfId="0" applyNumberFormat="1" applyFill="1" applyBorder="1"/>
    <xf numFmtId="2" fontId="0" fillId="3" borderId="7" xfId="0" applyNumberFormat="1" applyFill="1" applyBorder="1"/>
    <xf numFmtId="2" fontId="0" fillId="9" borderId="7" xfId="0" applyNumberFormat="1" applyFill="1" applyBorder="1"/>
    <xf numFmtId="2" fontId="0" fillId="10" borderId="7" xfId="0" applyNumberFormat="1" applyFill="1" applyBorder="1"/>
    <xf numFmtId="2" fontId="0" fillId="6" borderId="7" xfId="0" applyNumberFormat="1" applyFill="1" applyBorder="1"/>
    <xf numFmtId="2" fontId="0" fillId="11" borderId="7" xfId="0" applyNumberFormat="1" applyFill="1" applyBorder="1"/>
    <xf numFmtId="2" fontId="0" fillId="12" borderId="7" xfId="0" applyNumberFormat="1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5" borderId="8" xfId="0" applyFill="1" applyBorder="1"/>
    <xf numFmtId="0" fontId="0" fillId="0" borderId="7" xfId="0" applyFill="1" applyBorder="1"/>
    <xf numFmtId="0" fontId="0" fillId="5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Border="1"/>
    <xf numFmtId="165" fontId="0" fillId="5" borderId="0" xfId="0" applyNumberFormat="1" applyFill="1" applyBorder="1"/>
    <xf numFmtId="165" fontId="0" fillId="7" borderId="0" xfId="0" applyNumberFormat="1" applyFill="1" applyBorder="1"/>
    <xf numFmtId="165" fontId="0" fillId="8" borderId="0" xfId="0" applyNumberFormat="1" applyFill="1" applyBorder="1"/>
    <xf numFmtId="165" fontId="0" fillId="3" borderId="0" xfId="0" applyNumberFormat="1" applyFill="1" applyBorder="1"/>
    <xf numFmtId="165" fontId="0" fillId="9" borderId="0" xfId="0" applyNumberFormat="1" applyFill="1" applyBorder="1"/>
    <xf numFmtId="165" fontId="0" fillId="10" borderId="0" xfId="0" applyNumberFormat="1" applyFill="1" applyBorder="1"/>
    <xf numFmtId="165" fontId="0" fillId="6" borderId="0" xfId="0" applyNumberFormat="1" applyFill="1" applyBorder="1"/>
    <xf numFmtId="165" fontId="0" fillId="11" borderId="0" xfId="0" applyNumberFormat="1" applyFill="1" applyBorder="1"/>
    <xf numFmtId="165" fontId="0" fillId="1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" fontId="0" fillId="5" borderId="0" xfId="0" applyNumberFormat="1" applyFill="1" applyBorder="1"/>
    <xf numFmtId="1" fontId="0" fillId="7" borderId="0" xfId="0" applyNumberFormat="1" applyFill="1" applyBorder="1"/>
    <xf numFmtId="1" fontId="0" fillId="8" borderId="0" xfId="0" applyNumberFormat="1" applyFill="1" applyBorder="1"/>
    <xf numFmtId="1" fontId="0" fillId="3" borderId="0" xfId="0" applyNumberFormat="1" applyFill="1" applyBorder="1"/>
    <xf numFmtId="1" fontId="0" fillId="9" borderId="0" xfId="0" applyNumberFormat="1" applyFill="1" applyBorder="1"/>
    <xf numFmtId="1" fontId="0" fillId="10" borderId="0" xfId="0" applyNumberFormat="1" applyFill="1" applyBorder="1"/>
    <xf numFmtId="1" fontId="0" fillId="6" borderId="0" xfId="0" applyNumberFormat="1" applyFill="1" applyBorder="1"/>
    <xf numFmtId="1" fontId="0" fillId="11" borderId="0" xfId="0" applyNumberFormat="1" applyFill="1" applyBorder="1"/>
    <xf numFmtId="1" fontId="0" fillId="12" borderId="0" xfId="0" applyNumberFormat="1" applyFill="1" applyBorder="1"/>
    <xf numFmtId="1" fontId="0" fillId="0" borderId="0" xfId="0" applyNumberFormat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zoomScale="119" zoomScaleNormal="130" workbookViewId="0">
      <selection activeCell="B30" sqref="B30"/>
    </sheetView>
  </sheetViews>
  <sheetFormatPr baseColWidth="10" defaultColWidth="11.5" defaultRowHeight="15" x14ac:dyDescent="0.2"/>
  <cols>
    <col min="1" max="1" width="3.33203125" style="26" customWidth="1"/>
    <col min="2" max="2" width="29" style="26" bestFit="1" customWidth="1"/>
    <col min="3" max="3" width="12.1640625" style="6" bestFit="1" customWidth="1"/>
    <col min="4" max="4" width="7.6640625" style="26" bestFit="1" customWidth="1"/>
    <col min="5" max="5" width="8.6640625" customWidth="1"/>
    <col min="6" max="6" width="8.6640625" style="26" customWidth="1"/>
    <col min="7" max="7" width="4.6640625" customWidth="1"/>
    <col min="8" max="8" width="7.5" style="27" bestFit="1" customWidth="1"/>
    <col min="9" max="9" width="7.5" style="133" bestFit="1" customWidth="1"/>
    <col min="10" max="10" width="7.5" style="28" bestFit="1" customWidth="1"/>
    <col min="11" max="11" width="27.1640625" style="122" bestFit="1" customWidth="1"/>
    <col min="12" max="12" width="9.6640625" style="143" customWidth="1"/>
    <col min="13" max="13" width="29.6640625" style="25" bestFit="1" customWidth="1"/>
    <col min="14" max="14" width="9.6640625" style="29" customWidth="1"/>
    <col min="15" max="15" width="24.1640625" bestFit="1" customWidth="1"/>
    <col min="16" max="16" width="9.6640625" style="122" customWidth="1"/>
    <col min="17" max="17" width="29.6640625" style="25" bestFit="1" customWidth="1"/>
    <col min="18" max="18" width="9.6640625" style="29" customWidth="1"/>
    <col min="19" max="19" width="29.5" style="25" bestFit="1" customWidth="1"/>
    <col min="20" max="20" width="9.6640625" style="29" customWidth="1"/>
    <col min="21" max="21" width="20.6640625" customWidth="1"/>
    <col min="22" max="22" width="9.6640625" customWidth="1"/>
    <col min="23" max="23" width="20.6640625" style="25" customWidth="1"/>
    <col min="24" max="24" width="9.6640625" style="29" customWidth="1"/>
    <col min="25" max="25" width="20.6640625" customWidth="1"/>
    <col min="26" max="26" width="9.6640625" customWidth="1"/>
    <col min="27" max="27" width="20.6640625" style="25" customWidth="1"/>
    <col min="28" max="28" width="9.6640625" style="29" customWidth="1"/>
    <col min="29" max="29" width="20.6640625" style="25" customWidth="1"/>
    <col min="30" max="30" width="9.6640625" style="29" customWidth="1"/>
  </cols>
  <sheetData>
    <row r="1" spans="1:30" s="1" customFormat="1" ht="45.75" customHeight="1" thickBot="1" x14ac:dyDescent="0.25">
      <c r="A1" s="7" t="s">
        <v>0</v>
      </c>
      <c r="B1" s="8" t="s">
        <v>1</v>
      </c>
      <c r="C1" s="9" t="s">
        <v>2</v>
      </c>
      <c r="D1" s="8" t="s">
        <v>25</v>
      </c>
      <c r="E1" s="9" t="s">
        <v>3</v>
      </c>
      <c r="F1" s="8" t="s">
        <v>4</v>
      </c>
      <c r="G1" s="9" t="s">
        <v>5</v>
      </c>
      <c r="H1" s="7" t="s">
        <v>6</v>
      </c>
      <c r="I1" s="9" t="s">
        <v>7</v>
      </c>
      <c r="J1" s="10" t="s">
        <v>8</v>
      </c>
      <c r="K1" s="13" t="s">
        <v>9</v>
      </c>
      <c r="L1" s="14" t="s">
        <v>24</v>
      </c>
      <c r="M1" s="11" t="s">
        <v>10</v>
      </c>
      <c r="N1" s="12" t="s">
        <v>24</v>
      </c>
      <c r="O1" s="13" t="s">
        <v>11</v>
      </c>
      <c r="P1" s="14" t="s">
        <v>24</v>
      </c>
      <c r="Q1" s="11" t="s">
        <v>12</v>
      </c>
      <c r="R1" s="12" t="s">
        <v>24</v>
      </c>
      <c r="S1" s="11" t="s">
        <v>13</v>
      </c>
      <c r="T1" s="12" t="s">
        <v>24</v>
      </c>
      <c r="U1" s="13" t="s">
        <v>14</v>
      </c>
      <c r="V1" s="14" t="s">
        <v>24</v>
      </c>
      <c r="W1" s="11" t="s">
        <v>15</v>
      </c>
      <c r="X1" s="12" t="s">
        <v>24</v>
      </c>
      <c r="Y1" s="13" t="s">
        <v>16</v>
      </c>
      <c r="Z1" s="14" t="s">
        <v>24</v>
      </c>
      <c r="AA1" s="11" t="s">
        <v>17</v>
      </c>
      <c r="AB1" s="12" t="s">
        <v>24</v>
      </c>
      <c r="AC1" s="11" t="s">
        <v>18</v>
      </c>
      <c r="AD1" s="12" t="s">
        <v>24</v>
      </c>
    </row>
    <row r="2" spans="1:30" s="32" customFormat="1" x14ac:dyDescent="0.2">
      <c r="A2" s="111">
        <v>1</v>
      </c>
      <c r="B2" s="31" t="s">
        <v>54</v>
      </c>
      <c r="C2" s="61" t="s">
        <v>82</v>
      </c>
      <c r="D2" s="31" t="s">
        <v>33</v>
      </c>
      <c r="E2" s="32">
        <v>303.14999999999998</v>
      </c>
      <c r="F2" s="100">
        <f>0.437497*10</f>
        <v>4.3749700000000002</v>
      </c>
      <c r="G2" s="32">
        <v>4</v>
      </c>
      <c r="H2" s="33">
        <v>7</v>
      </c>
      <c r="I2" s="123">
        <f t="shared" ref="I2" si="0">H2</f>
        <v>7</v>
      </c>
      <c r="J2" s="34">
        <f t="shared" ref="J2" si="1">H2</f>
        <v>7</v>
      </c>
      <c r="K2" s="113" t="s">
        <v>26</v>
      </c>
      <c r="L2" s="134">
        <v>250</v>
      </c>
      <c r="M2" s="30" t="s">
        <v>39</v>
      </c>
      <c r="N2" s="35">
        <f t="shared" ref="N2:N4" si="2">L2</f>
        <v>250</v>
      </c>
      <c r="O2" s="32" t="s">
        <v>34</v>
      </c>
      <c r="P2" s="134">
        <f>L2*2</f>
        <v>500</v>
      </c>
      <c r="Q2" s="30" t="s">
        <v>47</v>
      </c>
      <c r="R2" s="36">
        <v>133</v>
      </c>
      <c r="S2" s="30"/>
      <c r="T2" s="36"/>
      <c r="W2" s="30"/>
      <c r="X2" s="36"/>
      <c r="AA2" s="30"/>
      <c r="AB2" s="36"/>
      <c r="AC2" s="30"/>
      <c r="AD2" s="36"/>
    </row>
    <row r="3" spans="1:30" s="32" customFormat="1" x14ac:dyDescent="0.2">
      <c r="A3" s="31">
        <f>A2+1</f>
        <v>2</v>
      </c>
      <c r="B3" s="31" t="s">
        <v>64</v>
      </c>
      <c r="C3" s="61" t="s">
        <v>83</v>
      </c>
      <c r="D3" s="31" t="s">
        <v>33</v>
      </c>
      <c r="E3" s="32">
        <v>303.14999999999998</v>
      </c>
      <c r="F3" s="100">
        <f>1.121399*10</f>
        <v>11.213990000000001</v>
      </c>
      <c r="G3" s="32">
        <v>4</v>
      </c>
      <c r="H3" s="33">
        <v>7</v>
      </c>
      <c r="I3" s="123">
        <f>H3</f>
        <v>7</v>
      </c>
      <c r="J3" s="34">
        <f>H3</f>
        <v>7</v>
      </c>
      <c r="K3" s="113" t="s">
        <v>26</v>
      </c>
      <c r="L3" s="134">
        <v>250</v>
      </c>
      <c r="M3" s="30" t="s">
        <v>39</v>
      </c>
      <c r="N3" s="35">
        <f t="shared" si="2"/>
        <v>250</v>
      </c>
      <c r="O3" s="32" t="s">
        <v>34</v>
      </c>
      <c r="P3" s="134">
        <f>L3*2</f>
        <v>500</v>
      </c>
      <c r="Q3" s="30" t="s">
        <v>47</v>
      </c>
      <c r="R3" s="36">
        <v>322</v>
      </c>
      <c r="S3" s="30"/>
      <c r="T3" s="36"/>
      <c r="W3" s="30"/>
      <c r="X3" s="36"/>
      <c r="AA3" s="30"/>
      <c r="AB3" s="36"/>
      <c r="AC3" s="30"/>
      <c r="AD3" s="36"/>
    </row>
    <row r="4" spans="1:30" s="32" customFormat="1" x14ac:dyDescent="0.2">
      <c r="A4" s="31">
        <f>A3+1</f>
        <v>3</v>
      </c>
      <c r="B4" s="31" t="s">
        <v>65</v>
      </c>
      <c r="C4" s="61" t="s">
        <v>84</v>
      </c>
      <c r="D4" s="31" t="s">
        <v>33</v>
      </c>
      <c r="E4" s="32">
        <v>303.14999999999998</v>
      </c>
      <c r="F4" s="100">
        <f>1.734538*10</f>
        <v>17.345379999999999</v>
      </c>
      <c r="G4" s="32">
        <v>4</v>
      </c>
      <c r="H4" s="33">
        <v>7</v>
      </c>
      <c r="I4" s="123">
        <f>H4</f>
        <v>7</v>
      </c>
      <c r="J4" s="34">
        <f>H4</f>
        <v>7</v>
      </c>
      <c r="K4" s="113" t="s">
        <v>26</v>
      </c>
      <c r="L4" s="134">
        <v>250</v>
      </c>
      <c r="M4" s="30" t="s">
        <v>39</v>
      </c>
      <c r="N4" s="35">
        <f t="shared" si="2"/>
        <v>250</v>
      </c>
      <c r="O4" s="32" t="s">
        <v>34</v>
      </c>
      <c r="P4" s="113">
        <f>L4*2</f>
        <v>500</v>
      </c>
      <c r="Q4" s="30" t="s">
        <v>47</v>
      </c>
      <c r="R4" s="36">
        <v>614</v>
      </c>
      <c r="S4" s="30"/>
      <c r="T4" s="36"/>
      <c r="W4" s="30"/>
      <c r="X4" s="36"/>
      <c r="AA4" s="30"/>
      <c r="AB4" s="36"/>
      <c r="AC4" s="30"/>
      <c r="AD4" s="36"/>
    </row>
    <row r="5" spans="1:30" s="32" customFormat="1" x14ac:dyDescent="0.2">
      <c r="A5" s="50">
        <f>A4+1</f>
        <v>4</v>
      </c>
      <c r="B5" s="50" t="s">
        <v>66</v>
      </c>
      <c r="C5" s="59" t="s">
        <v>85</v>
      </c>
      <c r="D5" s="50" t="s">
        <v>33</v>
      </c>
      <c r="E5" s="51">
        <v>303.14999999999998</v>
      </c>
      <c r="F5" s="101">
        <f>0.158307*10</f>
        <v>1.58307</v>
      </c>
      <c r="G5" s="51">
        <v>4</v>
      </c>
      <c r="H5" s="64">
        <v>7.5</v>
      </c>
      <c r="I5" s="124">
        <f t="shared" ref="I5" si="3">H5</f>
        <v>7.5</v>
      </c>
      <c r="J5" s="65">
        <f t="shared" ref="J5" si="4">H5</f>
        <v>7.5</v>
      </c>
      <c r="K5" s="114" t="s">
        <v>26</v>
      </c>
      <c r="L5" s="135">
        <v>250</v>
      </c>
      <c r="M5" s="49" t="s">
        <v>39</v>
      </c>
      <c r="N5" s="53">
        <f>L5</f>
        <v>250</v>
      </c>
      <c r="O5" s="51" t="s">
        <v>34</v>
      </c>
      <c r="P5" s="114">
        <f t="shared" ref="P5" si="5">L5*2</f>
        <v>500</v>
      </c>
      <c r="Q5" s="49" t="s">
        <v>45</v>
      </c>
      <c r="R5" s="52">
        <v>133</v>
      </c>
      <c r="S5" s="30"/>
      <c r="T5" s="36"/>
      <c r="W5" s="30"/>
      <c r="X5" s="36"/>
      <c r="AA5" s="30"/>
      <c r="AB5" s="36"/>
      <c r="AC5" s="30"/>
      <c r="AD5" s="36"/>
    </row>
    <row r="6" spans="1:30" s="51" customFormat="1" x14ac:dyDescent="0.2">
      <c r="A6" s="50">
        <f>A5+1</f>
        <v>5</v>
      </c>
      <c r="B6" s="50" t="s">
        <v>67</v>
      </c>
      <c r="C6" s="59" t="s">
        <v>86</v>
      </c>
      <c r="D6" s="50" t="s">
        <v>33</v>
      </c>
      <c r="E6" s="51">
        <v>303.14999999999998</v>
      </c>
      <c r="F6" s="101">
        <f>0.345238*10</f>
        <v>3.4523799999999998</v>
      </c>
      <c r="G6" s="51">
        <v>4</v>
      </c>
      <c r="H6" s="64">
        <v>7.9</v>
      </c>
      <c r="I6" s="124">
        <f>H6</f>
        <v>7.9</v>
      </c>
      <c r="J6" s="65">
        <f>H6</f>
        <v>7.9</v>
      </c>
      <c r="K6" s="114" t="s">
        <v>26</v>
      </c>
      <c r="L6" s="135">
        <v>250</v>
      </c>
      <c r="M6" s="49" t="s">
        <v>39</v>
      </c>
      <c r="N6" s="53">
        <f>L6</f>
        <v>250</v>
      </c>
      <c r="O6" s="51" t="s">
        <v>34</v>
      </c>
      <c r="P6" s="114">
        <f>L6*2</f>
        <v>500</v>
      </c>
      <c r="Q6" s="49" t="s">
        <v>45</v>
      </c>
      <c r="R6" s="52">
        <v>322</v>
      </c>
      <c r="S6" s="49"/>
      <c r="T6" s="52"/>
      <c r="W6" s="49"/>
      <c r="X6" s="52"/>
      <c r="AA6" s="49"/>
      <c r="AB6" s="52"/>
      <c r="AC6" s="49"/>
      <c r="AD6" s="52"/>
    </row>
    <row r="7" spans="1:30" s="51" customFormat="1" x14ac:dyDescent="0.2">
      <c r="A7" s="50">
        <f>A6+1</f>
        <v>6</v>
      </c>
      <c r="B7" s="50" t="s">
        <v>68</v>
      </c>
      <c r="C7" s="59" t="s">
        <v>87</v>
      </c>
      <c r="D7" s="50" t="s">
        <v>33</v>
      </c>
      <c r="E7" s="51">
        <v>303.14999999999998</v>
      </c>
      <c r="F7" s="101">
        <f>0.451878*10</f>
        <v>4.5187799999999996</v>
      </c>
      <c r="G7" s="51">
        <v>4</v>
      </c>
      <c r="H7" s="64">
        <v>7</v>
      </c>
      <c r="I7" s="124">
        <f>H7</f>
        <v>7</v>
      </c>
      <c r="J7" s="65">
        <f>H7</f>
        <v>7</v>
      </c>
      <c r="K7" s="114" t="s">
        <v>26</v>
      </c>
      <c r="L7" s="135">
        <v>250</v>
      </c>
      <c r="M7" s="49" t="s">
        <v>39</v>
      </c>
      <c r="N7" s="53">
        <f>L7</f>
        <v>250</v>
      </c>
      <c r="O7" s="51" t="s">
        <v>34</v>
      </c>
      <c r="P7" s="114">
        <f>L7*2</f>
        <v>500</v>
      </c>
      <c r="Q7" s="49" t="s">
        <v>45</v>
      </c>
      <c r="R7" s="52">
        <v>614</v>
      </c>
      <c r="S7" s="49"/>
      <c r="T7" s="52"/>
      <c r="W7" s="49"/>
      <c r="X7" s="52"/>
      <c r="AA7" s="49"/>
      <c r="AB7" s="52"/>
      <c r="AC7" s="49"/>
      <c r="AD7" s="52"/>
    </row>
    <row r="8" spans="1:30" s="51" customFormat="1" x14ac:dyDescent="0.2">
      <c r="A8" s="55">
        <f>A7+1</f>
        <v>7</v>
      </c>
      <c r="B8" s="55" t="s">
        <v>69</v>
      </c>
      <c r="C8" s="60" t="s">
        <v>88</v>
      </c>
      <c r="D8" s="55" t="s">
        <v>33</v>
      </c>
      <c r="E8" s="56">
        <v>303.14999999999998</v>
      </c>
      <c r="F8" s="99">
        <f>0.161835*10</f>
        <v>1.61835</v>
      </c>
      <c r="G8" s="56">
        <v>4</v>
      </c>
      <c r="H8" s="66">
        <v>7.5</v>
      </c>
      <c r="I8" s="125">
        <f t="shared" ref="I8" si="6">H8</f>
        <v>7.5</v>
      </c>
      <c r="J8" s="67">
        <f t="shared" ref="J8" si="7">H8</f>
        <v>7.5</v>
      </c>
      <c r="K8" s="115" t="s">
        <v>26</v>
      </c>
      <c r="L8" s="136">
        <v>250</v>
      </c>
      <c r="M8" s="54" t="s">
        <v>39</v>
      </c>
      <c r="N8" s="58">
        <f t="shared" ref="N8" si="8">L8</f>
        <v>250</v>
      </c>
      <c r="O8" s="56" t="s">
        <v>34</v>
      </c>
      <c r="P8" s="115">
        <f t="shared" ref="P8" si="9">L8*2</f>
        <v>500</v>
      </c>
      <c r="Q8" s="54" t="s">
        <v>49</v>
      </c>
      <c r="R8" s="57">
        <v>133</v>
      </c>
      <c r="S8" s="49"/>
      <c r="T8" s="52"/>
      <c r="W8" s="49"/>
      <c r="X8" s="52"/>
      <c r="AA8" s="49"/>
      <c r="AB8" s="52"/>
      <c r="AC8" s="49"/>
      <c r="AD8" s="52"/>
    </row>
    <row r="9" spans="1:30" s="51" customFormat="1" x14ac:dyDescent="0.2">
      <c r="A9" s="55">
        <f>A8+1</f>
        <v>8</v>
      </c>
      <c r="B9" s="55" t="s">
        <v>70</v>
      </c>
      <c r="C9" s="60" t="s">
        <v>89</v>
      </c>
      <c r="D9" s="55" t="s">
        <v>33</v>
      </c>
      <c r="E9" s="56">
        <v>303.14999999999998</v>
      </c>
      <c r="F9" s="99">
        <f>0.400222*10</f>
        <v>4.0022200000000003</v>
      </c>
      <c r="G9" s="56">
        <v>4</v>
      </c>
      <c r="H9" s="66">
        <v>7.9</v>
      </c>
      <c r="I9" s="125">
        <f>H9</f>
        <v>7.9</v>
      </c>
      <c r="J9" s="67">
        <f>H9</f>
        <v>7.9</v>
      </c>
      <c r="K9" s="115" t="s">
        <v>26</v>
      </c>
      <c r="L9" s="136">
        <v>250</v>
      </c>
      <c r="M9" s="54" t="s">
        <v>39</v>
      </c>
      <c r="N9" s="58">
        <f>L9</f>
        <v>250</v>
      </c>
      <c r="O9" s="56" t="s">
        <v>34</v>
      </c>
      <c r="P9" s="115">
        <f>L9*2</f>
        <v>500</v>
      </c>
      <c r="Q9" s="54" t="s">
        <v>49</v>
      </c>
      <c r="R9" s="57">
        <v>322</v>
      </c>
      <c r="S9" s="49"/>
      <c r="T9" s="52"/>
      <c r="W9" s="49"/>
      <c r="X9" s="52"/>
      <c r="AA9" s="49"/>
      <c r="AB9" s="52"/>
      <c r="AC9" s="49"/>
      <c r="AD9" s="52"/>
    </row>
    <row r="10" spans="1:30" s="56" customFormat="1" x14ac:dyDescent="0.2">
      <c r="A10" s="55">
        <f>A9+1</f>
        <v>9</v>
      </c>
      <c r="B10" s="55" t="s">
        <v>71</v>
      </c>
      <c r="C10" s="60" t="s">
        <v>90</v>
      </c>
      <c r="D10" s="55" t="s">
        <v>33</v>
      </c>
      <c r="E10" s="56">
        <v>303.14999999999998</v>
      </c>
      <c r="F10" s="99">
        <f>0.569597*10</f>
        <v>5.69597</v>
      </c>
      <c r="G10" s="56">
        <v>4</v>
      </c>
      <c r="H10" s="66">
        <v>7</v>
      </c>
      <c r="I10" s="125">
        <f>H10</f>
        <v>7</v>
      </c>
      <c r="J10" s="67">
        <f>H10</f>
        <v>7</v>
      </c>
      <c r="K10" s="115" t="s">
        <v>26</v>
      </c>
      <c r="L10" s="136">
        <v>250</v>
      </c>
      <c r="M10" s="54" t="s">
        <v>39</v>
      </c>
      <c r="N10" s="58">
        <f>L10</f>
        <v>250</v>
      </c>
      <c r="O10" s="56" t="s">
        <v>34</v>
      </c>
      <c r="P10" s="115">
        <f>L10*2</f>
        <v>500</v>
      </c>
      <c r="Q10" s="54" t="s">
        <v>49</v>
      </c>
      <c r="R10" s="57">
        <v>614</v>
      </c>
      <c r="S10" s="54"/>
      <c r="T10" s="57"/>
      <c r="W10" s="54"/>
      <c r="X10" s="57"/>
      <c r="AA10" s="54"/>
      <c r="AB10" s="57"/>
      <c r="AC10" s="54"/>
      <c r="AD10" s="57"/>
    </row>
    <row r="11" spans="1:30" s="56" customFormat="1" x14ac:dyDescent="0.2">
      <c r="A11" s="20">
        <f>A10+1</f>
        <v>10</v>
      </c>
      <c r="B11" s="20" t="s">
        <v>55</v>
      </c>
      <c r="C11" s="62" t="s">
        <v>91</v>
      </c>
      <c r="D11" s="20" t="s">
        <v>33</v>
      </c>
      <c r="E11" s="17">
        <v>303.14999999999998</v>
      </c>
      <c r="F11" s="102">
        <f>0.376347*10</f>
        <v>3.7634699999999999</v>
      </c>
      <c r="G11" s="17">
        <v>4</v>
      </c>
      <c r="H11" s="21">
        <v>7</v>
      </c>
      <c r="I11" s="126">
        <f t="shared" ref="I11" si="10">H11</f>
        <v>7</v>
      </c>
      <c r="J11" s="22">
        <f t="shared" ref="J11" si="11">H11</f>
        <v>7</v>
      </c>
      <c r="K11" s="116" t="s">
        <v>31</v>
      </c>
      <c r="L11" s="137">
        <v>250</v>
      </c>
      <c r="M11" s="19" t="s">
        <v>28</v>
      </c>
      <c r="N11" s="23">
        <f>L11</f>
        <v>250</v>
      </c>
      <c r="O11" s="17" t="s">
        <v>34</v>
      </c>
      <c r="P11" s="116">
        <f t="shared" ref="P11" si="12">L11*2</f>
        <v>500</v>
      </c>
      <c r="Q11" s="19" t="s">
        <v>47</v>
      </c>
      <c r="R11" s="24">
        <v>133</v>
      </c>
      <c r="S11" s="54"/>
      <c r="T11" s="57"/>
      <c r="W11" s="54"/>
      <c r="X11" s="57"/>
      <c r="AA11" s="54"/>
      <c r="AB11" s="57"/>
      <c r="AC11" s="54"/>
      <c r="AD11" s="57"/>
    </row>
    <row r="12" spans="1:30" s="56" customFormat="1" x14ac:dyDescent="0.2">
      <c r="A12" s="20">
        <f>A11+1</f>
        <v>11</v>
      </c>
      <c r="B12" s="20" t="s">
        <v>56</v>
      </c>
      <c r="C12" s="62" t="s">
        <v>92</v>
      </c>
      <c r="D12" s="20" t="s">
        <v>33</v>
      </c>
      <c r="E12" s="17">
        <v>303.14999999999998</v>
      </c>
      <c r="F12" s="102">
        <f>0.84263*10</f>
        <v>8.4262999999999995</v>
      </c>
      <c r="G12" s="17">
        <v>4</v>
      </c>
      <c r="H12" s="21">
        <v>7</v>
      </c>
      <c r="I12" s="126">
        <f>H12</f>
        <v>7</v>
      </c>
      <c r="J12" s="22">
        <f>H12</f>
        <v>7</v>
      </c>
      <c r="K12" s="116" t="s">
        <v>31</v>
      </c>
      <c r="L12" s="137">
        <v>250</v>
      </c>
      <c r="M12" s="19" t="s">
        <v>28</v>
      </c>
      <c r="N12" s="24">
        <f>L12</f>
        <v>250</v>
      </c>
      <c r="O12" s="17" t="s">
        <v>34</v>
      </c>
      <c r="P12" s="116">
        <f>L12*2</f>
        <v>500</v>
      </c>
      <c r="Q12" s="19" t="s">
        <v>47</v>
      </c>
      <c r="R12" s="24">
        <v>322</v>
      </c>
      <c r="S12" s="54"/>
      <c r="T12" s="57"/>
      <c r="W12" s="54"/>
      <c r="X12" s="57"/>
      <c r="AA12" s="54"/>
      <c r="AB12" s="57"/>
      <c r="AC12" s="54"/>
      <c r="AD12" s="57"/>
    </row>
    <row r="13" spans="1:30" s="56" customFormat="1" x14ac:dyDescent="0.2">
      <c r="A13" s="20">
        <f>A12+1</f>
        <v>12</v>
      </c>
      <c r="B13" s="20" t="s">
        <v>57</v>
      </c>
      <c r="C13" s="62" t="s">
        <v>93</v>
      </c>
      <c r="D13" s="20" t="s">
        <v>33</v>
      </c>
      <c r="E13" s="17">
        <v>303.14999999999998</v>
      </c>
      <c r="F13" s="102">
        <f>1.569874*10</f>
        <v>15.698740000000001</v>
      </c>
      <c r="G13" s="17">
        <v>4</v>
      </c>
      <c r="H13" s="21">
        <v>7</v>
      </c>
      <c r="I13" s="126">
        <f>H13</f>
        <v>7</v>
      </c>
      <c r="J13" s="22">
        <f>H13</f>
        <v>7</v>
      </c>
      <c r="K13" s="116" t="s">
        <v>31</v>
      </c>
      <c r="L13" s="137">
        <v>250</v>
      </c>
      <c r="M13" s="19" t="s">
        <v>28</v>
      </c>
      <c r="N13" s="24">
        <f>L13</f>
        <v>250</v>
      </c>
      <c r="O13" s="17" t="s">
        <v>34</v>
      </c>
      <c r="P13" s="116">
        <f>L13*2</f>
        <v>500</v>
      </c>
      <c r="Q13" s="19" t="s">
        <v>47</v>
      </c>
      <c r="R13" s="24">
        <v>614</v>
      </c>
      <c r="S13" s="54"/>
      <c r="T13" s="57"/>
      <c r="W13" s="54"/>
      <c r="X13" s="57"/>
      <c r="AA13" s="54"/>
      <c r="AB13" s="57"/>
      <c r="AC13" s="54"/>
      <c r="AD13" s="57"/>
    </row>
    <row r="14" spans="1:30" s="17" customFormat="1" x14ac:dyDescent="0.2">
      <c r="A14" s="69">
        <f>A13+1</f>
        <v>13</v>
      </c>
      <c r="B14" s="69" t="s">
        <v>58</v>
      </c>
      <c r="C14" s="70" t="s">
        <v>94</v>
      </c>
      <c r="D14" s="69" t="s">
        <v>33</v>
      </c>
      <c r="E14" s="71">
        <v>303.14999999999998</v>
      </c>
      <c r="F14" s="103">
        <f>0.113121*10</f>
        <v>1.13121</v>
      </c>
      <c r="G14" s="71">
        <v>4</v>
      </c>
      <c r="H14" s="72">
        <v>7.5</v>
      </c>
      <c r="I14" s="127">
        <f t="shared" ref="I14" si="13">H14</f>
        <v>7.5</v>
      </c>
      <c r="J14" s="73">
        <f t="shared" ref="J14" si="14">H14</f>
        <v>7.5</v>
      </c>
      <c r="K14" s="117" t="s">
        <v>31</v>
      </c>
      <c r="L14" s="138">
        <v>250</v>
      </c>
      <c r="M14" s="68" t="s">
        <v>28</v>
      </c>
      <c r="N14" s="74">
        <f t="shared" ref="N14" si="15">L14</f>
        <v>250</v>
      </c>
      <c r="O14" s="71" t="s">
        <v>34</v>
      </c>
      <c r="P14" s="117">
        <f t="shared" ref="P14" si="16">L14*2</f>
        <v>500</v>
      </c>
      <c r="Q14" s="68" t="s">
        <v>45</v>
      </c>
      <c r="R14" s="74">
        <v>133</v>
      </c>
      <c r="S14" s="19"/>
      <c r="T14" s="24"/>
      <c r="W14" s="19"/>
      <c r="X14" s="24"/>
      <c r="AA14" s="19"/>
      <c r="AB14" s="24"/>
      <c r="AC14" s="19"/>
      <c r="AD14" s="24"/>
    </row>
    <row r="15" spans="1:30" s="17" customFormat="1" x14ac:dyDescent="0.2">
      <c r="A15" s="69">
        <f>A14+1</f>
        <v>14</v>
      </c>
      <c r="B15" s="69" t="s">
        <v>59</v>
      </c>
      <c r="C15" s="70" t="s">
        <v>95</v>
      </c>
      <c r="D15" s="69" t="s">
        <v>33</v>
      </c>
      <c r="E15" s="71">
        <v>303.14999999999998</v>
      </c>
      <c r="F15" s="103">
        <f>0.243829*10</f>
        <v>2.4382899999999998</v>
      </c>
      <c r="G15" s="71">
        <v>4</v>
      </c>
      <c r="H15" s="72">
        <v>7.9</v>
      </c>
      <c r="I15" s="127">
        <f>H15</f>
        <v>7.9</v>
      </c>
      <c r="J15" s="73">
        <f>H15</f>
        <v>7.9</v>
      </c>
      <c r="K15" s="117" t="s">
        <v>31</v>
      </c>
      <c r="L15" s="138">
        <v>250</v>
      </c>
      <c r="M15" s="68" t="s">
        <v>28</v>
      </c>
      <c r="N15" s="74">
        <f>L15</f>
        <v>250</v>
      </c>
      <c r="O15" s="71" t="s">
        <v>34</v>
      </c>
      <c r="P15" s="117">
        <f>L15*2</f>
        <v>500</v>
      </c>
      <c r="Q15" s="68" t="s">
        <v>45</v>
      </c>
      <c r="R15" s="74">
        <v>322</v>
      </c>
      <c r="S15" s="19"/>
      <c r="T15" s="24"/>
      <c r="W15" s="19"/>
      <c r="X15" s="24"/>
      <c r="AA15" s="19"/>
      <c r="AB15" s="24"/>
      <c r="AC15" s="19"/>
      <c r="AD15" s="24"/>
    </row>
    <row r="16" spans="1:30" s="17" customFormat="1" x14ac:dyDescent="0.2">
      <c r="A16" s="69">
        <f>A15+1</f>
        <v>15</v>
      </c>
      <c r="B16" s="69" t="s">
        <v>60</v>
      </c>
      <c r="C16" s="70" t="s">
        <v>96</v>
      </c>
      <c r="D16" s="69" t="s">
        <v>33</v>
      </c>
      <c r="E16" s="71">
        <v>303.14999999999998</v>
      </c>
      <c r="F16" s="103">
        <f>0.412773*10</f>
        <v>4.1277299999999997</v>
      </c>
      <c r="G16" s="71">
        <v>4</v>
      </c>
      <c r="H16" s="72">
        <v>8.6999999999999993</v>
      </c>
      <c r="I16" s="127">
        <f>H16</f>
        <v>8.6999999999999993</v>
      </c>
      <c r="J16" s="73">
        <f>H16</f>
        <v>8.6999999999999993</v>
      </c>
      <c r="K16" s="117" t="s">
        <v>31</v>
      </c>
      <c r="L16" s="138">
        <v>250</v>
      </c>
      <c r="M16" s="68" t="s">
        <v>28</v>
      </c>
      <c r="N16" s="74">
        <f>L16</f>
        <v>250</v>
      </c>
      <c r="O16" s="71" t="s">
        <v>34</v>
      </c>
      <c r="P16" s="117">
        <f>L16*2</f>
        <v>500</v>
      </c>
      <c r="Q16" s="68" t="s">
        <v>45</v>
      </c>
      <c r="R16" s="74">
        <v>614</v>
      </c>
      <c r="S16" s="19"/>
      <c r="T16" s="24"/>
      <c r="W16" s="19"/>
      <c r="X16" s="24"/>
      <c r="AA16" s="19"/>
      <c r="AB16" s="24"/>
      <c r="AC16" s="19"/>
      <c r="AD16" s="24"/>
    </row>
    <row r="17" spans="1:30" s="17" customFormat="1" x14ac:dyDescent="0.2">
      <c r="A17" s="76">
        <f>A16+1</f>
        <v>16</v>
      </c>
      <c r="B17" s="76" t="s">
        <v>61</v>
      </c>
      <c r="C17" s="77" t="s">
        <v>97</v>
      </c>
      <c r="D17" s="76" t="s">
        <v>33</v>
      </c>
      <c r="E17" s="78">
        <v>303.14999999999998</v>
      </c>
      <c r="F17" s="104">
        <f>0.107162*10</f>
        <v>1.07162</v>
      </c>
      <c r="G17" s="78">
        <v>4</v>
      </c>
      <c r="H17" s="79">
        <v>7.5</v>
      </c>
      <c r="I17" s="128">
        <f t="shared" ref="I17" si="17">H17</f>
        <v>7.5</v>
      </c>
      <c r="J17" s="80">
        <f t="shared" ref="J17" si="18">H17</f>
        <v>7.5</v>
      </c>
      <c r="K17" s="118" t="s">
        <v>31</v>
      </c>
      <c r="L17" s="139">
        <v>250</v>
      </c>
      <c r="M17" s="75" t="s">
        <v>28</v>
      </c>
      <c r="N17" s="81">
        <f t="shared" ref="N17" si="19">L17</f>
        <v>250</v>
      </c>
      <c r="O17" s="78" t="s">
        <v>34</v>
      </c>
      <c r="P17" s="118">
        <f t="shared" ref="P17" si="20">L17*2</f>
        <v>500</v>
      </c>
      <c r="Q17" s="75" t="s">
        <v>49</v>
      </c>
      <c r="R17" s="81">
        <v>133</v>
      </c>
      <c r="S17" s="19"/>
      <c r="T17" s="24"/>
      <c r="W17" s="19"/>
      <c r="X17" s="24"/>
      <c r="AA17" s="19"/>
      <c r="AB17" s="24"/>
      <c r="AC17" s="19"/>
      <c r="AD17" s="24"/>
    </row>
    <row r="18" spans="1:30" s="71" customFormat="1" x14ac:dyDescent="0.2">
      <c r="A18" s="76">
        <f>A17+1</f>
        <v>17</v>
      </c>
      <c r="B18" s="76" t="s">
        <v>62</v>
      </c>
      <c r="C18" s="77" t="s">
        <v>98</v>
      </c>
      <c r="D18" s="76" t="s">
        <v>33</v>
      </c>
      <c r="E18" s="78">
        <v>303.14999999999998</v>
      </c>
      <c r="F18" s="104">
        <f>0.30266*10</f>
        <v>3.0265999999999997</v>
      </c>
      <c r="G18" s="78">
        <v>4</v>
      </c>
      <c r="H18" s="79">
        <v>7.9</v>
      </c>
      <c r="I18" s="128">
        <f>H18</f>
        <v>7.9</v>
      </c>
      <c r="J18" s="80">
        <f>H18</f>
        <v>7.9</v>
      </c>
      <c r="K18" s="118" t="s">
        <v>31</v>
      </c>
      <c r="L18" s="139">
        <v>250</v>
      </c>
      <c r="M18" s="75" t="s">
        <v>28</v>
      </c>
      <c r="N18" s="81">
        <f>L18</f>
        <v>250</v>
      </c>
      <c r="O18" s="78" t="s">
        <v>34</v>
      </c>
      <c r="P18" s="118">
        <f>L18*2</f>
        <v>500</v>
      </c>
      <c r="Q18" s="75" t="s">
        <v>49</v>
      </c>
      <c r="R18" s="81">
        <v>322</v>
      </c>
      <c r="S18" s="68"/>
      <c r="T18" s="74"/>
      <c r="W18" s="68"/>
      <c r="X18" s="74"/>
      <c r="AA18" s="68"/>
      <c r="AB18" s="74"/>
      <c r="AC18" s="68"/>
      <c r="AD18" s="74"/>
    </row>
    <row r="19" spans="1:30" s="71" customFormat="1" x14ac:dyDescent="0.2">
      <c r="A19" s="76">
        <f>A18+1</f>
        <v>18</v>
      </c>
      <c r="B19" s="76" t="s">
        <v>63</v>
      </c>
      <c r="C19" s="77" t="s">
        <v>99</v>
      </c>
      <c r="D19" s="76" t="s">
        <v>33</v>
      </c>
      <c r="E19" s="78">
        <v>303.14999999999998</v>
      </c>
      <c r="F19" s="104">
        <f>0.516298*10</f>
        <v>5.1629800000000001</v>
      </c>
      <c r="G19" s="78">
        <v>4</v>
      </c>
      <c r="H19" s="79">
        <v>8.6999999999999993</v>
      </c>
      <c r="I19" s="128">
        <f>H19</f>
        <v>8.6999999999999993</v>
      </c>
      <c r="J19" s="80">
        <f>H19</f>
        <v>8.6999999999999993</v>
      </c>
      <c r="K19" s="118" t="s">
        <v>31</v>
      </c>
      <c r="L19" s="139">
        <v>250</v>
      </c>
      <c r="M19" s="75" t="s">
        <v>28</v>
      </c>
      <c r="N19" s="81">
        <f>L19</f>
        <v>250</v>
      </c>
      <c r="O19" s="78" t="s">
        <v>34</v>
      </c>
      <c r="P19" s="118">
        <f>L19*2</f>
        <v>500</v>
      </c>
      <c r="Q19" s="75" t="s">
        <v>49</v>
      </c>
      <c r="R19" s="81">
        <v>614</v>
      </c>
      <c r="S19" s="68"/>
      <c r="T19" s="74"/>
      <c r="W19" s="68"/>
      <c r="X19" s="74"/>
      <c r="AA19" s="68"/>
      <c r="AB19" s="74"/>
      <c r="AC19" s="68"/>
      <c r="AD19" s="74"/>
    </row>
    <row r="20" spans="1:30" s="71" customFormat="1" x14ac:dyDescent="0.2">
      <c r="A20" s="40">
        <f>A19+1</f>
        <v>19</v>
      </c>
      <c r="B20" s="40" t="s">
        <v>72</v>
      </c>
      <c r="C20" s="48" t="s">
        <v>100</v>
      </c>
      <c r="D20" s="40" t="s">
        <v>33</v>
      </c>
      <c r="E20" s="41">
        <v>303.14999999999998</v>
      </c>
      <c r="F20" s="105">
        <f>0.269782*10</f>
        <v>2.6978200000000001</v>
      </c>
      <c r="G20" s="41">
        <v>4</v>
      </c>
      <c r="H20" s="42">
        <v>7</v>
      </c>
      <c r="I20" s="129">
        <f t="shared" ref="I20" si="21">H20</f>
        <v>7</v>
      </c>
      <c r="J20" s="43">
        <f t="shared" ref="J20" si="22">H20</f>
        <v>7</v>
      </c>
      <c r="K20" s="119" t="s">
        <v>41</v>
      </c>
      <c r="L20" s="140">
        <v>250</v>
      </c>
      <c r="M20" s="39" t="s">
        <v>43</v>
      </c>
      <c r="N20" s="44">
        <f t="shared" ref="N20" si="23">L20</f>
        <v>250</v>
      </c>
      <c r="O20" s="41" t="s">
        <v>34</v>
      </c>
      <c r="P20" s="119">
        <f t="shared" ref="P20" si="24">L20*2</f>
        <v>500</v>
      </c>
      <c r="Q20" s="39" t="s">
        <v>47</v>
      </c>
      <c r="R20" s="45">
        <v>133</v>
      </c>
      <c r="S20" s="68"/>
      <c r="T20" s="74"/>
      <c r="W20" s="68"/>
      <c r="X20" s="74"/>
      <c r="AA20" s="68"/>
      <c r="AB20" s="74"/>
      <c r="AC20" s="68"/>
      <c r="AD20" s="74"/>
    </row>
    <row r="21" spans="1:30" s="71" customFormat="1" x14ac:dyDescent="0.2">
      <c r="A21" s="40">
        <f>A20+1</f>
        <v>20</v>
      </c>
      <c r="B21" s="40" t="s">
        <v>73</v>
      </c>
      <c r="C21" s="48" t="s">
        <v>101</v>
      </c>
      <c r="D21" s="40" t="s">
        <v>33</v>
      </c>
      <c r="E21" s="41">
        <v>303.14999999999998</v>
      </c>
      <c r="F21" s="105">
        <f>0.62008*10</f>
        <v>6.2007999999999992</v>
      </c>
      <c r="G21" s="41">
        <v>4</v>
      </c>
      <c r="H21" s="42">
        <v>7</v>
      </c>
      <c r="I21" s="129">
        <f>H21</f>
        <v>7</v>
      </c>
      <c r="J21" s="43">
        <f>H21</f>
        <v>7</v>
      </c>
      <c r="K21" s="119" t="s">
        <v>41</v>
      </c>
      <c r="L21" s="140">
        <v>250</v>
      </c>
      <c r="M21" s="39" t="s">
        <v>43</v>
      </c>
      <c r="N21" s="44">
        <f>L21</f>
        <v>250</v>
      </c>
      <c r="O21" s="41" t="s">
        <v>34</v>
      </c>
      <c r="P21" s="119">
        <f>L21*2</f>
        <v>500</v>
      </c>
      <c r="Q21" s="39" t="s">
        <v>47</v>
      </c>
      <c r="R21" s="45">
        <v>322</v>
      </c>
      <c r="S21" s="68"/>
      <c r="T21" s="74"/>
      <c r="W21" s="68"/>
      <c r="X21" s="74"/>
      <c r="AA21" s="68"/>
      <c r="AB21" s="74"/>
      <c r="AC21" s="68"/>
      <c r="AD21" s="74"/>
    </row>
    <row r="22" spans="1:30" s="78" customFormat="1" x14ac:dyDescent="0.2">
      <c r="A22" s="40">
        <f>A21+1</f>
        <v>21</v>
      </c>
      <c r="B22" s="40" t="s">
        <v>74</v>
      </c>
      <c r="C22" s="48" t="s">
        <v>102</v>
      </c>
      <c r="D22" s="40" t="s">
        <v>33</v>
      </c>
      <c r="E22" s="41">
        <v>303.14999999999998</v>
      </c>
      <c r="F22" s="105">
        <f>1.162891*10</f>
        <v>11.628909999999999</v>
      </c>
      <c r="G22" s="41">
        <v>4</v>
      </c>
      <c r="H22" s="42">
        <v>7</v>
      </c>
      <c r="I22" s="129">
        <f>H22</f>
        <v>7</v>
      </c>
      <c r="J22" s="43">
        <f>H22</f>
        <v>7</v>
      </c>
      <c r="K22" s="119" t="s">
        <v>41</v>
      </c>
      <c r="L22" s="140">
        <v>250</v>
      </c>
      <c r="M22" s="39" t="s">
        <v>43</v>
      </c>
      <c r="N22" s="44">
        <f>L22</f>
        <v>250</v>
      </c>
      <c r="O22" s="41" t="s">
        <v>34</v>
      </c>
      <c r="P22" s="119">
        <f>L22*2</f>
        <v>500</v>
      </c>
      <c r="Q22" s="39" t="s">
        <v>47</v>
      </c>
      <c r="R22" s="45">
        <v>614</v>
      </c>
      <c r="S22" s="75"/>
      <c r="T22" s="81"/>
      <c r="W22" s="75"/>
      <c r="X22" s="81"/>
      <c r="AA22" s="75"/>
      <c r="AB22" s="81"/>
      <c r="AC22" s="75"/>
      <c r="AD22" s="81"/>
    </row>
    <row r="23" spans="1:30" s="78" customFormat="1" x14ac:dyDescent="0.2">
      <c r="A23" s="84">
        <f>A22+1</f>
        <v>22</v>
      </c>
      <c r="B23" s="84" t="s">
        <v>75</v>
      </c>
      <c r="C23" s="97" t="s">
        <v>103</v>
      </c>
      <c r="D23" s="84" t="s">
        <v>33</v>
      </c>
      <c r="E23" s="85">
        <v>303.14999999999998</v>
      </c>
      <c r="F23" s="106">
        <f>0.096783*10</f>
        <v>0.96782999999999997</v>
      </c>
      <c r="G23" s="85">
        <v>4</v>
      </c>
      <c r="H23" s="86">
        <v>7.5</v>
      </c>
      <c r="I23" s="130">
        <f t="shared" ref="I23" si="25">H23</f>
        <v>7.5</v>
      </c>
      <c r="J23" s="87">
        <f t="shared" ref="J23" si="26">H23</f>
        <v>7.5</v>
      </c>
      <c r="K23" s="120" t="s">
        <v>41</v>
      </c>
      <c r="L23" s="141">
        <v>250</v>
      </c>
      <c r="M23" s="83" t="s">
        <v>43</v>
      </c>
      <c r="N23" s="88">
        <f t="shared" ref="N23" si="27">L23</f>
        <v>250</v>
      </c>
      <c r="O23" s="85" t="s">
        <v>34</v>
      </c>
      <c r="P23" s="120">
        <f t="shared" ref="P23" si="28">L23*2</f>
        <v>500</v>
      </c>
      <c r="Q23" s="83" t="s">
        <v>45</v>
      </c>
      <c r="R23" s="89">
        <v>133</v>
      </c>
      <c r="S23" s="75"/>
      <c r="T23" s="81"/>
      <c r="W23" s="75"/>
      <c r="X23" s="81"/>
      <c r="AA23" s="75"/>
      <c r="AB23" s="81"/>
      <c r="AC23" s="75"/>
      <c r="AD23" s="81"/>
    </row>
    <row r="24" spans="1:30" s="78" customFormat="1" x14ac:dyDescent="0.2">
      <c r="A24" s="84">
        <f>A23+1</f>
        <v>23</v>
      </c>
      <c r="B24" s="84" t="s">
        <v>76</v>
      </c>
      <c r="C24" s="97" t="s">
        <v>104</v>
      </c>
      <c r="D24" s="84" t="s">
        <v>33</v>
      </c>
      <c r="E24" s="85">
        <v>303.14999999999998</v>
      </c>
      <c r="F24" s="106">
        <f>0.211439*10</f>
        <v>2.1143899999999998</v>
      </c>
      <c r="G24" s="85">
        <v>4</v>
      </c>
      <c r="H24" s="86">
        <v>7.9</v>
      </c>
      <c r="I24" s="130">
        <f>H24</f>
        <v>7.9</v>
      </c>
      <c r="J24" s="87">
        <f>H24</f>
        <v>7.9</v>
      </c>
      <c r="K24" s="120" t="s">
        <v>41</v>
      </c>
      <c r="L24" s="141">
        <v>250</v>
      </c>
      <c r="M24" s="83" t="s">
        <v>43</v>
      </c>
      <c r="N24" s="88">
        <f>L24</f>
        <v>250</v>
      </c>
      <c r="O24" s="85" t="s">
        <v>34</v>
      </c>
      <c r="P24" s="120">
        <f>L24*2</f>
        <v>500</v>
      </c>
      <c r="Q24" s="83" t="s">
        <v>45</v>
      </c>
      <c r="R24" s="89">
        <v>322</v>
      </c>
      <c r="S24" s="75"/>
      <c r="T24" s="81"/>
      <c r="W24" s="75"/>
      <c r="X24" s="81"/>
      <c r="AA24" s="75"/>
      <c r="AB24" s="81"/>
      <c r="AC24" s="75"/>
      <c r="AD24" s="81"/>
    </row>
    <row r="25" spans="1:30" s="78" customFormat="1" x14ac:dyDescent="0.2">
      <c r="A25" s="84">
        <f>A24+1</f>
        <v>24</v>
      </c>
      <c r="B25" s="84" t="s">
        <v>77</v>
      </c>
      <c r="C25" s="97" t="s">
        <v>105</v>
      </c>
      <c r="D25" s="84" t="s">
        <v>33</v>
      </c>
      <c r="E25" s="85">
        <v>303.14999999999998</v>
      </c>
      <c r="F25" s="106">
        <f>0.350637*10</f>
        <v>3.5063699999999995</v>
      </c>
      <c r="G25" s="85">
        <v>4</v>
      </c>
      <c r="H25" s="86">
        <v>7.5</v>
      </c>
      <c r="I25" s="130">
        <f>H25</f>
        <v>7.5</v>
      </c>
      <c r="J25" s="87">
        <f>H25</f>
        <v>7.5</v>
      </c>
      <c r="K25" s="120" t="s">
        <v>41</v>
      </c>
      <c r="L25" s="141">
        <v>250</v>
      </c>
      <c r="M25" s="83" t="s">
        <v>43</v>
      </c>
      <c r="N25" s="88">
        <f>L25</f>
        <v>250</v>
      </c>
      <c r="O25" s="85" t="s">
        <v>34</v>
      </c>
      <c r="P25" s="120">
        <f>L25*2</f>
        <v>500</v>
      </c>
      <c r="Q25" s="83" t="s">
        <v>45</v>
      </c>
      <c r="R25" s="89">
        <v>614</v>
      </c>
      <c r="S25" s="75"/>
      <c r="T25" s="81"/>
      <c r="W25" s="75"/>
      <c r="X25" s="81"/>
      <c r="AA25" s="75"/>
      <c r="AB25" s="81"/>
      <c r="AC25" s="75"/>
      <c r="AD25" s="81"/>
    </row>
    <row r="26" spans="1:30" s="41" customFormat="1" x14ac:dyDescent="0.2">
      <c r="A26" s="91">
        <f>A25+1</f>
        <v>25</v>
      </c>
      <c r="B26" s="91" t="s">
        <v>78</v>
      </c>
      <c r="C26" s="98" t="s">
        <v>106</v>
      </c>
      <c r="D26" s="91" t="s">
        <v>33</v>
      </c>
      <c r="E26" s="92">
        <v>303.14999999999998</v>
      </c>
      <c r="F26" s="107">
        <f>0.087795*10</f>
        <v>0.87795000000000001</v>
      </c>
      <c r="G26" s="92">
        <v>4</v>
      </c>
      <c r="H26" s="93">
        <v>7.5</v>
      </c>
      <c r="I26" s="131">
        <f t="shared" ref="I26" si="29">H26</f>
        <v>7.5</v>
      </c>
      <c r="J26" s="94">
        <f t="shared" ref="J26" si="30">H26</f>
        <v>7.5</v>
      </c>
      <c r="K26" s="121" t="s">
        <v>41</v>
      </c>
      <c r="L26" s="142">
        <v>250</v>
      </c>
      <c r="M26" s="90" t="s">
        <v>43</v>
      </c>
      <c r="N26" s="95">
        <f t="shared" ref="N26" si="31">L26</f>
        <v>250</v>
      </c>
      <c r="O26" s="92" t="s">
        <v>34</v>
      </c>
      <c r="P26" s="121">
        <f t="shared" ref="P26" si="32">L26*2</f>
        <v>500</v>
      </c>
      <c r="Q26" s="90" t="s">
        <v>49</v>
      </c>
      <c r="R26" s="96">
        <v>133</v>
      </c>
      <c r="S26" s="39"/>
      <c r="T26" s="45"/>
      <c r="W26" s="39"/>
      <c r="X26" s="45"/>
      <c r="AA26" s="39"/>
      <c r="AB26" s="45"/>
      <c r="AC26" s="39"/>
      <c r="AD26" s="45"/>
    </row>
    <row r="27" spans="1:30" s="41" customFormat="1" x14ac:dyDescent="0.2">
      <c r="A27" s="91">
        <f>A26+1</f>
        <v>26</v>
      </c>
      <c r="B27" s="91" t="s">
        <v>79</v>
      </c>
      <c r="C27" s="98" t="s">
        <v>107</v>
      </c>
      <c r="D27" s="91" t="s">
        <v>33</v>
      </c>
      <c r="E27" s="92">
        <v>303.14999999999998</v>
      </c>
      <c r="F27" s="107">
        <f>0.246825*10</f>
        <v>2.4682499999999998</v>
      </c>
      <c r="G27" s="92">
        <v>4</v>
      </c>
      <c r="H27" s="93">
        <v>7.9</v>
      </c>
      <c r="I27" s="131">
        <f>H27</f>
        <v>7.9</v>
      </c>
      <c r="J27" s="94">
        <f>H27</f>
        <v>7.9</v>
      </c>
      <c r="K27" s="121" t="s">
        <v>41</v>
      </c>
      <c r="L27" s="142">
        <v>250</v>
      </c>
      <c r="M27" s="90" t="s">
        <v>43</v>
      </c>
      <c r="N27" s="95">
        <f>L27</f>
        <v>250</v>
      </c>
      <c r="O27" s="92" t="s">
        <v>34</v>
      </c>
      <c r="P27" s="121">
        <f>L27*2</f>
        <v>500</v>
      </c>
      <c r="Q27" s="90" t="s">
        <v>49</v>
      </c>
      <c r="R27" s="96">
        <v>322</v>
      </c>
      <c r="S27" s="39"/>
      <c r="T27" s="45"/>
      <c r="W27" s="39"/>
      <c r="X27" s="45"/>
      <c r="AA27" s="39"/>
      <c r="AB27" s="45"/>
      <c r="AC27" s="39"/>
      <c r="AD27" s="45"/>
    </row>
    <row r="28" spans="1:30" s="41" customFormat="1" x14ac:dyDescent="0.2">
      <c r="A28" s="91">
        <f>A27+1</f>
        <v>27</v>
      </c>
      <c r="B28" s="91" t="s">
        <v>80</v>
      </c>
      <c r="C28" s="98" t="s">
        <v>108</v>
      </c>
      <c r="D28" s="91" t="s">
        <v>33</v>
      </c>
      <c r="E28" s="92">
        <v>303.14999999999998</v>
      </c>
      <c r="F28" s="107">
        <f>0.432129*10</f>
        <v>4.3212899999999994</v>
      </c>
      <c r="G28" s="92">
        <v>4</v>
      </c>
      <c r="H28" s="93">
        <v>7.5</v>
      </c>
      <c r="I28" s="131">
        <f>H28</f>
        <v>7.5</v>
      </c>
      <c r="J28" s="94">
        <f>H28</f>
        <v>7.5</v>
      </c>
      <c r="K28" s="121" t="s">
        <v>41</v>
      </c>
      <c r="L28" s="142">
        <v>250</v>
      </c>
      <c r="M28" s="90" t="s">
        <v>43</v>
      </c>
      <c r="N28" s="95">
        <f>L28</f>
        <v>250</v>
      </c>
      <c r="O28" s="92" t="s">
        <v>34</v>
      </c>
      <c r="P28" s="121">
        <f>L28*2</f>
        <v>500</v>
      </c>
      <c r="Q28" s="90" t="s">
        <v>49</v>
      </c>
      <c r="R28" s="96">
        <v>614</v>
      </c>
      <c r="S28" s="39"/>
      <c r="T28" s="45"/>
      <c r="W28" s="39"/>
      <c r="X28" s="45"/>
      <c r="AA28" s="39"/>
      <c r="AB28" s="45"/>
      <c r="AC28" s="39"/>
      <c r="AD28" s="45"/>
    </row>
    <row r="29" spans="1:30" s="108" customFormat="1" x14ac:dyDescent="0.2">
      <c r="A29" s="112"/>
      <c r="B29" s="112"/>
      <c r="D29" s="112"/>
      <c r="F29" s="112"/>
      <c r="H29" s="109"/>
      <c r="I29" s="132"/>
      <c r="J29" s="110"/>
      <c r="M29" s="109"/>
      <c r="N29" s="110"/>
      <c r="Q29" s="109"/>
      <c r="R29" s="110"/>
      <c r="S29" s="109"/>
      <c r="T29" s="110"/>
      <c r="W29" s="109"/>
      <c r="X29" s="110"/>
      <c r="AA29" s="109"/>
      <c r="AB29" s="110"/>
      <c r="AC29" s="109"/>
      <c r="AD29" s="110"/>
    </row>
    <row r="30" spans="1:30" s="108" customFormat="1" x14ac:dyDescent="0.2">
      <c r="A30" s="112"/>
      <c r="B30" s="112"/>
      <c r="D30" s="112"/>
      <c r="F30" s="112"/>
      <c r="H30" s="109"/>
      <c r="I30" s="132"/>
      <c r="J30" s="110"/>
      <c r="M30" s="109"/>
      <c r="N30" s="110"/>
      <c r="Q30" s="109"/>
      <c r="R30" s="110"/>
      <c r="S30" s="109"/>
      <c r="T30" s="110"/>
      <c r="W30" s="109"/>
      <c r="X30" s="110"/>
      <c r="AA30" s="109"/>
      <c r="AB30" s="110"/>
      <c r="AC30" s="109"/>
      <c r="AD30" s="110"/>
    </row>
    <row r="31" spans="1:30" s="108" customFormat="1" x14ac:dyDescent="0.2">
      <c r="A31" s="112"/>
      <c r="B31" s="112"/>
      <c r="D31" s="112"/>
      <c r="F31" s="112"/>
      <c r="H31" s="109"/>
      <c r="I31" s="132"/>
      <c r="J31" s="110"/>
      <c r="M31" s="109"/>
      <c r="N31" s="110"/>
      <c r="Q31" s="109"/>
      <c r="R31" s="110"/>
      <c r="S31" s="109"/>
      <c r="T31" s="110"/>
      <c r="W31" s="109"/>
      <c r="X31" s="110"/>
      <c r="AA31" s="109"/>
      <c r="AB31" s="110"/>
      <c r="AC31" s="109"/>
      <c r="AD31" s="110"/>
    </row>
    <row r="32" spans="1:30" s="108" customFormat="1" x14ac:dyDescent="0.2">
      <c r="A32" s="112"/>
      <c r="B32" s="112"/>
      <c r="D32" s="112"/>
      <c r="F32" s="112"/>
      <c r="H32" s="109"/>
      <c r="I32" s="132"/>
      <c r="J32" s="110"/>
      <c r="M32" s="109"/>
      <c r="N32" s="110"/>
      <c r="Q32" s="109"/>
      <c r="R32" s="110"/>
      <c r="S32" s="109"/>
      <c r="T32" s="110"/>
      <c r="W32" s="109"/>
      <c r="X32" s="110"/>
      <c r="AA32" s="109"/>
      <c r="AB32" s="110"/>
      <c r="AC32" s="109"/>
      <c r="AD32" s="110"/>
    </row>
    <row r="33" spans="1:30" s="108" customFormat="1" x14ac:dyDescent="0.2">
      <c r="A33" s="112"/>
      <c r="B33" s="112"/>
      <c r="D33" s="112"/>
      <c r="F33" s="112"/>
      <c r="H33" s="109"/>
      <c r="I33" s="132"/>
      <c r="J33" s="110"/>
      <c r="M33" s="109"/>
      <c r="N33" s="110"/>
      <c r="Q33" s="109"/>
      <c r="R33" s="110"/>
      <c r="S33" s="109"/>
      <c r="T33" s="110"/>
      <c r="W33" s="109"/>
      <c r="X33" s="110"/>
      <c r="AA33" s="109"/>
      <c r="AB33" s="110"/>
      <c r="AC33" s="109"/>
      <c r="AD33" s="110"/>
    </row>
    <row r="34" spans="1:30" s="108" customFormat="1" x14ac:dyDescent="0.2">
      <c r="A34" s="112"/>
      <c r="B34" s="112"/>
      <c r="D34" s="112"/>
      <c r="F34" s="112"/>
      <c r="H34" s="109"/>
      <c r="I34" s="132"/>
      <c r="J34" s="110"/>
      <c r="M34" s="109"/>
      <c r="N34" s="110"/>
      <c r="Q34" s="109"/>
      <c r="R34" s="110"/>
      <c r="S34" s="109"/>
      <c r="T34" s="110"/>
      <c r="W34" s="109"/>
      <c r="X34" s="110"/>
      <c r="AA34" s="109"/>
      <c r="AB34" s="110"/>
      <c r="AC34" s="109"/>
      <c r="AD34" s="110"/>
    </row>
    <row r="35" spans="1:30" s="108" customFormat="1" x14ac:dyDescent="0.2">
      <c r="A35" s="112"/>
      <c r="B35" s="112"/>
      <c r="D35" s="112"/>
      <c r="F35" s="112"/>
      <c r="H35" s="109"/>
      <c r="I35" s="132"/>
      <c r="J35" s="110"/>
      <c r="M35" s="109"/>
      <c r="N35" s="110"/>
      <c r="Q35" s="109"/>
      <c r="R35" s="110"/>
      <c r="S35" s="109"/>
      <c r="T35" s="110"/>
      <c r="W35" s="109"/>
      <c r="X35" s="110"/>
      <c r="AA35" s="109"/>
      <c r="AB35" s="110"/>
      <c r="AC35" s="109"/>
      <c r="AD35" s="110"/>
    </row>
    <row r="36" spans="1:30" s="108" customFormat="1" x14ac:dyDescent="0.2">
      <c r="A36" s="112"/>
      <c r="B36" s="112"/>
      <c r="D36" s="112"/>
      <c r="F36" s="112"/>
      <c r="H36" s="109"/>
      <c r="I36" s="132"/>
      <c r="J36" s="110"/>
      <c r="M36" s="109"/>
      <c r="N36" s="110"/>
      <c r="Q36" s="109"/>
      <c r="R36" s="110"/>
      <c r="S36" s="109"/>
      <c r="T36" s="110"/>
      <c r="W36" s="109"/>
      <c r="X36" s="110"/>
      <c r="AA36" s="109"/>
      <c r="AB36" s="110"/>
      <c r="AC36" s="109"/>
      <c r="AD36" s="110"/>
    </row>
    <row r="37" spans="1:30" s="108" customFormat="1" x14ac:dyDescent="0.2">
      <c r="A37" s="112"/>
      <c r="B37" s="112"/>
      <c r="D37" s="112"/>
      <c r="F37" s="112"/>
      <c r="H37" s="109"/>
      <c r="I37" s="132"/>
      <c r="J37" s="110"/>
      <c r="M37" s="109"/>
      <c r="N37" s="110"/>
      <c r="Q37" s="109"/>
      <c r="R37" s="110"/>
      <c r="S37" s="109"/>
      <c r="T37" s="110"/>
      <c r="W37" s="109"/>
      <c r="X37" s="110"/>
      <c r="AA37" s="109"/>
      <c r="AB37" s="110"/>
      <c r="AC37" s="109"/>
      <c r="AD37" s="110"/>
    </row>
    <row r="38" spans="1:30" x14ac:dyDescent="0.2">
      <c r="C38" s="82"/>
    </row>
    <row r="39" spans="1:30" x14ac:dyDescent="0.2">
      <c r="C39" s="82"/>
    </row>
    <row r="40" spans="1:30" x14ac:dyDescent="0.2">
      <c r="C40" s="82"/>
    </row>
    <row r="41" spans="1:30" x14ac:dyDescent="0.2">
      <c r="C41" s="82"/>
    </row>
  </sheetData>
  <phoneticPr fontId="3" type="noConversion"/>
  <dataValidations count="2">
    <dataValidation type="decimal" allowBlank="1" showInputMessage="1" showErrorMessage="1" sqref="I38:I229" xr:uid="{00000000-0002-0000-0000-000000000000}">
      <formula1>0</formula1>
      <formula2>100</formula2>
    </dataValidation>
    <dataValidation type="whole" allowBlank="1" showInputMessage="1" showErrorMessage="1" sqref="H38:H229 H8:H28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'list-molecules'!$B:$B</xm:f>
          </x14:formula1>
          <xm:sqref>AA2:AA229 Y2:Y229 W2:W229 S2:S229 U2:U229 AC2:AC229 O38:O229 K38:K229 M38:M229 Q38:Q229 O2:O28 K2:K28 M2:M28 Q2:Q28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30" zoomScaleNormal="130" workbookViewId="0">
      <selection activeCell="A2" sqref="A2"/>
    </sheetView>
  </sheetViews>
  <sheetFormatPr baseColWidth="10" defaultColWidth="11.5" defaultRowHeight="15" x14ac:dyDescent="0.2"/>
  <cols>
    <col min="1" max="1" width="23.6640625" bestFit="1" customWidth="1"/>
    <col min="2" max="2" width="30.6640625" customWidth="1"/>
  </cols>
  <sheetData>
    <row r="1" spans="1:13" s="3" customFormat="1" x14ac:dyDescent="0.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J1" s="15" t="s">
        <v>36</v>
      </c>
      <c r="K1" s="17" t="s">
        <v>37</v>
      </c>
      <c r="L1" s="18" t="s">
        <v>38</v>
      </c>
      <c r="M1" s="46" t="s">
        <v>81</v>
      </c>
    </row>
    <row r="2" spans="1:13" x14ac:dyDescent="0.2">
      <c r="A2" s="15" t="s">
        <v>27</v>
      </c>
      <c r="B2" s="15" t="s">
        <v>26</v>
      </c>
      <c r="C2" s="15" t="s">
        <v>30</v>
      </c>
      <c r="D2" s="15">
        <v>19</v>
      </c>
      <c r="E2" s="16">
        <v>111.17</v>
      </c>
    </row>
    <row r="3" spans="1:13" x14ac:dyDescent="0.2">
      <c r="A3" s="15" t="s">
        <v>27</v>
      </c>
      <c r="B3" s="15" t="s">
        <v>31</v>
      </c>
      <c r="C3" s="15" t="s">
        <v>32</v>
      </c>
      <c r="D3" s="15">
        <v>53</v>
      </c>
      <c r="E3" s="15">
        <v>242.46</v>
      </c>
    </row>
    <row r="4" spans="1:13" x14ac:dyDescent="0.2">
      <c r="A4" s="15" t="s">
        <v>27</v>
      </c>
      <c r="B4" s="15" t="s">
        <v>41</v>
      </c>
      <c r="C4" s="15" t="s">
        <v>42</v>
      </c>
      <c r="D4" s="15">
        <v>53</v>
      </c>
      <c r="E4" s="37">
        <v>259.42099999999999</v>
      </c>
      <c r="I4" s="4"/>
    </row>
    <row r="5" spans="1:13" x14ac:dyDescent="0.2">
      <c r="A5" s="17" t="s">
        <v>27</v>
      </c>
      <c r="B5" s="17" t="s">
        <v>28</v>
      </c>
      <c r="C5" s="17" t="s">
        <v>29</v>
      </c>
      <c r="D5" s="17">
        <v>17</v>
      </c>
      <c r="E5" s="17">
        <v>299.08999999999997</v>
      </c>
    </row>
    <row r="6" spans="1:13" x14ac:dyDescent="0.2">
      <c r="A6" s="17" t="s">
        <v>27</v>
      </c>
      <c r="B6" s="17" t="s">
        <v>39</v>
      </c>
      <c r="C6" s="17" t="s">
        <v>40</v>
      </c>
      <c r="D6" s="17">
        <v>29</v>
      </c>
      <c r="E6" s="17">
        <v>499.12</v>
      </c>
      <c r="F6" s="5"/>
    </row>
    <row r="7" spans="1:13" x14ac:dyDescent="0.2">
      <c r="A7" s="17" t="s">
        <v>27</v>
      </c>
      <c r="B7" s="17" t="s">
        <v>43</v>
      </c>
      <c r="C7" s="17" t="s">
        <v>44</v>
      </c>
      <c r="D7" s="17">
        <v>1</v>
      </c>
      <c r="E7" s="38">
        <v>79.909000000000006</v>
      </c>
    </row>
    <row r="8" spans="1:13" x14ac:dyDescent="0.2">
      <c r="A8" s="18" t="s">
        <v>33</v>
      </c>
      <c r="B8" s="18" t="s">
        <v>34</v>
      </c>
      <c r="C8" s="18" t="s">
        <v>35</v>
      </c>
      <c r="D8" s="18">
        <v>17</v>
      </c>
      <c r="E8" s="18">
        <v>264.05</v>
      </c>
    </row>
    <row r="9" spans="1:13" x14ac:dyDescent="0.2">
      <c r="A9" s="47" t="s">
        <v>51</v>
      </c>
      <c r="B9" s="41" t="s">
        <v>47</v>
      </c>
      <c r="C9" s="41" t="s">
        <v>48</v>
      </c>
      <c r="D9" s="41">
        <v>5</v>
      </c>
      <c r="E9" s="41">
        <v>52.02</v>
      </c>
    </row>
    <row r="10" spans="1:13" x14ac:dyDescent="0.2">
      <c r="A10" s="47" t="s">
        <v>52</v>
      </c>
      <c r="B10" s="41" t="s">
        <v>45</v>
      </c>
      <c r="C10" s="41" t="s">
        <v>46</v>
      </c>
      <c r="D10" s="41">
        <v>8</v>
      </c>
      <c r="E10" s="41">
        <v>102.03</v>
      </c>
    </row>
    <row r="11" spans="1:13" x14ac:dyDescent="0.2">
      <c r="A11" s="41" t="s">
        <v>53</v>
      </c>
      <c r="B11" s="41" t="s">
        <v>49</v>
      </c>
      <c r="C11" s="41" t="s">
        <v>50</v>
      </c>
      <c r="D11" s="41">
        <v>8</v>
      </c>
      <c r="E11" s="48">
        <v>120.02</v>
      </c>
    </row>
    <row r="17" spans="1:5" x14ac:dyDescent="0.2">
      <c r="A17" s="63"/>
      <c r="E17" s="6"/>
    </row>
  </sheetData>
  <phoneticPr fontId="3" type="noConversion"/>
  <conditionalFormatting sqref="E1:E11 A12:E16 E17:E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phase-homo</vt:lpstr>
      <vt:lpstr>list-molecules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Cea Klapp</dc:creator>
  <cp:keywords/>
  <dc:description/>
  <cp:lastModifiedBy>Bastián Ignacio González Barramuño</cp:lastModifiedBy>
  <cp:revision/>
  <dcterms:created xsi:type="dcterms:W3CDTF">2022-04-29T12:32:40Z</dcterms:created>
  <dcterms:modified xsi:type="dcterms:W3CDTF">2025-07-20T09:47:55Z</dcterms:modified>
  <cp:category/>
  <cp:contentStatus/>
</cp:coreProperties>
</file>