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1" i="9" l="1"/>
  <c r="S11" s="1"/>
  <c r="R10"/>
  <c r="S10" s="1"/>
  <c r="R9"/>
  <c r="S9" s="1"/>
  <c r="R8"/>
  <c r="S8" s="1"/>
  <c r="Y10" l="1"/>
  <c r="Z10" s="1"/>
  <c r="Y8" l="1"/>
  <c r="Z8" s="1"/>
  <c r="Y9"/>
  <c r="Z9" s="1"/>
  <c r="Y11"/>
  <c r="Z11" s="1"/>
  <c r="AL9"/>
  <c r="AL10"/>
  <c r="AL11"/>
  <c r="AL8"/>
  <c r="AK9"/>
  <c r="AK10"/>
  <c r="AK11"/>
  <c r="AK8"/>
  <c r="AJ9"/>
  <c r="AJ10"/>
  <c r="AJ11"/>
  <c r="AJ8"/>
  <c r="AI9"/>
  <c r="AI10"/>
  <c r="AI11"/>
  <c r="AI8"/>
  <c r="AH9"/>
  <c r="AH10"/>
  <c r="AH11"/>
  <c r="AH8"/>
  <c r="AG9"/>
  <c r="AG10"/>
  <c r="AG11"/>
  <c r="AG8"/>
  <c r="AE9"/>
  <c r="AE10"/>
  <c r="AE11"/>
  <c r="AE8"/>
  <c r="AD9"/>
  <c r="AD10"/>
  <c r="AF10" s="1"/>
  <c r="AD11"/>
  <c r="AD8"/>
  <c r="R11" i="8"/>
  <c r="R10"/>
  <c r="R9"/>
  <c r="R8"/>
  <c r="H42" i="10"/>
  <c r="F42"/>
  <c r="G41"/>
  <c r="G40"/>
  <c r="G38"/>
  <c r="G37"/>
  <c r="G36"/>
  <c r="G35"/>
  <c r="H34"/>
  <c r="G34" s="1"/>
  <c r="F34"/>
  <c r="A17"/>
  <c r="A18" s="1"/>
  <c r="G42" l="1"/>
  <c r="S8" i="8"/>
  <c r="Y8" s="1"/>
  <c r="Z8" s="1"/>
  <c r="S10"/>
  <c r="Y10" s="1"/>
  <c r="Z10" s="1"/>
  <c r="S9"/>
  <c r="Y9" s="1"/>
  <c r="Z9" s="1"/>
  <c r="S11"/>
  <c r="Y11" s="1"/>
  <c r="Z11" s="1"/>
  <c r="AF9" i="9"/>
  <c r="AM9" s="1"/>
  <c r="AF8"/>
  <c r="AM10"/>
  <c r="AM8"/>
  <c r="AF11"/>
  <c r="AM11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<sst xmlns="http://schemas.openxmlformats.org/spreadsheetml/2006/main" count="202" uniqueCount="137">
  <si>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</si>
  <si>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</si>
  <si>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</si>
  <si>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</si>
  <si>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</si>
  <si>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</si>
  <si>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</si>
  <si>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</si>
  <si>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</si>
  <si>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</si>
  <si>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</si>
  <si>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</si>
  <si>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</si>
  <si>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</si>
  <si>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</si>
  <si>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</si>
  <si>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</si>
  <si>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</si>
  <si>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</si>
  <si>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</si>
  <si>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</si>
  <si>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</si>
  <si>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</si>
  <si>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</si>
  <si>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</si>
  <si>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</si>
  <si>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</si>
  <si>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</si>
  <si>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</si>
  <si>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</si>
  <si>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</si>
  <si>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</si>
  <si>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</si>
  <si>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</si>
  <si>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</si>
  <si>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</si>
  <si>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</si>
  <si>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</si>
  <si>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</si>
  <si>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</si>
  <si>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</si>
  <si>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</si>
  <si>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</si>
  <si>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</si>
  <si>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</si>
  <si>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</si>
  <si>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</si>
  <si>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</si>
  <si>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</si>
  <si>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</si>
  <si>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</si>
  <si>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</si>
  <si>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</si>
  <si>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</si>
  <si>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</si>
  <si>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</si>
  <si>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</si>
  <si>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</si>
  <si>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</si>
  <si>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</si>
  <si>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</si>
  <si>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</si>
  <si>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</si>
  <si>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</si>
  <si>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</si>
  <si>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</si>
  <si>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</si>
  <si>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</si>
  <si>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</si>
  <si>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</si>
  <si>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</si>
  <si>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</si>
  <si>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</si>
  <si>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</si>
  <si>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</si>
  <si>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</si>
  <si>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</si>
  <si>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</si>
  <si>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</si>
  <si>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</si>
  <si>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</si>
  <si>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</si>
  <si>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</si>
  <si>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</si>
  <si>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</si>
  <si>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</si>
  <si>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</si>
  <si>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</si>
  <si>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</si>
  <si>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</si>
  <si>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</si>
  <si>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</si>
  <si>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</si>
  <si>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</si>
  <si>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</si>
  <si>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</si>
  <si>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</si>
  <si>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</si>
  <si>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</si>
  <si>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</si>
  <si>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</si>
  <si>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</si>
  <si>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</si>
  <si>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</si>
  <si>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</si>
  <si>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</si>
  <si>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</si>
  <si>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</si>
  <si>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</si>
  <si>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M/s. KPJ DISTRIBUTORS</t>
  </si>
  <si>
    <t>7/194, Swaroop Nagar, Kanpur - 208 002.</t>
  </si>
  <si>
    <t>Supply of TATA Tiscon FE 500D Steel Bars for HRL</t>
  </si>
  <si>
    <t>TMT Bars 32 MM</t>
  </si>
  <si>
    <t>COP No.:- 001/042 - Office Copy</t>
  </si>
  <si>
    <t>006</t>
  </si>
  <si>
    <t>PROPOSE FIVE STAR HOTEL IN LUCKNOW</t>
  </si>
  <si>
    <t>Date.:- 06.01.15</t>
  </si>
  <si>
    <t>ADVANCE PAYMENT REQUEST</t>
  </si>
  <si>
    <t>CHPL/HRL/PO/14-15/0042
Dated : 06.01.2015</t>
  </si>
  <si>
    <t>90% Advance Payment through RTGS.</t>
  </si>
  <si>
    <t>AVP-Contracts &amp; Projects</t>
  </si>
  <si>
    <t>204040000</t>
  </si>
  <si>
    <t>Pravin Kher</t>
  </si>
  <si>
    <t>Vijay Poojary</t>
  </si>
  <si>
    <t>Rahul Khopkar</t>
  </si>
  <si>
    <t xml:space="preserve">Rs. (In Words):  </t>
  </si>
  <si>
    <t/>
  </si>
  <si>
    <t>COP-R002</t>
  </si>
  <si>
    <t xml:space="preserve"> balance Payment through RTGS.</t>
  </si>
  <si>
    <t xml:space="preserve"> Balance Payment through RTGS againt invoice no. 143, 144 &amp; 145</t>
  </si>
  <si>
    <t>FINAL PAYMENT REQUEST</t>
  </si>
  <si>
    <t xml:space="preserve">Invoice No. 143,144 &amp; 145             dated:- 12.01.15 &amp; 13.01.15 </t>
  </si>
  <si>
    <t>CHPL/HRL/PO/14-15/0042-A
Dated : 06.01.2015</t>
  </si>
  <si>
    <t>COP No.:- 001/042-A - Office Copy</t>
  </si>
  <si>
    <t>COP No.:- 002/042-A - Office Copy</t>
  </si>
  <si>
    <t>M/s. The Indian Steel and Metal Products</t>
  </si>
  <si>
    <t>133/64, Juhi, Kanpur - 208014.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</si>
</sst>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15" fillId="0" borderId="1" xfId="23" applyNumberFormat="1" applyFont="1" applyFill="1" applyBorder="1" applyAlignment="1">
      <alignment horizontal="center" vertical="center" wrapText="1"/>
    </xf>
    <xf numFmtId="166" fontId="13" fillId="0" borderId="29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13" fillId="0" borderId="28" xfId="2" applyNumberFormat="1" applyFont="1" applyFill="1" applyBorder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29" xfId="2" applyNumberFormat="1" applyFont="1" applyFill="1" applyBorder="1" applyAlignment="1">
      <alignment horizontal="center"/>
    </xf>
    <xf numFmtId="0" fontId="13" fillId="0" borderId="28" xfId="23" applyFont="1" applyFill="1" applyBorder="1" applyAlignment="1">
      <alignment horizontal="center"/>
    </xf>
    <xf numFmtId="0" fontId="13" fillId="0" borderId="3" xfId="23" applyFont="1" applyFill="1" applyBorder="1" applyAlignment="1">
      <alignment horizontal="center"/>
    </xf>
    <xf numFmtId="0" fontId="13" fillId="0" borderId="29" xfId="23" applyFont="1" applyFill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B1" workbookViewId="0">
      <selection activeCell="N8" sqref="N8:N11"/>
    </sheetView>
  </sheetViews>
  <sheetFormatPr defaultColWidth="9.140625" defaultRowHeight="12.75"/>
  <cols>
    <col min="1" max="1" customWidth="true" style="90" width="13.140625" collapsed="true"/>
    <col min="2" max="2" customWidth="true" style="63" width="13.7109375" collapsed="true"/>
    <col min="3" max="3" bestFit="true" customWidth="true" style="63" width="15.7109375" collapsed="true"/>
    <col min="4" max="4" bestFit="true" customWidth="true" style="63" width="5.57031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140625" collapsed="true"/>
    <col min="15" max="15" customWidth="true" style="65" width="3.7109375" collapsed="true"/>
    <col min="16" max="16" customWidth="true" style="63" width="10.140625" collapsed="true"/>
    <col min="17" max="17" bestFit="true" customWidth="true" style="66" width="6.7109375" collapsed="true"/>
    <col min="18" max="18" customWidth="true" style="66" width="10.42578125" collapsed="true"/>
    <col min="19" max="19" customWidth="true" style="66" width="9.0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bestFit="true" customWidth="true" style="66" width="11.425781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9" customWidth="true" style="63" width="13.85546875" collapsed="true"/>
    <col min="30" max="30" bestFit="true" customWidth="true" style="63" width="8.140625" collapsed="true"/>
    <col min="31" max="31" bestFit="true" customWidth="true" style="63" width="11.7109375" collapsed="true"/>
    <col min="32" max="32" customWidth="true" style="63" width="2.7109375" collapsed="true"/>
    <col min="33" max="33" bestFit="true" customWidth="true" style="63" width="14.0" collapsed="true"/>
    <col min="34" max="34" bestFit="true" customWidth="true" style="63" width="9.140625" collapsed="true"/>
    <col min="35" max="35" bestFit="true" customWidth="true" style="63" width="17.140625" collapsed="true"/>
    <col min="36" max="36" customWidth="true" style="63" width="8.85546875" collapsed="true"/>
    <col min="37" max="37" customWidth="true" style="63" width="7.85546875" collapsed="true"/>
    <col min="38" max="38" customWidth="true" style="63" width="9.140625" collapsed="true"/>
    <col min="39" max="39" customWidth="true" style="63" width="10.7109375" collapsed="true"/>
    <col min="40" max="41" customWidth="true" style="63" width="12.85546875" collapsed="true"/>
    <col min="42" max="42" customWidth="true" style="63" width="10.5703125" collapsed="true"/>
    <col min="43" max="43" bestFit="true" customWidth="true" style="63" width="8.140625" collapsed="true"/>
    <col min="44" max="44" customWidth="true" style="63" width="25.14062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15.0" collapsed="true"/>
    <col min="48" max="48" bestFit="true" customWidth="true" style="63" width="8.140625" collapsed="true"/>
    <col min="49" max="49" bestFit="true" customWidth="true" style="63" width="27.140625" collapsed="true"/>
    <col min="50" max="50" customWidth="true" style="63" width="2.7109375" collapsed="true"/>
    <col min="51" max="51" bestFit="true" customWidth="true" style="63" width="61.7109375" collapsed="true"/>
    <col min="52" max="52" customWidth="true" style="63" width="2.7109375" collapsed="true"/>
    <col min="53" max="53" bestFit="true" customWidth="true" style="63" width="13.85546875" collapsed="true"/>
    <col min="54" max="54" bestFit="true" customWidth="true" style="63" width="20.140625" collapsed="true"/>
    <col min="55" max="55" bestFit="true" customWidth="true" style="63" width="18.85546875" collapsed="true"/>
    <col min="56" max="56" bestFit="true" customWidth="true" style="63" width="36.85546875" collapsed="true"/>
    <col min="57" max="57" customWidth="true" style="63" width="2.7109375" collapsed="true"/>
    <col min="58" max="58" customWidth="true" style="63" width="23.5703125" collapsed="true"/>
    <col min="59" max="16384" style="63" width="9.140625" collapsed="tru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2" t="s">
        <v>2</v>
      </c>
      <c r="N5" s="102" t="s">
        <v>11</v>
      </c>
      <c r="O5" s="103"/>
      <c r="P5" s="124" t="s">
        <v>10</v>
      </c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104"/>
      <c r="BA5" s="123"/>
      <c r="BB5" s="123"/>
      <c r="BC5" s="123"/>
      <c r="BD5" s="123"/>
      <c r="BE5" s="104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70"/>
      <c r="AB6" s="70"/>
      <c r="AC6" s="70"/>
      <c r="AD6" s="70"/>
      <c r="AE6" s="70"/>
      <c r="AF6" s="104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04"/>
      <c r="AT6" s="123"/>
      <c r="AU6" s="123"/>
      <c r="AV6" s="123"/>
      <c r="AW6" s="123"/>
      <c r="AX6" s="104"/>
      <c r="AY6" s="70"/>
      <c r="AZ6" s="104"/>
      <c r="BA6" s="70"/>
      <c r="BB6" s="70"/>
      <c r="BC6" s="70"/>
      <c r="BD6" s="70"/>
      <c r="BE6" s="104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0"/>
      <c r="AB7" s="70"/>
      <c r="AC7" s="70"/>
      <c r="AD7" s="70"/>
      <c r="AE7" s="70"/>
      <c r="AF7" s="104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104"/>
      <c r="AY7" s="70"/>
      <c r="AZ7" s="104"/>
      <c r="BA7" s="70"/>
      <c r="BB7" s="70"/>
      <c r="BC7" s="70"/>
      <c r="BD7" s="70"/>
      <c r="BE7" s="104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</row>
    <row r="8" spans="1:71" s="69" customFormat="1" ht="13.5">
      <c r="A8" s="67">
        <v>1</v>
      </c>
      <c r="B8" s="78" t="s">
        <v>121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10.17</v>
      </c>
      <c r="O8" s="83"/>
      <c r="P8" s="73">
        <v>40950</v>
      </c>
      <c r="Q8" s="73">
        <v>0</v>
      </c>
      <c r="R8" s="73" t="n">
        <f>P8+Q8</f>
        <v>40950.0</v>
      </c>
      <c r="S8" s="73" t="n">
        <f>R8*4%</f>
        <v>1638.0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43088.0</v>
      </c>
      <c r="Z8" s="74" t="n">
        <f>Y8*N8</f>
        <v>438204.96</v>
      </c>
      <c r="AA8" s="76"/>
      <c r="AB8" s="76"/>
      <c r="AC8" s="76"/>
      <c r="AD8" s="68"/>
      <c r="AE8" s="76"/>
      <c r="AF8" s="77"/>
      <c r="AG8" s="68"/>
      <c r="AH8" s="68"/>
      <c r="AI8" s="76"/>
      <c r="AJ8" s="76"/>
      <c r="AK8" s="76"/>
      <c r="AL8" s="76"/>
      <c r="AM8" s="76"/>
      <c r="AN8" s="76"/>
      <c r="AO8" s="76"/>
      <c r="AP8" s="76"/>
      <c r="AQ8" s="68"/>
      <c r="AR8" s="76"/>
      <c r="AS8" s="77"/>
      <c r="AT8" s="68"/>
      <c r="AU8" s="68"/>
      <c r="AV8" s="68"/>
      <c r="AW8" s="76"/>
      <c r="AX8" s="77"/>
      <c r="AY8" s="68"/>
      <c r="AZ8" s="77"/>
      <c r="BA8" s="68"/>
      <c r="BB8" s="68"/>
      <c r="BC8" s="68"/>
      <c r="BD8" s="68"/>
      <c r="BE8" s="77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ht="13.5">
      <c r="A9" s="67">
        <v>2</v>
      </c>
      <c r="B9" s="78" t="s">
        <v>121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15.32</v>
      </c>
      <c r="O9" s="83"/>
      <c r="P9" s="73">
        <v>40950</v>
      </c>
      <c r="Q9" s="85">
        <v>0</v>
      </c>
      <c r="R9" s="73" t="n">
        <f t="shared" ref="R9:R11" si="0">P9+Q9</f>
        <v>40950.0</v>
      </c>
      <c r="S9" s="73" t="n">
        <f t="shared" ref="S9:S11" si="1">R9*4%</f>
        <v>1638.0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2">SUM(R9:X9)</f>
        <v>43088.0</v>
      </c>
      <c r="Z9" s="74" t="n">
        <f t="shared" ref="Z9:Z11" si="3">Y9*N9</f>
        <v>660108.16</v>
      </c>
      <c r="AA9" s="86"/>
      <c r="AB9" s="86"/>
      <c r="AC9" s="86"/>
      <c r="AD9" s="86"/>
      <c r="AE9" s="86"/>
      <c r="AF9" s="87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7"/>
      <c r="AY9" s="86"/>
      <c r="AZ9" s="87"/>
      <c r="BA9" s="86"/>
      <c r="BB9" s="86"/>
      <c r="BC9" s="86"/>
      <c r="BD9" s="86"/>
      <c r="BE9" s="87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3.5">
      <c r="A10" s="67">
        <v>3</v>
      </c>
      <c r="B10" s="78" t="s">
        <v>121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28.4</v>
      </c>
      <c r="O10" s="83"/>
      <c r="P10" s="73">
        <v>40700</v>
      </c>
      <c r="Q10" s="85">
        <v>0</v>
      </c>
      <c r="R10" s="73" t="n">
        <f t="shared" si="0"/>
        <v>40700.0</v>
      </c>
      <c r="S10" s="73" t="n">
        <f t="shared" si="1"/>
        <v>1628.0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2"/>
        <v>42828.0</v>
      </c>
      <c r="Z10" s="74" t="n">
        <f t="shared" si="3"/>
        <v>1216315.2</v>
      </c>
      <c r="AA10" s="86"/>
      <c r="AB10" s="86"/>
      <c r="AC10" s="86"/>
      <c r="AD10" s="86"/>
      <c r="AE10" s="86"/>
      <c r="AF10" s="87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7"/>
      <c r="AY10" s="86"/>
      <c r="AZ10" s="87"/>
      <c r="BA10" s="86"/>
      <c r="BB10" s="86"/>
      <c r="BC10" s="86"/>
      <c r="BD10" s="86"/>
      <c r="BE10" s="87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1" ht="13.5">
      <c r="A11" s="67">
        <v>4</v>
      </c>
      <c r="B11" s="78" t="s">
        <v>121</v>
      </c>
      <c r="C11" s="116" t="s">
        <v>112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20.65</v>
      </c>
      <c r="O11" s="83"/>
      <c r="P11" s="73">
        <v>40700</v>
      </c>
      <c r="Q11" s="85">
        <v>0</v>
      </c>
      <c r="R11" s="73" t="n">
        <f t="shared" si="0"/>
        <v>40700.0</v>
      </c>
      <c r="S11" s="73" t="n">
        <f t="shared" si="1"/>
        <v>1628.0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2"/>
        <v>42828.0</v>
      </c>
      <c r="Z11" s="74" t="n">
        <f t="shared" si="3"/>
        <v>884398.2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abSelected="1" workbookViewId="0">
      <selection activeCell="G4" sqref="G4"/>
    </sheetView>
  </sheetViews>
  <sheetFormatPr defaultColWidth="9.140625" defaultRowHeight="12.75"/>
  <cols>
    <col min="1" max="1" customWidth="true" style="63" width="11.0" collapsed="true"/>
    <col min="2" max="2" customWidth="true" style="63" width="13.7109375" collapsed="true"/>
    <col min="3" max="3" customWidth="true" style="63" width="18.42578125" collapsed="true"/>
    <col min="4" max="4" customWidth="true" style="63" width="11.285156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bestFit="true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28515625" collapsed="true"/>
    <col min="15" max="15" customWidth="true" style="65" width="3.7109375" collapsed="true"/>
    <col min="16" max="16" customWidth="true" style="63" width="10.28515625" collapsed="true"/>
    <col min="17" max="17" bestFit="true" customWidth="true" style="66" width="6.7109375" collapsed="true"/>
    <col min="18" max="18" customWidth="true" style="66" width="11.28515625" collapsed="true"/>
    <col min="19" max="19" customWidth="true" style="66" width="9.28515625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customWidth="true" style="66" width="11.1406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7" customWidth="true" style="108" width="3.85546875" collapsed="true"/>
    <col min="28" max="28" customWidth="true" style="66" width="11.42578125" collapsed="true"/>
    <col min="29" max="29" bestFit="true" customWidth="true" style="66" width="9.0" collapsed="true"/>
    <col min="30" max="30" customWidth="true" style="66" width="12.28515625" collapsed="true"/>
    <col min="31" max="31" bestFit="true" customWidth="true" style="66" width="6.7109375" collapsed="true"/>
    <col min="32" max="32" customWidth="true" style="66" width="13.140625" collapsed="true"/>
    <col min="33" max="33" customWidth="true" style="66" width="11.5703125" collapsed="true"/>
    <col min="34" max="34" bestFit="true" customWidth="true" style="66" width="8.140625" collapsed="true"/>
    <col min="35" max="35" bestFit="true" customWidth="true" style="66" width="10.140625" collapsed="true"/>
    <col min="36" max="36" customWidth="true" style="66" width="10.7109375" collapsed="true"/>
    <col min="37" max="37" bestFit="true" customWidth="true" style="66" width="11.42578125" collapsed="true"/>
    <col min="38" max="38" bestFit="true" customWidth="true" style="66" width="6.140625" collapsed="true"/>
    <col min="39" max="39" customWidth="true" style="66" width="12.85546875" collapsed="true"/>
    <col min="40" max="42" customWidth="true" style="63" width="13.85546875" collapsed="true"/>
    <col min="43" max="43" bestFit="true" customWidth="true" style="63" width="8.140625" collapsed="true"/>
    <col min="44" max="44" bestFit="true" customWidth="true" style="63" width="11.710937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9.140625" collapsed="true"/>
    <col min="48" max="48" bestFit="true" customWidth="true" style="63" width="17.140625" collapsed="true"/>
    <col min="49" max="49" customWidth="true" style="63" width="8.85546875" collapsed="true"/>
    <col min="50" max="50" customWidth="true" style="63" width="7.85546875" collapsed="true"/>
    <col min="51" max="51" customWidth="true" style="63" width="9.140625" collapsed="true"/>
    <col min="52" max="52" customWidth="true" style="63" width="10.7109375" collapsed="true"/>
    <col min="53" max="54" customWidth="true" style="63" width="12.85546875" collapsed="true"/>
    <col min="55" max="55" customWidth="true" style="63" width="10.5703125" collapsed="true"/>
    <col min="56" max="56" bestFit="true" customWidth="true" style="63" width="8.140625" collapsed="true"/>
    <col min="57" max="57" customWidth="true" style="63" width="25.140625" collapsed="true"/>
    <col min="58" max="58" customWidth="true" style="63" width="2.7109375" collapsed="true"/>
    <col min="59" max="59" bestFit="true" customWidth="true" style="63" width="14.0" collapsed="true"/>
    <col min="60" max="60" bestFit="true" customWidth="true" style="63" width="15.0" collapsed="true"/>
    <col min="61" max="61" bestFit="true" customWidth="true" style="63" width="8.140625" collapsed="true"/>
    <col min="62" max="62" bestFit="true" customWidth="true" style="63" width="27.140625" collapsed="true"/>
    <col min="63" max="63" customWidth="true" style="63" width="2.7109375" collapsed="true"/>
    <col min="64" max="64" bestFit="true" customWidth="true" style="63" width="61.7109375" collapsed="true"/>
    <col min="65" max="65" customWidth="true" style="63" width="2.7109375" collapsed="true"/>
    <col min="66" max="66" bestFit="true" customWidth="true" style="63" width="13.85546875" collapsed="true"/>
    <col min="67" max="67" bestFit="true" customWidth="true" style="63" width="20.140625" collapsed="true"/>
    <col min="68" max="68" bestFit="true" customWidth="true" style="63" width="18.85546875" collapsed="true"/>
    <col min="69" max="69" bestFit="true" customWidth="true" style="63" width="36.85546875" collapsed="true"/>
    <col min="70" max="70" customWidth="true" style="63" width="2.7109375" collapsed="true"/>
    <col min="71" max="71" customWidth="true" style="63" width="23.5703125" collapsed="true"/>
    <col min="72" max="16384" style="63" width="9.140625" collapsed="tru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D4" t="s">
        <v>127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4"/>
      <c r="AB4" s="113"/>
      <c r="AC4" s="113"/>
      <c r="AD4" s="113" t="n">
        <f t="shared" ref="AD4:AM4" si="0">SUM(AD8:AD11)</f>
        <v>3040150.5</v>
      </c>
      <c r="AE4" s="113" t="n">
        <f t="shared" si="0"/>
        <v>0.0</v>
      </c>
      <c r="AF4" s="113" t="n">
        <f t="shared" si="0"/>
        <v>3040150.5</v>
      </c>
      <c r="AG4" s="113" t="n">
        <f t="shared" si="0"/>
        <v>121606.01999999999</v>
      </c>
      <c r="AH4" s="113" t="n">
        <f t="shared" si="0"/>
        <v>0.0</v>
      </c>
      <c r="AI4" s="113" t="n">
        <f t="shared" si="0"/>
        <v>0.0</v>
      </c>
      <c r="AJ4" s="113" t="n">
        <f t="shared" si="0"/>
        <v>37270.0</v>
      </c>
      <c r="AK4" s="113" t="n">
        <f t="shared" si="0"/>
        <v>0.0</v>
      </c>
      <c r="AL4" s="113" t="n">
        <f t="shared" si="0"/>
        <v>0.0</v>
      </c>
      <c r="AM4" s="113" t="n">
        <f t="shared" si="0"/>
        <v>3199026.5200000005</v>
      </c>
    </row>
    <row r="5" spans="1:84" s="93" customFormat="1">
      <c r="A5" s="91"/>
      <c r="B5" s="91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2" t="s">
        <v>2</v>
      </c>
      <c r="N5" s="102" t="s">
        <v>11</v>
      </c>
      <c r="O5" s="103"/>
      <c r="P5" s="122" t="s">
        <v>10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104"/>
      <c r="BN5" s="123"/>
      <c r="BO5" s="123"/>
      <c r="BP5" s="123"/>
      <c r="BQ5" s="123"/>
      <c r="BR5" s="104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115"/>
      <c r="AB6" s="122" t="s">
        <v>82</v>
      </c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70"/>
      <c r="AO6" s="70"/>
      <c r="AP6" s="70"/>
      <c r="AQ6" s="70"/>
      <c r="AR6" s="70"/>
      <c r="AS6" s="104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04"/>
      <c r="BG6" s="123"/>
      <c r="BH6" s="123"/>
      <c r="BI6" s="123"/>
      <c r="BJ6" s="123"/>
      <c r="BK6" s="104"/>
      <c r="BL6" s="70"/>
      <c r="BM6" s="104"/>
      <c r="BN6" s="70"/>
      <c r="BO6" s="70"/>
      <c r="BP6" s="70"/>
      <c r="BQ6" s="70"/>
      <c r="BR6" s="104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10"/>
      <c r="AB7" s="75" t="s">
        <v>83</v>
      </c>
      <c r="AC7" s="75" t="s">
        <v>84</v>
      </c>
      <c r="AD7" s="75" t="s">
        <v>85</v>
      </c>
      <c r="AE7" s="75" t="s">
        <v>86</v>
      </c>
      <c r="AF7" s="75" t="s">
        <v>87</v>
      </c>
      <c r="AG7" s="75" t="s">
        <v>89</v>
      </c>
      <c r="AH7" s="75" t="s">
        <v>90</v>
      </c>
      <c r="AI7" s="75" t="s">
        <v>91</v>
      </c>
      <c r="AJ7" s="75" t="s">
        <v>92</v>
      </c>
      <c r="AK7" s="75" t="s">
        <v>93</v>
      </c>
      <c r="AL7" s="75" t="s">
        <v>94</v>
      </c>
      <c r="AM7" s="75" t="s">
        <v>88</v>
      </c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104"/>
      <c r="BG7" s="70"/>
      <c r="BH7" s="70"/>
      <c r="BI7" s="70"/>
      <c r="BJ7" s="70"/>
      <c r="BK7" s="104"/>
      <c r="BL7" s="70"/>
      <c r="BM7" s="104"/>
      <c r="BN7" s="70"/>
      <c r="BO7" s="70"/>
      <c r="BP7" s="70"/>
      <c r="BQ7" s="70"/>
      <c r="BR7" s="104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</row>
    <row r="8" spans="1:84" s="69" customFormat="1" ht="13.5">
      <c r="A8" s="67">
        <v>1</v>
      </c>
      <c r="B8" s="78" t="s">
        <v>121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10.17</v>
      </c>
      <c r="O8" s="83"/>
      <c r="P8" s="73">
        <v>40950</v>
      </c>
      <c r="Q8" s="73">
        <v>0</v>
      </c>
      <c r="R8" s="73" t="n">
        <f>P8+Q8</f>
        <v>40950.0</v>
      </c>
      <c r="S8" s="73" t="n">
        <f>R8*4%</f>
        <v>1638.0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43088.0</v>
      </c>
      <c r="Z8" s="74" t="n">
        <f>Y8*N8</f>
        <v>438204.96</v>
      </c>
      <c r="AA8" s="109"/>
      <c r="AB8" s="74" t="n">
        <v>100.0</v>
      </c>
      <c r="AC8" s="120" t="n">
        <v>10.17</v>
      </c>
      <c r="AD8" s="74" t="n">
        <f>P8*AB8*AC8/100</f>
        <v>416461.5</v>
      </c>
      <c r="AE8" s="74" t="n">
        <f>Q8*AB8*AC8/100</f>
        <v>0.0</v>
      </c>
      <c r="AF8" s="74" t="n">
        <f>AD8+AE8</f>
        <v>416461.5</v>
      </c>
      <c r="AG8" s="74" t="n">
        <f>S8*AB8*AC8/100</f>
        <v>16658.46</v>
      </c>
      <c r="AH8" s="74" t="n">
        <f>T8*AB8*AC8/100</f>
        <v>0.0</v>
      </c>
      <c r="AI8" s="74" t="n">
        <f>U8*AB8*AC8/100</f>
        <v>0.0</v>
      </c>
      <c r="AJ8" s="74" t="n">
        <f>V8*AB8*AC8/100</f>
        <v>5085.0</v>
      </c>
      <c r="AK8" s="74" t="n">
        <f>W8*AB8*AC8/100</f>
        <v>0.0</v>
      </c>
      <c r="AL8" s="74" t="n">
        <f>X8*AB8*AC8/100</f>
        <v>0.0</v>
      </c>
      <c r="AM8" s="74" t="n">
        <f>SUM(AF8:AL8)</f>
        <v>438204.96</v>
      </c>
      <c r="AN8" s="76"/>
      <c r="AO8" s="76"/>
      <c r="AP8" s="76"/>
      <c r="AQ8" s="68"/>
      <c r="AR8" s="76"/>
      <c r="AS8" s="77"/>
      <c r="AT8" s="68"/>
      <c r="AU8" s="68"/>
      <c r="AV8" s="76"/>
      <c r="AW8" s="76"/>
      <c r="AX8" s="76"/>
      <c r="AY8" s="76"/>
      <c r="AZ8" s="76"/>
      <c r="BA8" s="76"/>
      <c r="BB8" s="76"/>
      <c r="BC8" s="76"/>
      <c r="BD8" s="68"/>
      <c r="BE8" s="76"/>
      <c r="BF8" s="77"/>
      <c r="BG8" s="68"/>
      <c r="BH8" s="68"/>
      <c r="BI8" s="68"/>
      <c r="BJ8" s="76"/>
      <c r="BK8" s="77"/>
      <c r="BL8" s="68"/>
      <c r="BM8" s="77"/>
      <c r="BN8" s="68"/>
      <c r="BO8" s="68"/>
      <c r="BP8" s="68"/>
      <c r="BQ8" s="68"/>
      <c r="BR8" s="77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</row>
    <row r="9" spans="1:84" ht="13.5">
      <c r="A9" s="67">
        <v>2</v>
      </c>
      <c r="B9" s="78" t="s">
        <v>121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15.32</v>
      </c>
      <c r="O9" s="83"/>
      <c r="P9" s="73">
        <v>40950</v>
      </c>
      <c r="Q9" s="85">
        <v>0</v>
      </c>
      <c r="R9" s="73" t="n">
        <f t="shared" ref="R9:R11" si="1">P9+Q9</f>
        <v>40950.0</v>
      </c>
      <c r="S9" s="73" t="n">
        <f t="shared" ref="S9:S11" si="2">R9*4%</f>
        <v>1638.0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3">SUM(R9:X9)</f>
        <v>43088.0</v>
      </c>
      <c r="Z9" s="74" t="n">
        <f t="shared" ref="Z9:Z11" si="4">Y9*N9</f>
        <v>660108.16</v>
      </c>
      <c r="AA9" s="109"/>
      <c r="AB9" s="74" t="n">
        <v>100.0</v>
      </c>
      <c r="AC9" s="120" t="n">
        <v>15.32</v>
      </c>
      <c r="AD9" s="74" t="n">
        <f t="shared" ref="AD9:AD11" si="5">P9*AB9*AC9/100</f>
        <v>627354.0</v>
      </c>
      <c r="AE9" s="74" t="n">
        <f t="shared" ref="AE9:AE11" si="6">Q9*AB9*AC9/100</f>
        <v>0.0</v>
      </c>
      <c r="AF9" s="74" t="n">
        <f t="shared" ref="AF9:AF11" si="7">AD9+AE9</f>
        <v>627354.0</v>
      </c>
      <c r="AG9" s="74" t="n">
        <f t="shared" ref="AG9:AG11" si="8">S9*AB9*AC9/100</f>
        <v>25094.16</v>
      </c>
      <c r="AH9" s="74" t="n">
        <f t="shared" ref="AH9:AH11" si="9">T9*AB9*AC9/100</f>
        <v>0.0</v>
      </c>
      <c r="AI9" s="74" t="n">
        <f t="shared" ref="AI9:AI11" si="10">U9*AB9*AC9/100</f>
        <v>0.0</v>
      </c>
      <c r="AJ9" s="74" t="n">
        <f t="shared" ref="AJ9:AJ11" si="11">V9*AB9*AC9/100</f>
        <v>7660.0</v>
      </c>
      <c r="AK9" s="74" t="n">
        <f t="shared" ref="AK9:AK11" si="12">W9*AB9*AC9/100</f>
        <v>0.0</v>
      </c>
      <c r="AL9" s="74" t="n">
        <f t="shared" ref="AL9:AL11" si="13">X9*AB9*AC9/100</f>
        <v>0.0</v>
      </c>
      <c r="AM9" s="74" t="n">
        <f t="shared" ref="AM9:AM11" si="14">SUM(AF9:AL9)</f>
        <v>660108.16</v>
      </c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7"/>
      <c r="BG9" s="86"/>
      <c r="BH9" s="86"/>
      <c r="BI9" s="86"/>
      <c r="BJ9" s="86"/>
      <c r="BK9" s="87"/>
      <c r="BL9" s="86"/>
      <c r="BM9" s="87"/>
      <c r="BN9" s="86"/>
      <c r="BO9" s="86"/>
      <c r="BP9" s="86"/>
      <c r="BQ9" s="86"/>
      <c r="BR9" s="87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</row>
    <row r="10" spans="1:84" ht="13.5">
      <c r="A10" s="67">
        <v>3</v>
      </c>
      <c r="B10" s="78" t="s">
        <v>121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28.4</v>
      </c>
      <c r="O10" s="83"/>
      <c r="P10" s="73">
        <v>40700</v>
      </c>
      <c r="Q10" s="85">
        <v>0</v>
      </c>
      <c r="R10" s="73" t="n">
        <f t="shared" si="1"/>
        <v>40700.0</v>
      </c>
      <c r="S10" s="73" t="n">
        <f t="shared" si="2"/>
        <v>1628.0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3"/>
        <v>42828.0</v>
      </c>
      <c r="Z10" s="74" t="n">
        <f t="shared" si="4"/>
        <v>1216315.2</v>
      </c>
      <c r="AA10" s="109"/>
      <c r="AB10" s="74" t="n">
        <v>100.0</v>
      </c>
      <c r="AC10" s="120" t="n">
        <v>28.4</v>
      </c>
      <c r="AD10" s="74" t="n">
        <f t="shared" si="5"/>
        <v>1155880.0</v>
      </c>
      <c r="AE10" s="74" t="n">
        <f t="shared" si="6"/>
        <v>0.0</v>
      </c>
      <c r="AF10" s="74" t="n">
        <f t="shared" si="7"/>
        <v>1155880.0</v>
      </c>
      <c r="AG10" s="74" t="n">
        <f t="shared" si="8"/>
        <v>46235.2</v>
      </c>
      <c r="AH10" s="74" t="n">
        <f t="shared" si="9"/>
        <v>0.0</v>
      </c>
      <c r="AI10" s="74" t="n">
        <f t="shared" si="10"/>
        <v>0.0</v>
      </c>
      <c r="AJ10" s="74" t="n">
        <f t="shared" si="11"/>
        <v>14200.0</v>
      </c>
      <c r="AK10" s="74" t="n">
        <f t="shared" si="12"/>
        <v>0.0</v>
      </c>
      <c r="AL10" s="74" t="n">
        <f t="shared" si="13"/>
        <v>0.0</v>
      </c>
      <c r="AM10" s="74" t="n">
        <f t="shared" si="14"/>
        <v>1216315.2</v>
      </c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7"/>
      <c r="BG10" s="86"/>
      <c r="BH10" s="86"/>
      <c r="BI10" s="86"/>
      <c r="BJ10" s="86"/>
      <c r="BK10" s="87"/>
      <c r="BL10" s="86"/>
      <c r="BM10" s="87"/>
      <c r="BN10" s="86"/>
      <c r="BO10" s="86"/>
      <c r="BP10" s="86"/>
      <c r="BQ10" s="86"/>
      <c r="BR10" s="87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</row>
    <row r="11" spans="1:84" ht="13.5">
      <c r="A11" s="67">
        <v>4</v>
      </c>
      <c r="B11" s="78" t="s">
        <v>121</v>
      </c>
      <c r="C11" s="116" t="s">
        <v>112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20.65</v>
      </c>
      <c r="O11" s="83"/>
      <c r="P11" s="73">
        <v>40700</v>
      </c>
      <c r="Q11" s="85">
        <v>0</v>
      </c>
      <c r="R11" s="73" t="n">
        <f t="shared" si="1"/>
        <v>40700.0</v>
      </c>
      <c r="S11" s="73" t="n">
        <f t="shared" si="2"/>
        <v>1628.0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3"/>
        <v>42828.0</v>
      </c>
      <c r="Z11" s="74" t="n">
        <f t="shared" si="4"/>
        <v>884398.2</v>
      </c>
      <c r="AA11" s="109"/>
      <c r="AB11" s="74" t="n">
        <v>100.0</v>
      </c>
      <c r="AC11" s="120" t="n">
        <v>20.65</v>
      </c>
      <c r="AD11" s="74" t="n">
        <f t="shared" si="5"/>
        <v>840455.0</v>
      </c>
      <c r="AE11" s="74" t="n">
        <f t="shared" si="6"/>
        <v>0.0</v>
      </c>
      <c r="AF11" s="74" t="n">
        <f t="shared" si="7"/>
        <v>840455.0</v>
      </c>
      <c r="AG11" s="74" t="n">
        <f t="shared" si="8"/>
        <v>33618.2</v>
      </c>
      <c r="AH11" s="74" t="n">
        <f t="shared" si="9"/>
        <v>0.0</v>
      </c>
      <c r="AI11" s="74" t="n">
        <f t="shared" si="10"/>
        <v>0.0</v>
      </c>
      <c r="AJ11" s="74" t="n">
        <f t="shared" si="11"/>
        <v>10324.999999999998</v>
      </c>
      <c r="AK11" s="74" t="n">
        <f t="shared" si="12"/>
        <v>0.0</v>
      </c>
      <c r="AL11" s="74" t="n">
        <f t="shared" si="13"/>
        <v>0.0</v>
      </c>
      <c r="AM11" s="74" t="n">
        <f t="shared" si="14"/>
        <v>884398.2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AC8" name="Range1_1_3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59" width="30.28515625" collapsed="true"/>
    <col min="7" max="7" customWidth="true" style="60" width="28.0" collapsed="true"/>
    <col min="8" max="8" style="61" width="9.140625" collapsed="true"/>
    <col min="9" max="9" customWidth="true" style="61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3" t="s">
        <v>28</v>
      </c>
      <c r="B1" s="254"/>
      <c r="C1" s="254"/>
      <c r="D1" s="254"/>
      <c r="E1" s="254"/>
      <c r="F1" s="254"/>
      <c r="G1" s="254"/>
      <c r="H1" s="254"/>
      <c r="I1" s="255"/>
    </row>
    <row r="2" spans="1:10" ht="20.25">
      <c r="A2" s="256" t="s">
        <v>29</v>
      </c>
      <c r="B2" s="257"/>
      <c r="C2" s="257"/>
      <c r="D2" s="257"/>
      <c r="E2" s="257"/>
      <c r="F2" s="257"/>
      <c r="G2" s="257"/>
      <c r="H2" s="257"/>
      <c r="I2" s="258"/>
    </row>
    <row r="3" spans="1:10" ht="15.75" thickBot="1">
      <c r="A3" s="259" t="s">
        <v>134</v>
      </c>
      <c r="B3" s="260"/>
      <c r="C3" s="260"/>
      <c r="D3" s="260"/>
      <c r="E3" s="260"/>
      <c r="F3" s="260"/>
      <c r="G3" s="261" t="s">
        <v>116</v>
      </c>
      <c r="H3" s="262"/>
      <c r="I3" s="263"/>
      <c r="J3" s="2"/>
    </row>
    <row r="4" spans="1:10" s="2" customFormat="1" ht="15">
      <c r="A4" s="264" t="s">
        <v>30</v>
      </c>
      <c r="B4" s="265"/>
      <c r="C4" s="117" t="s">
        <v>114</v>
      </c>
      <c r="D4" s="3"/>
      <c r="E4" s="3"/>
      <c r="F4" s="4"/>
      <c r="G4" s="266" t="s">
        <v>130</v>
      </c>
      <c r="H4" s="267"/>
      <c r="I4" s="268"/>
    </row>
    <row r="5" spans="1:10" s="2" customFormat="1" ht="15.75" thickBot="1">
      <c r="A5" s="272" t="s">
        <v>31</v>
      </c>
      <c r="B5" s="273"/>
      <c r="C5" s="274" t="s">
        <v>115</v>
      </c>
      <c r="D5" s="274"/>
      <c r="E5" s="274"/>
      <c r="F5" s="275"/>
      <c r="G5" s="269"/>
      <c r="H5" s="270"/>
      <c r="I5" s="271"/>
    </row>
    <row r="6" spans="1:10">
      <c r="A6" s="239"/>
      <c r="B6" s="240"/>
      <c r="C6" s="240"/>
      <c r="D6" s="240"/>
      <c r="E6" s="5"/>
      <c r="F6" s="241"/>
      <c r="G6" s="242"/>
      <c r="H6" s="242"/>
      <c r="I6" s="243"/>
    </row>
    <row r="7" spans="1:10">
      <c r="A7" s="6" t="s">
        <v>32</v>
      </c>
      <c r="B7" s="244" t="s">
        <v>111</v>
      </c>
      <c r="C7" s="244"/>
      <c r="D7" s="244"/>
      <c r="E7" s="245"/>
      <c r="F7" s="246" t="s">
        <v>135</v>
      </c>
      <c r="G7" s="247"/>
      <c r="H7" s="247"/>
      <c r="I7" s="248"/>
    </row>
    <row r="8" spans="1:10">
      <c r="A8" s="249" t="s">
        <v>33</v>
      </c>
      <c r="B8" s="250"/>
      <c r="C8" s="7"/>
      <c r="D8" s="7"/>
      <c r="E8" s="5"/>
      <c r="F8" s="236" t="s">
        <v>136</v>
      </c>
      <c r="G8" s="251"/>
      <c r="H8" s="251"/>
      <c r="I8" s="252"/>
    </row>
    <row r="9" spans="1:10" ht="25.5" customHeight="1">
      <c r="A9" s="232" t="s">
        <v>34</v>
      </c>
      <c r="B9" s="233"/>
      <c r="C9" s="233"/>
      <c r="D9" s="276" t="s">
        <v>132</v>
      </c>
      <c r="E9" s="277"/>
      <c r="F9" s="278" t="s">
        <v>101</v>
      </c>
      <c r="G9" s="278"/>
      <c r="H9" s="278"/>
      <c r="I9" s="279"/>
    </row>
    <row r="10" spans="1:10">
      <c r="A10" s="232" t="s">
        <v>35</v>
      </c>
      <c r="B10" s="233"/>
      <c r="C10" s="233"/>
      <c r="D10" s="234" t="n">
        <v>3199027.0</v>
      </c>
      <c r="E10" s="235"/>
      <c r="F10" s="236" t="s">
        <v>102</v>
      </c>
      <c r="G10" s="237"/>
      <c r="H10" s="237"/>
      <c r="I10" s="238"/>
    </row>
    <row r="11" spans="1:10">
      <c r="A11" s="8" t="s">
        <v>36</v>
      </c>
      <c r="B11" s="7"/>
      <c r="C11" s="9"/>
      <c r="D11" s="217"/>
      <c r="E11" s="218"/>
      <c r="F11" s="219" t="s">
        <v>131</v>
      </c>
      <c r="G11" s="220"/>
      <c r="H11" s="220"/>
      <c r="I11" s="221"/>
    </row>
    <row r="12" spans="1:10" ht="13.5" thickBot="1">
      <c r="A12" s="222" t="s">
        <v>37</v>
      </c>
      <c r="B12" s="223"/>
      <c r="C12" s="223"/>
      <c r="D12" s="224"/>
      <c r="E12" s="225"/>
      <c r="F12" s="10"/>
      <c r="G12" s="226"/>
      <c r="H12" s="227"/>
      <c r="I12" s="228"/>
    </row>
    <row r="13" spans="1:10" ht="26.25" thickBot="1">
      <c r="A13" s="11" t="s">
        <v>0</v>
      </c>
      <c r="B13" s="229" t="s">
        <v>38</v>
      </c>
      <c r="C13" s="229"/>
      <c r="D13" s="229"/>
      <c r="E13" s="229"/>
      <c r="F13" s="12" t="s">
        <v>39</v>
      </c>
      <c r="G13" s="13" t="s">
        <v>40</v>
      </c>
      <c r="H13" s="230" t="s">
        <v>41</v>
      </c>
      <c r="I13" s="231"/>
    </row>
    <row r="14" spans="1:10">
      <c r="A14" s="14"/>
      <c r="B14" s="207" t="s">
        <v>42</v>
      </c>
      <c r="C14" s="208"/>
      <c r="D14" s="208"/>
      <c r="E14" s="209"/>
      <c r="F14" s="15"/>
      <c r="G14" s="16" t="s">
        <v>43</v>
      </c>
      <c r="H14" s="210"/>
      <c r="I14" s="211"/>
    </row>
    <row r="15" spans="1:10" ht="13.5" thickBot="1">
      <c r="A15" s="17"/>
      <c r="B15" s="164" t="s">
        <v>44</v>
      </c>
      <c r="C15" s="165"/>
      <c r="D15" s="165"/>
      <c r="E15" s="212"/>
      <c r="F15" s="18"/>
      <c r="G15" s="19" t="str">
        <f>Certification!D4</f>
        <v>COP-R002</v>
      </c>
      <c r="H15" s="213"/>
      <c r="I15" s="214"/>
    </row>
    <row r="16" spans="1:10" ht="15">
      <c r="A16" s="20" t="s">
        <v>45</v>
      </c>
      <c r="B16" s="189" t="s">
        <v>46</v>
      </c>
      <c r="C16" s="189"/>
      <c r="D16" s="189"/>
      <c r="E16" s="189"/>
      <c r="F16" s="21"/>
      <c r="G16" s="22"/>
      <c r="H16" s="215"/>
      <c r="I16" s="216"/>
    </row>
    <row r="17" spans="1:9">
      <c r="A17" s="14" t="n">
        <f>+A15+1</f>
        <v>1.0</v>
      </c>
      <c r="B17" s="199" t="s">
        <v>47</v>
      </c>
      <c r="C17" s="199"/>
      <c r="D17" s="199"/>
      <c r="E17" s="199"/>
      <c r="F17" s="23" t="n">
        <v>2789955.0</v>
      </c>
      <c r="G17" s="24" t="n">
        <f t="shared" ref="G17:G33" si="0">H17-F17</f>
        <v>250195.5</v>
      </c>
      <c r="H17" s="200" t="n">
        <f>Certification!AD4</f>
        <v>3040150.5</v>
      </c>
      <c r="I17" s="201"/>
    </row>
    <row r="18" spans="1:9">
      <c r="A18" s="14" t="n">
        <f>+A17+1</f>
        <v>2.0</v>
      </c>
      <c r="B18" s="199" t="s">
        <v>48</v>
      </c>
      <c r="C18" s="199"/>
      <c r="D18" s="199"/>
      <c r="E18" s="199"/>
      <c r="F18" s="23" t="n">
        <v>0.0</v>
      </c>
      <c r="G18" s="24" t="n">
        <f t="shared" si="0"/>
        <v>0.0</v>
      </c>
      <c r="H18" s="200" t="n">
        <f>Certification!AE4</f>
        <v>0.0</v>
      </c>
      <c r="I18" s="201"/>
    </row>
    <row r="19" spans="1:9">
      <c r="A19" s="14">
        <v>3</v>
      </c>
      <c r="B19" s="199" t="s">
        <v>49</v>
      </c>
      <c r="C19" s="199"/>
      <c r="D19" s="199"/>
      <c r="E19" s="199"/>
      <c r="F19" s="23" t="n">
        <v>111597.0</v>
      </c>
      <c r="G19" s="25" t="n">
        <f t="shared" si="0"/>
        <v>10009.01999999999</v>
      </c>
      <c r="H19" s="205" t="n">
        <f>Certification!AG4</f>
        <v>121606.01999999999</v>
      </c>
      <c r="I19" s="206"/>
    </row>
    <row r="20" spans="1:9">
      <c r="A20" s="14">
        <v>4</v>
      </c>
      <c r="B20" s="199" t="s">
        <v>50</v>
      </c>
      <c r="C20" s="199"/>
      <c r="D20" s="199"/>
      <c r="E20" s="199"/>
      <c r="F20" s="26" t="n">
        <v>34200.0</v>
      </c>
      <c r="G20" s="24" t="n">
        <f t="shared" si="0"/>
        <v>3070.0</v>
      </c>
      <c r="H20" s="200" t="n">
        <f>Certification!AH4+Certification!AI4+Certification!AJ4+Certification!AK4</f>
        <v>37270.0</v>
      </c>
      <c r="I20" s="201"/>
    </row>
    <row r="21" spans="1:9">
      <c r="A21" s="14">
        <v>5</v>
      </c>
      <c r="B21" s="199" t="s">
        <v>51</v>
      </c>
      <c r="C21" s="199"/>
      <c r="D21" s="199"/>
      <c r="E21" s="199"/>
      <c r="F21" s="26" t="n">
        <v>0.0</v>
      </c>
      <c r="G21" s="24" t="n">
        <f t="shared" si="0"/>
        <v>0.0</v>
      </c>
      <c r="H21" s="200" t="n">
        <f>Certification!AL4</f>
        <v>0.0</v>
      </c>
      <c r="I21" s="201"/>
    </row>
    <row r="22" spans="1:9" ht="15.75" thickBot="1">
      <c r="A22" s="27" t="s">
        <v>45</v>
      </c>
      <c r="B22" s="202" t="s">
        <v>52</v>
      </c>
      <c r="C22" s="202"/>
      <c r="D22" s="202"/>
      <c r="E22" s="202"/>
      <c r="F22" s="28" t="n">
        <v>2935753.0</v>
      </c>
      <c r="G22" s="29" t="n">
        <f t="shared" si="0"/>
        <v>263273.52</v>
      </c>
      <c r="H22" s="203" t="n">
        <f>SUM(H17:H21)</f>
        <v>3199026.52</v>
      </c>
      <c r="I22" s="204"/>
    </row>
    <row r="23" spans="1:9" ht="15">
      <c r="A23" s="30" t="s">
        <v>53</v>
      </c>
      <c r="B23" s="196" t="s">
        <v>54</v>
      </c>
      <c r="C23" s="196"/>
      <c r="D23" s="196"/>
      <c r="E23" s="196"/>
      <c r="F23" s="31"/>
      <c r="G23" s="32"/>
      <c r="H23" s="197"/>
      <c r="I23" s="198"/>
    </row>
    <row r="24" spans="1:9">
      <c r="A24" s="14">
        <v>1</v>
      </c>
      <c r="B24" s="184" t="s">
        <v>55</v>
      </c>
      <c r="C24" s="184"/>
      <c r="D24" s="184"/>
      <c r="E24" s="184"/>
      <c r="F24" s="23" t="n">
        <v>0.0</v>
      </c>
      <c r="G24" s="24" t="n">
        <f t="shared" si="0"/>
        <v>0.0</v>
      </c>
      <c r="H24" s="185"/>
      <c r="I24" s="186"/>
    </row>
    <row r="25" spans="1:9">
      <c r="A25" s="14">
        <v>2</v>
      </c>
      <c r="B25" s="184" t="s">
        <v>56</v>
      </c>
      <c r="C25" s="184"/>
      <c r="D25" s="184"/>
      <c r="E25" s="184"/>
      <c r="F25" s="33" t="n">
        <v>0.0</v>
      </c>
      <c r="G25" s="24" t="n">
        <f t="shared" si="0"/>
        <v>0.0</v>
      </c>
      <c r="H25" s="185"/>
      <c r="I25" s="186"/>
    </row>
    <row r="26" spans="1:9">
      <c r="A26" s="14">
        <v>3</v>
      </c>
      <c r="B26" s="184" t="s">
        <v>57</v>
      </c>
      <c r="C26" s="184"/>
      <c r="D26" s="184"/>
      <c r="E26" s="184"/>
      <c r="F26" s="33" t="n">
        <v>0.0</v>
      </c>
      <c r="G26" s="24" t="n">
        <f t="shared" si="0"/>
        <v>0.0</v>
      </c>
      <c r="H26" s="185"/>
      <c r="I26" s="186"/>
    </row>
    <row r="27" spans="1:9">
      <c r="A27" s="14">
        <v>4</v>
      </c>
      <c r="B27" s="184" t="s">
        <v>58</v>
      </c>
      <c r="C27" s="184"/>
      <c r="D27" s="184"/>
      <c r="E27" s="184"/>
      <c r="F27" s="33" t="n">
        <v>0.0</v>
      </c>
      <c r="G27" s="24" t="n">
        <f t="shared" si="0"/>
        <v>0.0</v>
      </c>
      <c r="H27" s="185"/>
      <c r="I27" s="186"/>
    </row>
    <row r="28" spans="1:9">
      <c r="A28" s="14">
        <v>5</v>
      </c>
      <c r="B28" s="184" t="s">
        <v>59</v>
      </c>
      <c r="C28" s="184"/>
      <c r="D28" s="184"/>
      <c r="E28" s="184"/>
      <c r="F28" s="33" t="n">
        <v>0.0</v>
      </c>
      <c r="G28" s="24" t="n">
        <f t="shared" si="0"/>
        <v>0.0</v>
      </c>
      <c r="H28" s="185"/>
      <c r="I28" s="186"/>
    </row>
    <row r="29" spans="1:9">
      <c r="A29" s="14">
        <v>6</v>
      </c>
      <c r="B29" s="184" t="s">
        <v>60</v>
      </c>
      <c r="C29" s="184"/>
      <c r="D29" s="184"/>
      <c r="E29" s="184"/>
      <c r="F29" s="33" t="n">
        <v>0.0</v>
      </c>
      <c r="G29" s="24" t="n">
        <f t="shared" si="0"/>
        <v>0.0</v>
      </c>
      <c r="H29" s="185"/>
      <c r="I29" s="186"/>
    </row>
    <row r="30" spans="1:9">
      <c r="A30" s="14">
        <v>7</v>
      </c>
      <c r="B30" s="184" t="s">
        <v>61</v>
      </c>
      <c r="C30" s="184"/>
      <c r="D30" s="184"/>
      <c r="E30" s="184"/>
      <c r="F30" s="34" t="n">
        <v>0.0</v>
      </c>
      <c r="G30" s="24" t="n">
        <f t="shared" si="0"/>
        <v>0.0</v>
      </c>
      <c r="H30" s="185"/>
      <c r="I30" s="186"/>
    </row>
    <row r="31" spans="1:9">
      <c r="A31" s="14">
        <v>8</v>
      </c>
      <c r="B31" s="184" t="s">
        <v>62</v>
      </c>
      <c r="C31" s="184"/>
      <c r="D31" s="184"/>
      <c r="E31" s="184"/>
      <c r="F31" s="23" t="n">
        <v>0.0</v>
      </c>
      <c r="G31" s="24" t="n">
        <f t="shared" si="0"/>
        <v>0.0</v>
      </c>
      <c r="H31" s="185"/>
      <c r="I31" s="186"/>
    </row>
    <row r="32" spans="1:9">
      <c r="A32" s="14">
        <v>9</v>
      </c>
      <c r="B32" s="184" t="s">
        <v>63</v>
      </c>
      <c r="C32" s="184"/>
      <c r="D32" s="184"/>
      <c r="E32" s="184"/>
      <c r="F32" s="23" t="n">
        <v>0.0</v>
      </c>
      <c r="G32" s="24" t="n">
        <f t="shared" si="0"/>
        <v>0.0</v>
      </c>
      <c r="H32" s="192"/>
      <c r="I32" s="193"/>
    </row>
    <row r="33" spans="1:11">
      <c r="A33" s="14">
        <v>10</v>
      </c>
      <c r="B33" s="184" t="s">
        <v>64</v>
      </c>
      <c r="C33" s="184"/>
      <c r="D33" s="184"/>
      <c r="E33" s="184"/>
      <c r="F33" s="23" t="n">
        <v>0.0</v>
      </c>
      <c r="G33" s="24" t="n">
        <f t="shared" si="0"/>
        <v>0.0</v>
      </c>
      <c r="H33" s="192"/>
      <c r="I33" s="193"/>
    </row>
    <row r="34" spans="1:11" ht="15.75" thickBot="1">
      <c r="A34" s="35" t="s">
        <v>65</v>
      </c>
      <c r="B34" s="178" t="s">
        <v>66</v>
      </c>
      <c r="C34" s="178"/>
      <c r="D34" s="178"/>
      <c r="E34" s="178"/>
      <c r="F34" s="36" t="n">
        <f>SUM(F24:F33)</f>
        <v>0.0</v>
      </c>
      <c r="G34" s="36" t="n">
        <f>H34-F34</f>
        <v>0.0</v>
      </c>
      <c r="H34" s="194" t="n">
        <f>SUM(H24:H33)</f>
        <v>0.0</v>
      </c>
      <c r="I34" s="195"/>
    </row>
    <row r="35" spans="1:11" ht="15">
      <c r="A35" s="20" t="s">
        <v>67</v>
      </c>
      <c r="B35" s="189" t="s">
        <v>68</v>
      </c>
      <c r="C35" s="189"/>
      <c r="D35" s="189"/>
      <c r="E35" s="189"/>
      <c r="F35" s="37"/>
      <c r="G35" s="38" t="n">
        <f>H35-F35</f>
        <v>0.0</v>
      </c>
      <c r="H35" s="190"/>
      <c r="I35" s="191"/>
    </row>
    <row r="36" spans="1:11">
      <c r="A36" s="39">
        <v>1</v>
      </c>
      <c r="B36" s="184" t="s">
        <v>69</v>
      </c>
      <c r="C36" s="184"/>
      <c r="D36" s="184"/>
      <c r="E36" s="184"/>
      <c r="F36" s="40" t="n">
        <v>0.0</v>
      </c>
      <c r="G36" s="24" t="n">
        <f>H36-F36</f>
        <v>0.0</v>
      </c>
      <c r="H36" s="185"/>
      <c r="I36" s="186"/>
    </row>
    <row r="37" spans="1:11">
      <c r="A37" s="39">
        <v>2</v>
      </c>
      <c r="B37" s="184" t="s">
        <v>70</v>
      </c>
      <c r="C37" s="184"/>
      <c r="D37" s="184"/>
      <c r="E37" s="184"/>
      <c r="F37" s="40" t="n">
        <v>0.0</v>
      </c>
      <c r="G37" s="24" t="n">
        <f>H37-F37</f>
        <v>0.0</v>
      </c>
      <c r="H37" s="185"/>
      <c r="I37" s="186"/>
    </row>
    <row r="38" spans="1:11">
      <c r="A38" s="39">
        <v>3</v>
      </c>
      <c r="B38" s="184" t="s">
        <v>71</v>
      </c>
      <c r="C38" s="184"/>
      <c r="D38" s="184"/>
      <c r="E38" s="184"/>
      <c r="F38" s="40" t="n">
        <v>0.0</v>
      </c>
      <c r="G38" s="24" t="n">
        <f>H38-F38</f>
        <v>0.0</v>
      </c>
      <c r="H38" s="185"/>
      <c r="I38" s="186"/>
    </row>
    <row r="39" spans="1:11">
      <c r="A39" s="39">
        <v>4</v>
      </c>
      <c r="B39" s="184" t="s">
        <v>72</v>
      </c>
      <c r="C39" s="184"/>
      <c r="D39" s="184"/>
      <c r="E39" s="184"/>
      <c r="F39" s="40" t="n">
        <v>0.0</v>
      </c>
      <c r="G39" s="24" t="n">
        <f t="shared" ref="G39" si="1">H39-F39</f>
        <v>0.0</v>
      </c>
      <c r="H39" s="176"/>
      <c r="I39" s="177"/>
    </row>
    <row r="40" spans="1:11" ht="14.25">
      <c r="A40" s="39"/>
      <c r="B40" s="175" t="s">
        <v>73</v>
      </c>
      <c r="C40" s="175"/>
      <c r="D40" s="175"/>
      <c r="E40" s="175"/>
      <c r="F40" s="41" t="n">
        <v>0.0</v>
      </c>
      <c r="G40" s="42" t="n">
        <f>H40-F40</f>
        <v>0.0</v>
      </c>
      <c r="H40" s="187"/>
      <c r="I40" s="188"/>
      <c r="J40" s="43"/>
    </row>
    <row r="41" spans="1:11" ht="14.25">
      <c r="A41" s="39"/>
      <c r="B41" s="175" t="s">
        <v>74</v>
      </c>
      <c r="C41" s="175"/>
      <c r="D41" s="175"/>
      <c r="E41" s="175"/>
      <c r="F41" s="41" t="n">
        <v>0.0</v>
      </c>
      <c r="G41" s="42" t="n">
        <f>H41-F41</f>
        <v>0.0</v>
      </c>
      <c r="H41" s="176"/>
      <c r="I41" s="177"/>
      <c r="J41" s="43"/>
    </row>
    <row r="42" spans="1:11" s="2" customFormat="1" ht="15.75" thickBot="1">
      <c r="A42" s="35" t="s">
        <v>67</v>
      </c>
      <c r="B42" s="178" t="s">
        <v>75</v>
      </c>
      <c r="C42" s="178"/>
      <c r="D42" s="178"/>
      <c r="E42" s="178"/>
      <c r="F42" s="44" t="n">
        <f>SUM(F36:F41)</f>
        <v>0.0</v>
      </c>
      <c r="G42" s="44" t="n">
        <f>H42-F42</f>
        <v>0.0</v>
      </c>
      <c r="H42" s="179" t="n">
        <f>SUM(H36:H41)</f>
        <v>0.0</v>
      </c>
      <c r="I42" s="180"/>
      <c r="J42" s="45"/>
      <c r="K42" s="46"/>
    </row>
    <row r="43" spans="1:11" s="2" customFormat="1" ht="18.75" thickBot="1">
      <c r="A43" s="47"/>
      <c r="B43" s="181" t="s">
        <v>76</v>
      </c>
      <c r="C43" s="181"/>
      <c r="D43" s="181"/>
      <c r="E43" s="181"/>
      <c r="F43" s="48"/>
      <c r="G43" s="49" t="n">
        <f>G42-G34+G22</f>
        <v>263273.52</v>
      </c>
      <c r="H43" s="182" t="n">
        <f>H22-H34+H42</f>
        <v>3199026.52</v>
      </c>
      <c r="I43" s="183"/>
      <c r="J43" s="45"/>
      <c r="K43" s="46"/>
    </row>
    <row r="44" spans="1:11" s="2" customFormat="1" ht="18">
      <c r="A44" s="50"/>
      <c r="B44" s="156" t="s">
        <v>125</v>
      </c>
      <c r="C44" s="157"/>
      <c r="D44" s="157"/>
      <c r="E44" s="157"/>
      <c r="F44" s="157"/>
      <c r="G44" s="157"/>
      <c r="H44" s="157"/>
      <c r="I44" s="158"/>
    </row>
    <row r="45" spans="1:11">
      <c r="A45" s="14"/>
      <c r="B45" s="159" t="s">
        <v>77</v>
      </c>
      <c r="C45" s="160"/>
      <c r="D45" s="160"/>
      <c r="E45" s="161"/>
      <c r="F45" s="162" t="s">
        <v>129</v>
      </c>
      <c r="G45" s="162"/>
      <c r="H45" s="162"/>
      <c r="I45" s="163"/>
    </row>
    <row r="46" spans="1:11">
      <c r="A46" s="17"/>
      <c r="B46" s="164" t="s">
        <v>78</v>
      </c>
      <c r="C46" s="165"/>
      <c r="D46" s="168" t="s">
        <v>104</v>
      </c>
      <c r="E46" s="168"/>
      <c r="F46" s="168"/>
      <c r="G46" s="168"/>
      <c r="H46" s="168"/>
      <c r="I46" s="168"/>
    </row>
    <row r="47" spans="1:11">
      <c r="A47" s="51"/>
      <c r="B47" s="166"/>
      <c r="C47" s="167"/>
      <c r="D47" s="168"/>
      <c r="E47" s="168"/>
      <c r="F47" s="168"/>
      <c r="G47" s="168"/>
      <c r="H47" s="168"/>
      <c r="I47" s="168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69" t="s">
        <v>79</v>
      </c>
      <c r="B49" s="170"/>
      <c r="C49" s="169" t="s">
        <v>80</v>
      </c>
      <c r="D49" s="170"/>
      <c r="E49" s="171"/>
      <c r="F49" s="58" t="s">
        <v>81</v>
      </c>
      <c r="G49" s="172" t="s">
        <v>81</v>
      </c>
      <c r="H49" s="173"/>
      <c r="I49" s="174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>
      <c r="A58" s="148"/>
      <c r="B58" s="149"/>
      <c r="C58" s="150" t="s">
        <v>122</v>
      </c>
      <c r="D58" s="151"/>
      <c r="E58" s="152"/>
      <c r="F58" s="121" t="s">
        <v>123</v>
      </c>
      <c r="G58" s="153" t="s">
        <v>124</v>
      </c>
      <c r="H58" s="154"/>
      <c r="I58" s="155"/>
    </row>
    <row r="59" spans="1:9" ht="15" thickBot="1">
      <c r="A59" s="127" t="s">
        <v>105</v>
      </c>
      <c r="B59" s="128"/>
      <c r="C59" s="127" t="s">
        <v>106</v>
      </c>
      <c r="D59" s="129"/>
      <c r="E59" s="128"/>
      <c r="F59" s="62" t="s">
        <v>107</v>
      </c>
      <c r="G59" s="127" t="s">
        <v>120</v>
      </c>
      <c r="H59" s="129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2015-01-30T07:30:35Z</dcterms:modified>
</coreProperties>
</file>