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Z:\ERP\Lucknow\Contractors\Civil work\B.E.Billimoria\"/>
    </mc:Choice>
  </mc:AlternateContent>
  <bookViews>
    <workbookView xWindow="0" yWindow="0" windowWidth="19200" windowHeight="11595" activeTab="1"/>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R9" i="8" l="1"/>
  <c r="R10" i="8"/>
  <c r="R11" i="8"/>
  <c r="R12" i="8"/>
  <c r="R13" i="8"/>
  <c r="R14" i="8"/>
  <c r="R15" i="8"/>
  <c r="R16" i="8"/>
  <c r="R1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52" i="8"/>
  <c r="R53" i="8"/>
  <c r="R54" i="8"/>
  <c r="R55" i="8"/>
  <c r="R56" i="8"/>
  <c r="R57" i="8"/>
  <c r="R58" i="8"/>
  <c r="R59" i="8"/>
  <c r="R60" i="8"/>
  <c r="R61" i="8"/>
  <c r="R62" i="8"/>
  <c r="R63" i="8"/>
  <c r="R64" i="8"/>
  <c r="R65" i="8"/>
  <c r="R66" i="8"/>
  <c r="R67" i="8"/>
  <c r="R68" i="8"/>
  <c r="R69" i="8"/>
  <c r="R70" i="8"/>
  <c r="R71" i="8"/>
  <c r="R72" i="8"/>
  <c r="R73" i="8"/>
  <c r="R74" i="8"/>
  <c r="R75" i="8"/>
  <c r="R76" i="8"/>
  <c r="R77" i="8"/>
  <c r="R78" i="8"/>
  <c r="R79" i="8"/>
  <c r="R80" i="8"/>
  <c r="R81" i="8"/>
  <c r="R82" i="8"/>
  <c r="R83" i="8"/>
  <c r="R84" i="8"/>
  <c r="R85" i="8"/>
  <c r="R86" i="8"/>
  <c r="R87" i="8"/>
  <c r="R88" i="8"/>
  <c r="R89" i="8"/>
  <c r="R90" i="8"/>
  <c r="R91" i="8"/>
  <c r="R92" i="8"/>
  <c r="R93" i="8"/>
  <c r="R94" i="8"/>
  <c r="R95" i="8"/>
  <c r="R96" i="8"/>
  <c r="R97" i="8"/>
  <c r="R98" i="8"/>
  <c r="R99" i="8"/>
  <c r="R100" i="8"/>
  <c r="R101" i="8"/>
  <c r="R102" i="8"/>
  <c r="R103" i="8"/>
  <c r="R104" i="8"/>
  <c r="R105" i="8"/>
  <c r="R106" i="8"/>
  <c r="R107" i="8"/>
  <c r="R108" i="8"/>
  <c r="R109" i="8"/>
  <c r="R110" i="8"/>
  <c r="R111" i="8"/>
  <c r="R112" i="8"/>
  <c r="R113" i="8"/>
  <c r="R114" i="8"/>
  <c r="R115" i="8"/>
  <c r="R116" i="8"/>
  <c r="R117" i="8"/>
  <c r="R118" i="8"/>
  <c r="R119" i="8"/>
  <c r="R120" i="8"/>
  <c r="R121" i="8"/>
  <c r="R122" i="8"/>
  <c r="R123" i="8"/>
  <c r="R124" i="8"/>
  <c r="R125" i="8"/>
  <c r="R126" i="8"/>
  <c r="R127" i="8"/>
  <c r="R128" i="8"/>
  <c r="R133" i="8"/>
  <c r="R138" i="8"/>
  <c r="R8" i="8"/>
  <c r="R9" i="9"/>
  <c r="R10" i="9"/>
  <c r="R11" i="9"/>
  <c r="R12" i="9"/>
  <c r="R13" i="9"/>
  <c r="R14" i="9"/>
  <c r="R15" i="9"/>
  <c r="R16" i="9"/>
  <c r="R17" i="9"/>
  <c r="R18" i="9"/>
  <c r="R19" i="9"/>
  <c r="R20" i="9"/>
  <c r="R21" i="9"/>
  <c r="R22" i="9"/>
  <c r="R23" i="9"/>
  <c r="R24" i="9"/>
  <c r="R25" i="9"/>
  <c r="R26" i="9"/>
  <c r="R27" i="9"/>
  <c r="R28" i="9"/>
  <c r="R29" i="9"/>
  <c r="R30" i="9"/>
  <c r="R31" i="9"/>
  <c r="R32" i="9"/>
  <c r="R33" i="9"/>
  <c r="R34" i="9"/>
  <c r="R35" i="9"/>
  <c r="R36" i="9"/>
  <c r="R37" i="9"/>
  <c r="R38" i="9"/>
  <c r="R39" i="9"/>
  <c r="R40" i="9"/>
  <c r="R41" i="9"/>
  <c r="R42" i="9"/>
  <c r="R43" i="9"/>
  <c r="R44" i="9"/>
  <c r="R45" i="9"/>
  <c r="R46" i="9"/>
  <c r="R47" i="9"/>
  <c r="R48" i="9"/>
  <c r="R49" i="9"/>
  <c r="R50" i="9"/>
  <c r="R51" i="9"/>
  <c r="R52" i="9"/>
  <c r="R53" i="9"/>
  <c r="R54" i="9"/>
  <c r="R55" i="9"/>
  <c r="R56" i="9"/>
  <c r="R57" i="9"/>
  <c r="R58" i="9"/>
  <c r="R59" i="9"/>
  <c r="R60" i="9"/>
  <c r="R61" i="9"/>
  <c r="R62" i="9"/>
  <c r="R63" i="9"/>
  <c r="R64" i="9"/>
  <c r="R65" i="9"/>
  <c r="R66" i="9"/>
  <c r="R67" i="9"/>
  <c r="R68" i="9"/>
  <c r="R69" i="9"/>
  <c r="R70" i="9"/>
  <c r="R71" i="9"/>
  <c r="R72" i="9"/>
  <c r="R73" i="9"/>
  <c r="R74" i="9"/>
  <c r="R75" i="9"/>
  <c r="R76" i="9"/>
  <c r="R77" i="9"/>
  <c r="R78" i="9"/>
  <c r="R79" i="9"/>
  <c r="R80" i="9"/>
  <c r="R81" i="9"/>
  <c r="R82" i="9"/>
  <c r="R83" i="9"/>
  <c r="R84" i="9"/>
  <c r="R85" i="9"/>
  <c r="R86" i="9"/>
  <c r="R87" i="9"/>
  <c r="R88" i="9"/>
  <c r="R89" i="9"/>
  <c r="R90" i="9"/>
  <c r="R91" i="9"/>
  <c r="R92" i="9"/>
  <c r="R93" i="9"/>
  <c r="R94" i="9"/>
  <c r="R95" i="9"/>
  <c r="R96" i="9"/>
  <c r="R97" i="9"/>
  <c r="R98" i="9"/>
  <c r="R99" i="9"/>
  <c r="R100" i="9"/>
  <c r="R101" i="9"/>
  <c r="R102" i="9"/>
  <c r="R103" i="9"/>
  <c r="R104" i="9"/>
  <c r="R105" i="9"/>
  <c r="R106" i="9"/>
  <c r="R107" i="9"/>
  <c r="R108" i="9"/>
  <c r="R109" i="9"/>
  <c r="R110" i="9"/>
  <c r="R111" i="9"/>
  <c r="R112" i="9"/>
  <c r="R113" i="9"/>
  <c r="R114" i="9"/>
  <c r="R115" i="9"/>
  <c r="R116" i="9"/>
  <c r="R117" i="9"/>
  <c r="R118" i="9"/>
  <c r="R119" i="9"/>
  <c r="R120" i="9"/>
  <c r="R121" i="9"/>
  <c r="R122" i="9"/>
  <c r="R123" i="9"/>
  <c r="R124" i="9"/>
  <c r="R125" i="9"/>
  <c r="R126" i="9"/>
  <c r="R127" i="9"/>
  <c r="R128" i="9"/>
  <c r="R133" i="9"/>
  <c r="R138" i="9"/>
  <c r="R8" i="9"/>
  <c r="Q138" i="8" l="1"/>
  <c r="U138" i="8" s="1"/>
  <c r="V138" i="8" s="1"/>
  <c r="P137" i="8"/>
  <c r="R137" i="8" s="1"/>
  <c r="P136" i="8"/>
  <c r="R136" i="8" s="1"/>
  <c r="P135" i="8"/>
  <c r="R135" i="8" s="1"/>
  <c r="P134" i="8"/>
  <c r="R134" i="8" s="1"/>
  <c r="Q133" i="8"/>
  <c r="U133" i="8" s="1"/>
  <c r="V133" i="8" s="1"/>
  <c r="P132" i="8"/>
  <c r="R132" i="8" s="1"/>
  <c r="P131" i="8"/>
  <c r="R131" i="8" s="1"/>
  <c r="P130" i="8"/>
  <c r="R130" i="8" s="1"/>
  <c r="P129" i="8"/>
  <c r="R129" i="8" s="1"/>
  <c r="Q128" i="8"/>
  <c r="U128" i="8" s="1"/>
  <c r="V128" i="8" s="1"/>
  <c r="Q127" i="8"/>
  <c r="U127" i="8" s="1"/>
  <c r="V127" i="8" s="1"/>
  <c r="Q126" i="8"/>
  <c r="U126" i="8" s="1"/>
  <c r="V126" i="8" s="1"/>
  <c r="Q125" i="8"/>
  <c r="U125" i="8" s="1"/>
  <c r="V125" i="8" s="1"/>
  <c r="Q124" i="8"/>
  <c r="U124" i="8" s="1"/>
  <c r="V124" i="8" s="1"/>
  <c r="Q123" i="8"/>
  <c r="U123" i="8" s="1"/>
  <c r="V123" i="8" s="1"/>
  <c r="Q122" i="8"/>
  <c r="U122" i="8" s="1"/>
  <c r="V122" i="8" s="1"/>
  <c r="Q121" i="8"/>
  <c r="U121" i="8" s="1"/>
  <c r="V121" i="8" s="1"/>
  <c r="Q120" i="8"/>
  <c r="U120" i="8" s="1"/>
  <c r="V120" i="8" s="1"/>
  <c r="Q119" i="8"/>
  <c r="U119" i="8" s="1"/>
  <c r="V119" i="8" s="1"/>
  <c r="Q118" i="8"/>
  <c r="U118" i="8" s="1"/>
  <c r="V118" i="8" s="1"/>
  <c r="Q117" i="8"/>
  <c r="U117" i="8" s="1"/>
  <c r="V117" i="8" s="1"/>
  <c r="Q116" i="8"/>
  <c r="U116" i="8" s="1"/>
  <c r="V116" i="8" s="1"/>
  <c r="Q115" i="8"/>
  <c r="U115" i="8" s="1"/>
  <c r="V115" i="8" s="1"/>
  <c r="Q114" i="8"/>
  <c r="U114" i="8" s="1"/>
  <c r="V114" i="8" s="1"/>
  <c r="Q113" i="8"/>
  <c r="U113" i="8" s="1"/>
  <c r="V113" i="8" s="1"/>
  <c r="Q112" i="8"/>
  <c r="U112" i="8" s="1"/>
  <c r="V112" i="8" s="1"/>
  <c r="Q111" i="8"/>
  <c r="U111" i="8" s="1"/>
  <c r="V111" i="8" s="1"/>
  <c r="Q110" i="8"/>
  <c r="U110" i="8" s="1"/>
  <c r="V110" i="8" s="1"/>
  <c r="Q109" i="8"/>
  <c r="U109" i="8" s="1"/>
  <c r="V109" i="8" s="1"/>
  <c r="Q108" i="8"/>
  <c r="U108" i="8" s="1"/>
  <c r="V108" i="8" s="1"/>
  <c r="Q107" i="8"/>
  <c r="U107" i="8" s="1"/>
  <c r="V107" i="8" s="1"/>
  <c r="Q106" i="8"/>
  <c r="U106" i="8" s="1"/>
  <c r="V106" i="8" s="1"/>
  <c r="Q105" i="8"/>
  <c r="U105" i="8" s="1"/>
  <c r="V105" i="8" s="1"/>
  <c r="Q104" i="8"/>
  <c r="U104" i="8" s="1"/>
  <c r="V104" i="8" s="1"/>
  <c r="Q103" i="8"/>
  <c r="U103" i="8" s="1"/>
  <c r="V103" i="8" s="1"/>
  <c r="Q102" i="8"/>
  <c r="U102" i="8" s="1"/>
  <c r="V102" i="8" s="1"/>
  <c r="Q101" i="8"/>
  <c r="U101" i="8" s="1"/>
  <c r="V101" i="8" s="1"/>
  <c r="Q100" i="8"/>
  <c r="U100" i="8" s="1"/>
  <c r="V100" i="8" s="1"/>
  <c r="Q99" i="8"/>
  <c r="U99" i="8" s="1"/>
  <c r="V99" i="8" s="1"/>
  <c r="Q98" i="8"/>
  <c r="U98" i="8" s="1"/>
  <c r="V98" i="8" s="1"/>
  <c r="Q97" i="8"/>
  <c r="U97" i="8" s="1"/>
  <c r="V97" i="8" s="1"/>
  <c r="Q96" i="8"/>
  <c r="U96" i="8" s="1"/>
  <c r="V96" i="8" s="1"/>
  <c r="Q95" i="8"/>
  <c r="U95" i="8" s="1"/>
  <c r="V95" i="8" s="1"/>
  <c r="Q94" i="8"/>
  <c r="U94" i="8" s="1"/>
  <c r="V94" i="8" s="1"/>
  <c r="Q93" i="8"/>
  <c r="U93" i="8" s="1"/>
  <c r="V93" i="8" s="1"/>
  <c r="Q92" i="8"/>
  <c r="U92" i="8" s="1"/>
  <c r="V92" i="8" s="1"/>
  <c r="Q91" i="8"/>
  <c r="U91" i="8" s="1"/>
  <c r="V91" i="8" s="1"/>
  <c r="Q90" i="8"/>
  <c r="U90" i="8" s="1"/>
  <c r="V90" i="8" s="1"/>
  <c r="Q89" i="8"/>
  <c r="U89" i="8" s="1"/>
  <c r="V89" i="8" s="1"/>
  <c r="Q88" i="8"/>
  <c r="U88" i="8" s="1"/>
  <c r="V88" i="8" s="1"/>
  <c r="Q87" i="8"/>
  <c r="U87" i="8" s="1"/>
  <c r="V87" i="8" s="1"/>
  <c r="Q86" i="8"/>
  <c r="U86" i="8" s="1"/>
  <c r="V86" i="8" s="1"/>
  <c r="Q85" i="8"/>
  <c r="U85" i="8" s="1"/>
  <c r="V85" i="8" s="1"/>
  <c r="Q84" i="8"/>
  <c r="U84" i="8" s="1"/>
  <c r="V84" i="8" s="1"/>
  <c r="Q83" i="8"/>
  <c r="U83" i="8" s="1"/>
  <c r="V83" i="8" s="1"/>
  <c r="Q82" i="8"/>
  <c r="U82" i="8" s="1"/>
  <c r="V82" i="8" s="1"/>
  <c r="Q81" i="8"/>
  <c r="U81" i="8" s="1"/>
  <c r="V81" i="8" s="1"/>
  <c r="Q80" i="8"/>
  <c r="U80" i="8" s="1"/>
  <c r="V80" i="8" s="1"/>
  <c r="Q79" i="8"/>
  <c r="U79" i="8" s="1"/>
  <c r="V79" i="8" s="1"/>
  <c r="Q78" i="8"/>
  <c r="U78" i="8" s="1"/>
  <c r="V78" i="8" s="1"/>
  <c r="Q77" i="8"/>
  <c r="U77" i="8" s="1"/>
  <c r="V77" i="8" s="1"/>
  <c r="Q76" i="8"/>
  <c r="U76" i="8" s="1"/>
  <c r="V76" i="8" s="1"/>
  <c r="Q75" i="8"/>
  <c r="U75" i="8" s="1"/>
  <c r="V75" i="8" s="1"/>
  <c r="Q74" i="8"/>
  <c r="U74" i="8" s="1"/>
  <c r="V74" i="8" s="1"/>
  <c r="Q73" i="8"/>
  <c r="U73" i="8" s="1"/>
  <c r="V73" i="8" s="1"/>
  <c r="Q72" i="8"/>
  <c r="U72" i="8" s="1"/>
  <c r="V72" i="8" s="1"/>
  <c r="Q71" i="8"/>
  <c r="U71" i="8" s="1"/>
  <c r="V71" i="8" s="1"/>
  <c r="Q70" i="8"/>
  <c r="U70" i="8" s="1"/>
  <c r="V70" i="8" s="1"/>
  <c r="Q69" i="8"/>
  <c r="U69" i="8" s="1"/>
  <c r="V69" i="8" s="1"/>
  <c r="Q68" i="8"/>
  <c r="U68" i="8" s="1"/>
  <c r="V68" i="8" s="1"/>
  <c r="Q67" i="8"/>
  <c r="U67" i="8" s="1"/>
  <c r="V67" i="8" s="1"/>
  <c r="Q66" i="8"/>
  <c r="U66" i="8" s="1"/>
  <c r="V66" i="8" s="1"/>
  <c r="Q65" i="8"/>
  <c r="U65" i="8" s="1"/>
  <c r="V65" i="8" s="1"/>
  <c r="Q64" i="8"/>
  <c r="U64" i="8" s="1"/>
  <c r="V64" i="8" s="1"/>
  <c r="Q63" i="8"/>
  <c r="U63" i="8" s="1"/>
  <c r="V63" i="8" s="1"/>
  <c r="Q62" i="8"/>
  <c r="U62" i="8" s="1"/>
  <c r="V62" i="8" s="1"/>
  <c r="Q61" i="8"/>
  <c r="U61" i="8" s="1"/>
  <c r="V61" i="8" s="1"/>
  <c r="Q60" i="8"/>
  <c r="U60" i="8" s="1"/>
  <c r="V60" i="8" s="1"/>
  <c r="Q59" i="8"/>
  <c r="U59" i="8" s="1"/>
  <c r="V59" i="8" s="1"/>
  <c r="Q58" i="8"/>
  <c r="U58" i="8" s="1"/>
  <c r="V58" i="8" s="1"/>
  <c r="Q57" i="8"/>
  <c r="U57" i="8" s="1"/>
  <c r="V57" i="8" s="1"/>
  <c r="Q56" i="8"/>
  <c r="U56" i="8" s="1"/>
  <c r="V56" i="8" s="1"/>
  <c r="Q55" i="8"/>
  <c r="U55" i="8" s="1"/>
  <c r="V55" i="8" s="1"/>
  <c r="Q54" i="8"/>
  <c r="U54" i="8" s="1"/>
  <c r="V54" i="8" s="1"/>
  <c r="Q53" i="8"/>
  <c r="U53" i="8" s="1"/>
  <c r="V53" i="8" s="1"/>
  <c r="Q52" i="8"/>
  <c r="U52" i="8" s="1"/>
  <c r="V52" i="8" s="1"/>
  <c r="Q51" i="8"/>
  <c r="U51" i="8" s="1"/>
  <c r="V51" i="8" s="1"/>
  <c r="Q50" i="8"/>
  <c r="U50" i="8" s="1"/>
  <c r="V50" i="8" s="1"/>
  <c r="Q49" i="8"/>
  <c r="U49" i="8" s="1"/>
  <c r="V49" i="8" s="1"/>
  <c r="Q48" i="8"/>
  <c r="U48" i="8" s="1"/>
  <c r="V48" i="8" s="1"/>
  <c r="Q47" i="8"/>
  <c r="U47" i="8" s="1"/>
  <c r="V47" i="8" s="1"/>
  <c r="Q46" i="8"/>
  <c r="U46" i="8" s="1"/>
  <c r="V46" i="8" s="1"/>
  <c r="Q45" i="8"/>
  <c r="U45" i="8" s="1"/>
  <c r="V45" i="8" s="1"/>
  <c r="Q44" i="8"/>
  <c r="U44" i="8" s="1"/>
  <c r="V44" i="8" s="1"/>
  <c r="Q43" i="8"/>
  <c r="U43" i="8" s="1"/>
  <c r="V43" i="8" s="1"/>
  <c r="Q42" i="8"/>
  <c r="U42" i="8" s="1"/>
  <c r="V42" i="8" s="1"/>
  <c r="Q41" i="8"/>
  <c r="U41" i="8" s="1"/>
  <c r="V41" i="8" s="1"/>
  <c r="Q40" i="8"/>
  <c r="U40" i="8" s="1"/>
  <c r="V40" i="8" s="1"/>
  <c r="Q39" i="8"/>
  <c r="U39" i="8" s="1"/>
  <c r="V39" i="8" s="1"/>
  <c r="Q38" i="8"/>
  <c r="U38" i="8" s="1"/>
  <c r="V38" i="8" s="1"/>
  <c r="Q37" i="8"/>
  <c r="U37" i="8" s="1"/>
  <c r="V37" i="8" s="1"/>
  <c r="Q36" i="8"/>
  <c r="U36" i="8" s="1"/>
  <c r="V36" i="8" s="1"/>
  <c r="Q35" i="8"/>
  <c r="U35" i="8" s="1"/>
  <c r="V35" i="8" s="1"/>
  <c r="Q34" i="8"/>
  <c r="U34" i="8" s="1"/>
  <c r="V34" i="8" s="1"/>
  <c r="Q33" i="8"/>
  <c r="U33" i="8" s="1"/>
  <c r="V33" i="8" s="1"/>
  <c r="Q32" i="8"/>
  <c r="U32" i="8" s="1"/>
  <c r="V32" i="8" s="1"/>
  <c r="Q31" i="8"/>
  <c r="U31" i="8" s="1"/>
  <c r="V31" i="8" s="1"/>
  <c r="Q30" i="8"/>
  <c r="U30" i="8" s="1"/>
  <c r="V30" i="8" s="1"/>
  <c r="Q29" i="8"/>
  <c r="U29" i="8" s="1"/>
  <c r="V29" i="8" s="1"/>
  <c r="Q28" i="8"/>
  <c r="U28" i="8" s="1"/>
  <c r="V28" i="8" s="1"/>
  <c r="Q27" i="8"/>
  <c r="U27" i="8" s="1"/>
  <c r="V27" i="8" s="1"/>
  <c r="Q26" i="8"/>
  <c r="U26" i="8" s="1"/>
  <c r="V26" i="8" s="1"/>
  <c r="Q25" i="8"/>
  <c r="U25" i="8" s="1"/>
  <c r="V25" i="8" s="1"/>
  <c r="Q24" i="8"/>
  <c r="U24" i="8" s="1"/>
  <c r="V24" i="8" s="1"/>
  <c r="Q23" i="8"/>
  <c r="U23" i="8" s="1"/>
  <c r="V23" i="8" s="1"/>
  <c r="Q22" i="8"/>
  <c r="U22" i="8" s="1"/>
  <c r="V22" i="8" s="1"/>
  <c r="Q21" i="8"/>
  <c r="U21" i="8" s="1"/>
  <c r="V21" i="8" s="1"/>
  <c r="Q20" i="8"/>
  <c r="U20" i="8" s="1"/>
  <c r="V20" i="8" s="1"/>
  <c r="Q19" i="8"/>
  <c r="U19" i="8" s="1"/>
  <c r="V19" i="8" s="1"/>
  <c r="Q18" i="8"/>
  <c r="U18" i="8" s="1"/>
  <c r="V18" i="8" s="1"/>
  <c r="Q17" i="8"/>
  <c r="U17" i="8" s="1"/>
  <c r="V17" i="8" s="1"/>
  <c r="Q16" i="8"/>
  <c r="U16" i="8" s="1"/>
  <c r="V16" i="8" s="1"/>
  <c r="Q15" i="8"/>
  <c r="U15" i="8" s="1"/>
  <c r="V15" i="8" s="1"/>
  <c r="Q14" i="8"/>
  <c r="U14" i="8" s="1"/>
  <c r="V14" i="8" s="1"/>
  <c r="Q13" i="8"/>
  <c r="U13" i="8" s="1"/>
  <c r="V13" i="8" s="1"/>
  <c r="Q12" i="8"/>
  <c r="U12" i="8" s="1"/>
  <c r="V12" i="8" s="1"/>
  <c r="V11" i="8"/>
  <c r="Q11" i="8"/>
  <c r="Q10" i="8"/>
  <c r="V9" i="8"/>
  <c r="Q9" i="8"/>
  <c r="Q8" i="8"/>
  <c r="U8" i="8" s="1"/>
  <c r="V8" i="8" s="1"/>
  <c r="Z43" i="9"/>
  <c r="AC43" i="9"/>
  <c r="AD43" i="9"/>
  <c r="Q43" i="9"/>
  <c r="AA43" i="9" s="1"/>
  <c r="AB43" i="9"/>
  <c r="AE43" i="9" l="1"/>
  <c r="U10" i="8"/>
  <c r="V10" i="8" s="1"/>
  <c r="Q130" i="8"/>
  <c r="U130" i="8" s="1"/>
  <c r="V130" i="8" s="1"/>
  <c r="Q132" i="8"/>
  <c r="U132" i="8" s="1"/>
  <c r="V132" i="8" s="1"/>
  <c r="Q135" i="8"/>
  <c r="U135" i="8" s="1"/>
  <c r="V135" i="8" s="1"/>
  <c r="Q137" i="8"/>
  <c r="U137" i="8" s="1"/>
  <c r="V137" i="8" s="1"/>
  <c r="Q129" i="8"/>
  <c r="U129" i="8" s="1"/>
  <c r="V129" i="8" s="1"/>
  <c r="Q131" i="8"/>
  <c r="U131" i="8" s="1"/>
  <c r="V131" i="8" s="1"/>
  <c r="Q134" i="8"/>
  <c r="U134" i="8" s="1"/>
  <c r="V134" i="8" s="1"/>
  <c r="Q136" i="8"/>
  <c r="U43" i="9"/>
  <c r="V43" i="9" s="1"/>
  <c r="U136" i="8" l="1"/>
  <c r="V136" i="8" s="1"/>
  <c r="Q138" i="9"/>
  <c r="P137" i="9"/>
  <c r="R137" i="9" s="1"/>
  <c r="P136" i="9"/>
  <c r="R136" i="9" s="1"/>
  <c r="P135" i="9"/>
  <c r="R135" i="9" s="1"/>
  <c r="P134" i="9"/>
  <c r="R134" i="9" s="1"/>
  <c r="Q133" i="9"/>
  <c r="P132" i="9"/>
  <c r="R132" i="9" s="1"/>
  <c r="P131" i="9"/>
  <c r="R131" i="9" s="1"/>
  <c r="P130" i="9"/>
  <c r="R130" i="9" s="1"/>
  <c r="P129" i="9"/>
  <c r="R129" i="9" s="1"/>
  <c r="Q128" i="9"/>
  <c r="Q127" i="9"/>
  <c r="Q126" i="9"/>
  <c r="Q125" i="9"/>
  <c r="Q124" i="9"/>
  <c r="Q123" i="9"/>
  <c r="Q122" i="9"/>
  <c r="Q121" i="9"/>
  <c r="Q120" i="9"/>
  <c r="Q119" i="9"/>
  <c r="Q118" i="9"/>
  <c r="Q117" i="9"/>
  <c r="Q116" i="9"/>
  <c r="Q115" i="9"/>
  <c r="Q114" i="9"/>
  <c r="Q113" i="9"/>
  <c r="Q112" i="9"/>
  <c r="Q111" i="9"/>
  <c r="Q110" i="9"/>
  <c r="Q109" i="9"/>
  <c r="Q108" i="9"/>
  <c r="Q107" i="9"/>
  <c r="Q106" i="9"/>
  <c r="Q105" i="9"/>
  <c r="Q104" i="9"/>
  <c r="Q103" i="9"/>
  <c r="Q102" i="9"/>
  <c r="Q101" i="9"/>
  <c r="Q100" i="9"/>
  <c r="Q99" i="9"/>
  <c r="Q98" i="9"/>
  <c r="Q97" i="9"/>
  <c r="Q96" i="9"/>
  <c r="Q95" i="9"/>
  <c r="Q94" i="9"/>
  <c r="Q93" i="9"/>
  <c r="Q92" i="9"/>
  <c r="Q91" i="9"/>
  <c r="Q90" i="9"/>
  <c r="Q89" i="9"/>
  <c r="Q88" i="9"/>
  <c r="Q87" i="9"/>
  <c r="Q86" i="9"/>
  <c r="Q85" i="9"/>
  <c r="Q84" i="9"/>
  <c r="Q83" i="9"/>
  <c r="Q82" i="9"/>
  <c r="Q81" i="9"/>
  <c r="Q80" i="9"/>
  <c r="Q79" i="9"/>
  <c r="Q78" i="9"/>
  <c r="Q77" i="9"/>
  <c r="Q76" i="9"/>
  <c r="Q75" i="9"/>
  <c r="Q74" i="9"/>
  <c r="Q73" i="9"/>
  <c r="Q72" i="9"/>
  <c r="Q71" i="9"/>
  <c r="Q70" i="9"/>
  <c r="Q69" i="9"/>
  <c r="Q68" i="9"/>
  <c r="Q67" i="9"/>
  <c r="Q66" i="9"/>
  <c r="Q65" i="9"/>
  <c r="Q64" i="9"/>
  <c r="Q63" i="9"/>
  <c r="Q62" i="9"/>
  <c r="Q61" i="9"/>
  <c r="Q60" i="9"/>
  <c r="Q59" i="9"/>
  <c r="Q58" i="9"/>
  <c r="Q57" i="9"/>
  <c r="Q56" i="9"/>
  <c r="Q55" i="9"/>
  <c r="Q54" i="9"/>
  <c r="Q53" i="9"/>
  <c r="Q52" i="9"/>
  <c r="Q51" i="9"/>
  <c r="Q50" i="9"/>
  <c r="Q49" i="9"/>
  <c r="Q48" i="9"/>
  <c r="Q47" i="9"/>
  <c r="Q46" i="9"/>
  <c r="Q45" i="9"/>
  <c r="Q44" i="9"/>
  <c r="Q42" i="9"/>
  <c r="Q41" i="9"/>
  <c r="Q40" i="9"/>
  <c r="Q39" i="9"/>
  <c r="Q38" i="9"/>
  <c r="Q37" i="9"/>
  <c r="Q36" i="9"/>
  <c r="Q35" i="9"/>
  <c r="Q34" i="9"/>
  <c r="Q33" i="9"/>
  <c r="Q32" i="9"/>
  <c r="Q31" i="9"/>
  <c r="Q30" i="9"/>
  <c r="Q29" i="9"/>
  <c r="Q28" i="9"/>
  <c r="Q27" i="9"/>
  <c r="Q26" i="9"/>
  <c r="Q25" i="9"/>
  <c r="Q24" i="9"/>
  <c r="Q23" i="9"/>
  <c r="Q22" i="9"/>
  <c r="Q21" i="9"/>
  <c r="Q20" i="9"/>
  <c r="Q19" i="9"/>
  <c r="Q18" i="9"/>
  <c r="Q17" i="9"/>
  <c r="Q16" i="9"/>
  <c r="Q15" i="9"/>
  <c r="Q14" i="9"/>
  <c r="Q13" i="9"/>
  <c r="Q12" i="9"/>
  <c r="V11" i="9"/>
  <c r="Q11" i="9"/>
  <c r="Q10" i="9"/>
  <c r="V9" i="9"/>
  <c r="Q9" i="9"/>
  <c r="Q8" i="9"/>
  <c r="U8" i="9" l="1"/>
  <c r="V8" i="9" s="1"/>
  <c r="U12" i="9"/>
  <c r="V12" i="9" s="1"/>
  <c r="U13" i="9"/>
  <c r="V13" i="9" s="1"/>
  <c r="U14" i="9"/>
  <c r="V14" i="9" s="1"/>
  <c r="U15" i="9"/>
  <c r="V15" i="9" s="1"/>
  <c r="U16" i="9"/>
  <c r="V16" i="9" s="1"/>
  <c r="U17" i="9"/>
  <c r="V17" i="9" s="1"/>
  <c r="U18" i="9"/>
  <c r="V18" i="9" s="1"/>
  <c r="U19" i="9"/>
  <c r="V19" i="9" s="1"/>
  <c r="U20" i="9"/>
  <c r="V20" i="9" s="1"/>
  <c r="U21" i="9"/>
  <c r="V21" i="9" s="1"/>
  <c r="U22" i="9"/>
  <c r="V22" i="9" s="1"/>
  <c r="U23" i="9"/>
  <c r="V23" i="9" s="1"/>
  <c r="U24" i="9"/>
  <c r="V24" i="9" s="1"/>
  <c r="U25" i="9"/>
  <c r="V25" i="9" s="1"/>
  <c r="U26" i="9"/>
  <c r="V26" i="9" s="1"/>
  <c r="U27" i="9"/>
  <c r="V27" i="9" s="1"/>
  <c r="U28" i="9"/>
  <c r="V28" i="9" s="1"/>
  <c r="U29" i="9"/>
  <c r="V29" i="9" s="1"/>
  <c r="U30" i="9"/>
  <c r="V30" i="9" s="1"/>
  <c r="U31" i="9"/>
  <c r="V31" i="9" s="1"/>
  <c r="U32" i="9"/>
  <c r="V32" i="9" s="1"/>
  <c r="U33" i="9"/>
  <c r="V33" i="9" s="1"/>
  <c r="U34" i="9"/>
  <c r="V34" i="9" s="1"/>
  <c r="U35" i="9"/>
  <c r="V35" i="9" s="1"/>
  <c r="U36" i="9"/>
  <c r="V36" i="9" s="1"/>
  <c r="U37" i="9"/>
  <c r="V37" i="9" s="1"/>
  <c r="U38" i="9"/>
  <c r="V38" i="9" s="1"/>
  <c r="U39" i="9"/>
  <c r="V39" i="9" s="1"/>
  <c r="U40" i="9"/>
  <c r="V40" i="9" s="1"/>
  <c r="U41" i="9"/>
  <c r="V41" i="9" s="1"/>
  <c r="U42" i="9"/>
  <c r="V42" i="9" s="1"/>
  <c r="U44" i="9"/>
  <c r="V44" i="9" s="1"/>
  <c r="U45" i="9"/>
  <c r="V45" i="9" s="1"/>
  <c r="U46" i="9"/>
  <c r="V46" i="9" s="1"/>
  <c r="U47" i="9"/>
  <c r="V47" i="9" s="1"/>
  <c r="U48" i="9"/>
  <c r="V48" i="9" s="1"/>
  <c r="U49" i="9"/>
  <c r="V49" i="9" s="1"/>
  <c r="U50" i="9"/>
  <c r="V50" i="9" s="1"/>
  <c r="U51" i="9"/>
  <c r="V51" i="9" s="1"/>
  <c r="U52" i="9"/>
  <c r="V52" i="9" s="1"/>
  <c r="U53" i="9"/>
  <c r="V53" i="9" s="1"/>
  <c r="U54" i="9"/>
  <c r="V54" i="9" s="1"/>
  <c r="U55" i="9"/>
  <c r="V55" i="9" s="1"/>
  <c r="U56" i="9"/>
  <c r="V56" i="9" s="1"/>
  <c r="U57" i="9"/>
  <c r="V57" i="9" s="1"/>
  <c r="U58" i="9"/>
  <c r="V58" i="9" s="1"/>
  <c r="U59" i="9"/>
  <c r="V59" i="9" s="1"/>
  <c r="U60" i="9"/>
  <c r="V60" i="9" s="1"/>
  <c r="U61" i="9"/>
  <c r="V61" i="9" s="1"/>
  <c r="U62" i="9"/>
  <c r="V62" i="9" s="1"/>
  <c r="U63" i="9"/>
  <c r="V63" i="9" s="1"/>
  <c r="U64" i="9"/>
  <c r="V64" i="9" s="1"/>
  <c r="U65" i="9"/>
  <c r="V65" i="9" s="1"/>
  <c r="U66" i="9"/>
  <c r="V66" i="9" s="1"/>
  <c r="U67" i="9"/>
  <c r="V67" i="9" s="1"/>
  <c r="U68" i="9"/>
  <c r="V68" i="9" s="1"/>
  <c r="U69" i="9"/>
  <c r="V69" i="9" s="1"/>
  <c r="U70" i="9"/>
  <c r="V70" i="9" s="1"/>
  <c r="U71" i="9"/>
  <c r="V71" i="9" s="1"/>
  <c r="U72" i="9"/>
  <c r="V72" i="9" s="1"/>
  <c r="U73" i="9"/>
  <c r="V73" i="9" s="1"/>
  <c r="U74" i="9"/>
  <c r="V74" i="9" s="1"/>
  <c r="U75" i="9"/>
  <c r="V75" i="9" s="1"/>
  <c r="U76" i="9"/>
  <c r="V76" i="9" s="1"/>
  <c r="U77" i="9"/>
  <c r="V77" i="9" s="1"/>
  <c r="U78" i="9"/>
  <c r="V78" i="9" s="1"/>
  <c r="U79" i="9"/>
  <c r="V79" i="9" s="1"/>
  <c r="U80" i="9"/>
  <c r="V80" i="9" s="1"/>
  <c r="U81" i="9"/>
  <c r="V81" i="9" s="1"/>
  <c r="U82" i="9"/>
  <c r="V82" i="9" s="1"/>
  <c r="U83" i="9"/>
  <c r="V83" i="9" s="1"/>
  <c r="U84" i="9"/>
  <c r="V84" i="9" s="1"/>
  <c r="U85" i="9"/>
  <c r="V85" i="9" s="1"/>
  <c r="U86" i="9"/>
  <c r="V86" i="9" s="1"/>
  <c r="U87" i="9"/>
  <c r="V87" i="9" s="1"/>
  <c r="U88" i="9"/>
  <c r="V88" i="9" s="1"/>
  <c r="U89" i="9"/>
  <c r="V89" i="9" s="1"/>
  <c r="U90" i="9"/>
  <c r="V90" i="9" s="1"/>
  <c r="U91" i="9"/>
  <c r="V91" i="9" s="1"/>
  <c r="U92" i="9"/>
  <c r="V92" i="9" s="1"/>
  <c r="U93" i="9"/>
  <c r="V93" i="9" s="1"/>
  <c r="U94" i="9"/>
  <c r="V94" i="9" s="1"/>
  <c r="U95" i="9"/>
  <c r="V95" i="9" s="1"/>
  <c r="U96" i="9"/>
  <c r="V96" i="9" s="1"/>
  <c r="U97" i="9"/>
  <c r="V97" i="9" s="1"/>
  <c r="U98" i="9"/>
  <c r="V98" i="9" s="1"/>
  <c r="U99" i="9"/>
  <c r="V99" i="9" s="1"/>
  <c r="U100" i="9"/>
  <c r="V100" i="9" s="1"/>
  <c r="U101" i="9"/>
  <c r="V101" i="9" s="1"/>
  <c r="U102" i="9"/>
  <c r="V102" i="9" s="1"/>
  <c r="U103" i="9"/>
  <c r="V103" i="9" s="1"/>
  <c r="U104" i="9"/>
  <c r="V104" i="9" s="1"/>
  <c r="U105" i="9"/>
  <c r="V105" i="9" s="1"/>
  <c r="U106" i="9"/>
  <c r="V106" i="9" s="1"/>
  <c r="U107" i="9"/>
  <c r="V107" i="9" s="1"/>
  <c r="U108" i="9"/>
  <c r="V108" i="9" s="1"/>
  <c r="U109" i="9"/>
  <c r="V109" i="9" s="1"/>
  <c r="U110" i="9"/>
  <c r="V110" i="9" s="1"/>
  <c r="U111" i="9"/>
  <c r="V111" i="9" s="1"/>
  <c r="U112" i="9"/>
  <c r="V112" i="9" s="1"/>
  <c r="U113" i="9"/>
  <c r="V113" i="9" s="1"/>
  <c r="U114" i="9"/>
  <c r="V114" i="9" s="1"/>
  <c r="U115" i="9"/>
  <c r="V115" i="9" s="1"/>
  <c r="U116" i="9"/>
  <c r="V116" i="9" s="1"/>
  <c r="U118" i="9"/>
  <c r="V118" i="9" s="1"/>
  <c r="U119" i="9"/>
  <c r="V119" i="9" s="1"/>
  <c r="U120" i="9"/>
  <c r="V120" i="9" s="1"/>
  <c r="U121" i="9"/>
  <c r="V121" i="9" s="1"/>
  <c r="U122" i="9"/>
  <c r="V122" i="9" s="1"/>
  <c r="U123" i="9"/>
  <c r="V123" i="9" s="1"/>
  <c r="U124" i="9"/>
  <c r="V124" i="9" s="1"/>
  <c r="U125" i="9"/>
  <c r="V125" i="9" s="1"/>
  <c r="U126" i="9"/>
  <c r="V126" i="9" s="1"/>
  <c r="U127" i="9"/>
  <c r="V127" i="9" s="1"/>
  <c r="U138" i="9"/>
  <c r="V138" i="9" s="1"/>
  <c r="U128" i="9"/>
  <c r="V128" i="9" s="1"/>
  <c r="Q130" i="9"/>
  <c r="U130" i="9" s="1"/>
  <c r="V130" i="9" s="1"/>
  <c r="U133" i="9"/>
  <c r="V133" i="9" s="1"/>
  <c r="Q135" i="9"/>
  <c r="U135" i="9" s="1"/>
  <c r="V135" i="9" s="1"/>
  <c r="U117" i="9"/>
  <c r="V117" i="9" s="1"/>
  <c r="U10" i="9"/>
  <c r="V10" i="9" s="1"/>
  <c r="Q132" i="9"/>
  <c r="U132" i="9" s="1"/>
  <c r="V132" i="9" s="1"/>
  <c r="Q137" i="9"/>
  <c r="U137" i="9" s="1"/>
  <c r="V137" i="9" s="1"/>
  <c r="Q129" i="9"/>
  <c r="Q131" i="9"/>
  <c r="Q134" i="9"/>
  <c r="U134" i="9" s="1"/>
  <c r="V134" i="9" s="1"/>
  <c r="Q136" i="9"/>
  <c r="U136" i="9" s="1"/>
  <c r="V136" i="9" s="1"/>
  <c r="U129" i="9" l="1"/>
  <c r="V129" i="9" s="1"/>
  <c r="U131" i="9"/>
  <c r="V131" i="9" s="1"/>
  <c r="Z18" i="9" l="1"/>
  <c r="AC18" i="9"/>
  <c r="AD18" i="9"/>
  <c r="Z19" i="9"/>
  <c r="AC19" i="9"/>
  <c r="AD19" i="9"/>
  <c r="Z20" i="9"/>
  <c r="AC20" i="9"/>
  <c r="AD20" i="9"/>
  <c r="Z21" i="9"/>
  <c r="AC21" i="9"/>
  <c r="AD21" i="9"/>
  <c r="Z22" i="9"/>
  <c r="AC22" i="9"/>
  <c r="AD22" i="9"/>
  <c r="Z23" i="9"/>
  <c r="AC23" i="9"/>
  <c r="AD23" i="9"/>
  <c r="Z24" i="9"/>
  <c r="AC24" i="9"/>
  <c r="AD24" i="9"/>
  <c r="Z25" i="9"/>
  <c r="AC25" i="9"/>
  <c r="AD25" i="9"/>
  <c r="Z26" i="9"/>
  <c r="AC26" i="9"/>
  <c r="AD26" i="9"/>
  <c r="Z27" i="9"/>
  <c r="AC27" i="9"/>
  <c r="AD27" i="9"/>
  <c r="Z28" i="9"/>
  <c r="AC28" i="9"/>
  <c r="AD28" i="9"/>
  <c r="Z29" i="9"/>
  <c r="AC29" i="9"/>
  <c r="AD29" i="9"/>
  <c r="Z30" i="9"/>
  <c r="AC30" i="9"/>
  <c r="AD30" i="9"/>
  <c r="Z31" i="9"/>
  <c r="AC31" i="9"/>
  <c r="AD31" i="9"/>
  <c r="Z32" i="9"/>
  <c r="AC32" i="9"/>
  <c r="AD32" i="9"/>
  <c r="Z33" i="9"/>
  <c r="AC33" i="9"/>
  <c r="AD33" i="9"/>
  <c r="Z34" i="9"/>
  <c r="AC34" i="9"/>
  <c r="AD34" i="9"/>
  <c r="Z35" i="9"/>
  <c r="AC35" i="9"/>
  <c r="AD35" i="9"/>
  <c r="Z36" i="9"/>
  <c r="AC36" i="9"/>
  <c r="AD36" i="9"/>
  <c r="Z37" i="9"/>
  <c r="AC37" i="9"/>
  <c r="AD37" i="9"/>
  <c r="Z38" i="9"/>
  <c r="AC38" i="9"/>
  <c r="AD38" i="9"/>
  <c r="Z39" i="9"/>
  <c r="AC39" i="9"/>
  <c r="AD39" i="9"/>
  <c r="Z40" i="9"/>
  <c r="AC40" i="9"/>
  <c r="AD40" i="9"/>
  <c r="Z41" i="9"/>
  <c r="AC41" i="9"/>
  <c r="AD41" i="9"/>
  <c r="Z42" i="9"/>
  <c r="AC42" i="9"/>
  <c r="AD42" i="9"/>
  <c r="Z44" i="9"/>
  <c r="AC44" i="9"/>
  <c r="AD44" i="9"/>
  <c r="Z45" i="9"/>
  <c r="AC45" i="9"/>
  <c r="AD45" i="9"/>
  <c r="Z46" i="9"/>
  <c r="AC46" i="9"/>
  <c r="AD46" i="9"/>
  <c r="Z47" i="9"/>
  <c r="AC47" i="9"/>
  <c r="AD47" i="9"/>
  <c r="Z48" i="9"/>
  <c r="AC48" i="9"/>
  <c r="AD48" i="9"/>
  <c r="Z49" i="9"/>
  <c r="AC49" i="9"/>
  <c r="AD49" i="9"/>
  <c r="Z50" i="9"/>
  <c r="AC50" i="9"/>
  <c r="AD50" i="9"/>
  <c r="Z51" i="9"/>
  <c r="AC51" i="9"/>
  <c r="AD51" i="9"/>
  <c r="Z52" i="9"/>
  <c r="AC52" i="9"/>
  <c r="AD52" i="9"/>
  <c r="Z53" i="9"/>
  <c r="AC53" i="9"/>
  <c r="AD53" i="9"/>
  <c r="Z54" i="9"/>
  <c r="AC54" i="9"/>
  <c r="AD54" i="9"/>
  <c r="Z55" i="9"/>
  <c r="AC55" i="9"/>
  <c r="AD55" i="9"/>
  <c r="Z56" i="9"/>
  <c r="AC56" i="9"/>
  <c r="AD56" i="9"/>
  <c r="Z57" i="9"/>
  <c r="AC57" i="9"/>
  <c r="AD57" i="9"/>
  <c r="Z58" i="9"/>
  <c r="AC58" i="9"/>
  <c r="AD58" i="9"/>
  <c r="Z59" i="9"/>
  <c r="AC59" i="9"/>
  <c r="AD59" i="9"/>
  <c r="Z60" i="9"/>
  <c r="AC60" i="9"/>
  <c r="AD60" i="9"/>
  <c r="Z61" i="9"/>
  <c r="AC61" i="9"/>
  <c r="AD61" i="9"/>
  <c r="Z62" i="9"/>
  <c r="AC62" i="9"/>
  <c r="AD62" i="9"/>
  <c r="Z63" i="9"/>
  <c r="AC63" i="9"/>
  <c r="AD63" i="9"/>
  <c r="Z64" i="9"/>
  <c r="AC64" i="9"/>
  <c r="AD64" i="9"/>
  <c r="Z65" i="9"/>
  <c r="AC65" i="9"/>
  <c r="AD65" i="9"/>
  <c r="Z66" i="9"/>
  <c r="AC66" i="9"/>
  <c r="AD66" i="9"/>
  <c r="Z67" i="9"/>
  <c r="AC67" i="9"/>
  <c r="AD67" i="9"/>
  <c r="Z68" i="9"/>
  <c r="AC68" i="9"/>
  <c r="AD68" i="9"/>
  <c r="Z69" i="9"/>
  <c r="AC69" i="9"/>
  <c r="AD69" i="9"/>
  <c r="Z70" i="9"/>
  <c r="AC70" i="9"/>
  <c r="AD70" i="9"/>
  <c r="Z71" i="9"/>
  <c r="AC71" i="9"/>
  <c r="AD71" i="9"/>
  <c r="Z72" i="9"/>
  <c r="AC72" i="9"/>
  <c r="AD72" i="9"/>
  <c r="Z73" i="9"/>
  <c r="AC73" i="9"/>
  <c r="AD73" i="9"/>
  <c r="Z74" i="9"/>
  <c r="AC74" i="9"/>
  <c r="AD74" i="9"/>
  <c r="Z75" i="9"/>
  <c r="AC75" i="9"/>
  <c r="AD75" i="9"/>
  <c r="Z76" i="9"/>
  <c r="AC76" i="9"/>
  <c r="AD76" i="9"/>
  <c r="Z77" i="9"/>
  <c r="AC77" i="9"/>
  <c r="AD77" i="9"/>
  <c r="Z78" i="9"/>
  <c r="AC78" i="9"/>
  <c r="AD78" i="9"/>
  <c r="Z79" i="9"/>
  <c r="AC79" i="9"/>
  <c r="AD79" i="9"/>
  <c r="Z80" i="9"/>
  <c r="AC80" i="9"/>
  <c r="AD80" i="9"/>
  <c r="Z81" i="9"/>
  <c r="AC81" i="9"/>
  <c r="AD81" i="9"/>
  <c r="Z82" i="9"/>
  <c r="AC82" i="9"/>
  <c r="AD82" i="9"/>
  <c r="Z83" i="9"/>
  <c r="AC83" i="9"/>
  <c r="AD83" i="9"/>
  <c r="Z84" i="9"/>
  <c r="AC84" i="9"/>
  <c r="AD84" i="9"/>
  <c r="Z85" i="9"/>
  <c r="AC85" i="9"/>
  <c r="AD85" i="9"/>
  <c r="Z86" i="9"/>
  <c r="AC86" i="9"/>
  <c r="AD86" i="9"/>
  <c r="Z87" i="9"/>
  <c r="AC87" i="9"/>
  <c r="AD87" i="9"/>
  <c r="Z88" i="9"/>
  <c r="AC88" i="9"/>
  <c r="AD88" i="9"/>
  <c r="Z89" i="9"/>
  <c r="AC89" i="9"/>
  <c r="AD89" i="9"/>
  <c r="Z90" i="9"/>
  <c r="AC90" i="9"/>
  <c r="AD90" i="9"/>
  <c r="Z91" i="9"/>
  <c r="AC91" i="9"/>
  <c r="AD91" i="9"/>
  <c r="Z92" i="9"/>
  <c r="AC92" i="9"/>
  <c r="AD92" i="9"/>
  <c r="Z93" i="9"/>
  <c r="AC93" i="9"/>
  <c r="AD93" i="9"/>
  <c r="Z94" i="9"/>
  <c r="AC94" i="9"/>
  <c r="AD94" i="9"/>
  <c r="Z95" i="9"/>
  <c r="AA95" i="9"/>
  <c r="AC95" i="9"/>
  <c r="AD95" i="9"/>
  <c r="Z96" i="9"/>
  <c r="AC96" i="9"/>
  <c r="AD96" i="9"/>
  <c r="Z97" i="9"/>
  <c r="AA97" i="9"/>
  <c r="AC97" i="9"/>
  <c r="AD97" i="9"/>
  <c r="Z98" i="9"/>
  <c r="AC98" i="9"/>
  <c r="AD98" i="9"/>
  <c r="Z99" i="9"/>
  <c r="AC99" i="9"/>
  <c r="AD99" i="9"/>
  <c r="Z100" i="9"/>
  <c r="AA100" i="9"/>
  <c r="AC100" i="9"/>
  <c r="AD100" i="9"/>
  <c r="Z101" i="9"/>
  <c r="AC101" i="9"/>
  <c r="AD101" i="9"/>
  <c r="Z102" i="9"/>
  <c r="AC102" i="9"/>
  <c r="AD102" i="9"/>
  <c r="Z103" i="9"/>
  <c r="AA103" i="9"/>
  <c r="AC103" i="9"/>
  <c r="AD103" i="9"/>
  <c r="Z104" i="9"/>
  <c r="AC104" i="9"/>
  <c r="AD104" i="9"/>
  <c r="Z105" i="9"/>
  <c r="AA105" i="9"/>
  <c r="AC105" i="9"/>
  <c r="AD105" i="9"/>
  <c r="Z106" i="9"/>
  <c r="AC106" i="9"/>
  <c r="AD106" i="9"/>
  <c r="Z107" i="9"/>
  <c r="AA107" i="9"/>
  <c r="AC107" i="9"/>
  <c r="AD107" i="9"/>
  <c r="Z108" i="9"/>
  <c r="AC108" i="9"/>
  <c r="AD108" i="9"/>
  <c r="Z109" i="9"/>
  <c r="AA109" i="9"/>
  <c r="AC109" i="9"/>
  <c r="AD109" i="9"/>
  <c r="Z110" i="9"/>
  <c r="AC110" i="9"/>
  <c r="AD110" i="9"/>
  <c r="Z111" i="9"/>
  <c r="AA111" i="9"/>
  <c r="AC111" i="9"/>
  <c r="AD111" i="9"/>
  <c r="Z112" i="9"/>
  <c r="AC112" i="9"/>
  <c r="AD112" i="9"/>
  <c r="Z113" i="9"/>
  <c r="AA113" i="9"/>
  <c r="AC113" i="9"/>
  <c r="AD113" i="9"/>
  <c r="Z114" i="9"/>
  <c r="AC114" i="9"/>
  <c r="AD114" i="9"/>
  <c r="Z115" i="9"/>
  <c r="AA115" i="9"/>
  <c r="AC115" i="9"/>
  <c r="AD115" i="9"/>
  <c r="Z116" i="9"/>
  <c r="AC116" i="9"/>
  <c r="AD116" i="9"/>
  <c r="Z117" i="9"/>
  <c r="AA117" i="9"/>
  <c r="AC117" i="9"/>
  <c r="AD117" i="9"/>
  <c r="Z118" i="9"/>
  <c r="AC118" i="9"/>
  <c r="AD118" i="9"/>
  <c r="Z119" i="9"/>
  <c r="AA119" i="9"/>
  <c r="AC119" i="9"/>
  <c r="AD119" i="9"/>
  <c r="Z120" i="9"/>
  <c r="AC120" i="9"/>
  <c r="AD120" i="9"/>
  <c r="Z121" i="9"/>
  <c r="AA121" i="9"/>
  <c r="AC121" i="9"/>
  <c r="AD121" i="9"/>
  <c r="Z122" i="9"/>
  <c r="AC122" i="9"/>
  <c r="AD122" i="9"/>
  <c r="Z123" i="9"/>
  <c r="AA123" i="9"/>
  <c r="AC123" i="9"/>
  <c r="AD123" i="9"/>
  <c r="Z124" i="9"/>
  <c r="AC124" i="9"/>
  <c r="AD124" i="9"/>
  <c r="Z125" i="9"/>
  <c r="AA125" i="9"/>
  <c r="AC125" i="9"/>
  <c r="AD125" i="9"/>
  <c r="Z126" i="9"/>
  <c r="AC126" i="9"/>
  <c r="AD126" i="9"/>
  <c r="Z127" i="9"/>
  <c r="AA127" i="9"/>
  <c r="AC127" i="9"/>
  <c r="AD127" i="9"/>
  <c r="Z128" i="9"/>
  <c r="AC128" i="9"/>
  <c r="AD128" i="9"/>
  <c r="Z129" i="9"/>
  <c r="AC129" i="9"/>
  <c r="AD129" i="9"/>
  <c r="Z130" i="9"/>
  <c r="AA130" i="9"/>
  <c r="AC130" i="9"/>
  <c r="AD130" i="9"/>
  <c r="Z131" i="9"/>
  <c r="AC131" i="9"/>
  <c r="AD131" i="9"/>
  <c r="Z132" i="9"/>
  <c r="AA132" i="9"/>
  <c r="AC132" i="9"/>
  <c r="AD132" i="9"/>
  <c r="Z133" i="9"/>
  <c r="AC133" i="9"/>
  <c r="AD133" i="9"/>
  <c r="Z134" i="9"/>
  <c r="AA134" i="9"/>
  <c r="AC134" i="9"/>
  <c r="AD134" i="9"/>
  <c r="Z135" i="9"/>
  <c r="AC135" i="9"/>
  <c r="AD135" i="9"/>
  <c r="Z136" i="9"/>
  <c r="AA136" i="9"/>
  <c r="AC136" i="9"/>
  <c r="AD136" i="9"/>
  <c r="Z137" i="9"/>
  <c r="AC137" i="9"/>
  <c r="AD137" i="9"/>
  <c r="Z138" i="9"/>
  <c r="AA138" i="9"/>
  <c r="AC138" i="9"/>
  <c r="AD138" i="9"/>
  <c r="AB138" i="9"/>
  <c r="AB137" i="9"/>
  <c r="AA137" i="9"/>
  <c r="AB136" i="9"/>
  <c r="AB135" i="9"/>
  <c r="AA135" i="9"/>
  <c r="AB134" i="9"/>
  <c r="AB133" i="9"/>
  <c r="AA133" i="9"/>
  <c r="AB132" i="9"/>
  <c r="AB131" i="9"/>
  <c r="AA131" i="9"/>
  <c r="AB130" i="9"/>
  <c r="AB129" i="9"/>
  <c r="AA129" i="9"/>
  <c r="AB128" i="9"/>
  <c r="AB127" i="9"/>
  <c r="AB126" i="9"/>
  <c r="AB125" i="9"/>
  <c r="AB124" i="9"/>
  <c r="AB123" i="9"/>
  <c r="AB122" i="9"/>
  <c r="AB121" i="9"/>
  <c r="AB120" i="9"/>
  <c r="AB119" i="9"/>
  <c r="AB118" i="9"/>
  <c r="AB117" i="9"/>
  <c r="AB116" i="9"/>
  <c r="AB115" i="9"/>
  <c r="AB114" i="9"/>
  <c r="AB113" i="9"/>
  <c r="AB112" i="9"/>
  <c r="AB111" i="9"/>
  <c r="AB110" i="9"/>
  <c r="AB109" i="9"/>
  <c r="AB108" i="9"/>
  <c r="AB107" i="9"/>
  <c r="AB106" i="9"/>
  <c r="AB105" i="9"/>
  <c r="AB104" i="9"/>
  <c r="AB103" i="9"/>
  <c r="AB102" i="9"/>
  <c r="AB101" i="9"/>
  <c r="AA101" i="9"/>
  <c r="AB100" i="9"/>
  <c r="AB99" i="9"/>
  <c r="AA99" i="9"/>
  <c r="AB98" i="9"/>
  <c r="AB97" i="9"/>
  <c r="AB96" i="9"/>
  <c r="AB95" i="9"/>
  <c r="AB94" i="9"/>
  <c r="AB93" i="9"/>
  <c r="AA93" i="9"/>
  <c r="AB92" i="9"/>
  <c r="AB91" i="9"/>
  <c r="AA91" i="9"/>
  <c r="AB90" i="9"/>
  <c r="AB89" i="9"/>
  <c r="AA89" i="9"/>
  <c r="AB88" i="9"/>
  <c r="AB87" i="9"/>
  <c r="AA87" i="9"/>
  <c r="AB86" i="9"/>
  <c r="AB85" i="9"/>
  <c r="AA85" i="9"/>
  <c r="AB84" i="9"/>
  <c r="AB83" i="9"/>
  <c r="AA83" i="9"/>
  <c r="AB82" i="9"/>
  <c r="AB81" i="9"/>
  <c r="AA81" i="9"/>
  <c r="AB80" i="9"/>
  <c r="AB79" i="9"/>
  <c r="AA79" i="9"/>
  <c r="AB78" i="9"/>
  <c r="AB77" i="9"/>
  <c r="AA77" i="9"/>
  <c r="AB76" i="9"/>
  <c r="AB75" i="9"/>
  <c r="AA75" i="9"/>
  <c r="AB74" i="9"/>
  <c r="AB73" i="9"/>
  <c r="AA73" i="9"/>
  <c r="AB72" i="9"/>
  <c r="AA72" i="9"/>
  <c r="AB71" i="9"/>
  <c r="AA71" i="9"/>
  <c r="AB70" i="9"/>
  <c r="AA70" i="9"/>
  <c r="AB69" i="9"/>
  <c r="AB68" i="9"/>
  <c r="AA68" i="9"/>
  <c r="AB67" i="9"/>
  <c r="AB66" i="9"/>
  <c r="AA66" i="9"/>
  <c r="AB65" i="9"/>
  <c r="AB64" i="9"/>
  <c r="AA64" i="9"/>
  <c r="AB63" i="9"/>
  <c r="AB62" i="9"/>
  <c r="AA62" i="9"/>
  <c r="AB61" i="9"/>
  <c r="AB60" i="9"/>
  <c r="AB59" i="9"/>
  <c r="AA59" i="9"/>
  <c r="AB58" i="9"/>
  <c r="AB57" i="9"/>
  <c r="AA57" i="9"/>
  <c r="AB56" i="9"/>
  <c r="AB55" i="9"/>
  <c r="AA55" i="9"/>
  <c r="AB54" i="9"/>
  <c r="AB53" i="9"/>
  <c r="AA53" i="9"/>
  <c r="AB52" i="9"/>
  <c r="AB51" i="9"/>
  <c r="AA51" i="9"/>
  <c r="AB50" i="9"/>
  <c r="AB49" i="9"/>
  <c r="AB48" i="9"/>
  <c r="AA48" i="9"/>
  <c r="AB47" i="9"/>
  <c r="AB46" i="9"/>
  <c r="AA46" i="9"/>
  <c r="AB45" i="9"/>
  <c r="AB44" i="9"/>
  <c r="AA44" i="9"/>
  <c r="AB42" i="9"/>
  <c r="AB41" i="9"/>
  <c r="AA41" i="9"/>
  <c r="AB40" i="9"/>
  <c r="AB39" i="9"/>
  <c r="AA39" i="9"/>
  <c r="AB38" i="9"/>
  <c r="AB37" i="9"/>
  <c r="AA37" i="9"/>
  <c r="AB36" i="9"/>
  <c r="AB35" i="9"/>
  <c r="AB34" i="9"/>
  <c r="AB33" i="9"/>
  <c r="AB32" i="9"/>
  <c r="AB31" i="9"/>
  <c r="AB30" i="9"/>
  <c r="AB29" i="9"/>
  <c r="AB28" i="9"/>
  <c r="AB27" i="9"/>
  <c r="AB26" i="9"/>
  <c r="AB25" i="9"/>
  <c r="AB24" i="9"/>
  <c r="AB23" i="9"/>
  <c r="AB22" i="9"/>
  <c r="AB21" i="9"/>
  <c r="AB20" i="9"/>
  <c r="AB19" i="9"/>
  <c r="AB18" i="9"/>
  <c r="AE37" i="9" l="1"/>
  <c r="AE41" i="9"/>
  <c r="AE46" i="9"/>
  <c r="AE53" i="9"/>
  <c r="AE57" i="9"/>
  <c r="AE64" i="9"/>
  <c r="AE68" i="9"/>
  <c r="AE75" i="9"/>
  <c r="AE79" i="9"/>
  <c r="AE83" i="9"/>
  <c r="AE87" i="9"/>
  <c r="AE91" i="9"/>
  <c r="AE99" i="9"/>
  <c r="AE129" i="9"/>
  <c r="AE132" i="9"/>
  <c r="AE133" i="9"/>
  <c r="AE136" i="9"/>
  <c r="AE137" i="9"/>
  <c r="AE39" i="9"/>
  <c r="AE44" i="9"/>
  <c r="AE48" i="9"/>
  <c r="AE51" i="9"/>
  <c r="AE55" i="9"/>
  <c r="AE59" i="9"/>
  <c r="AE62" i="9"/>
  <c r="AE66" i="9"/>
  <c r="AE70" i="9"/>
  <c r="AE71" i="9"/>
  <c r="AE72" i="9"/>
  <c r="AE73" i="9"/>
  <c r="AE77" i="9"/>
  <c r="AE81" i="9"/>
  <c r="AE85" i="9"/>
  <c r="AE89" i="9"/>
  <c r="AE93" i="9"/>
  <c r="AE95" i="9"/>
  <c r="AE97" i="9"/>
  <c r="AE100" i="9"/>
  <c r="AE101" i="9"/>
  <c r="AE103" i="9"/>
  <c r="AE105" i="9"/>
  <c r="AE107" i="9"/>
  <c r="AE109" i="9"/>
  <c r="AE111" i="9"/>
  <c r="AE113" i="9"/>
  <c r="AE115" i="9"/>
  <c r="AE117" i="9"/>
  <c r="AE119" i="9"/>
  <c r="AE121" i="9"/>
  <c r="AE123" i="9"/>
  <c r="AE125" i="9"/>
  <c r="AE127" i="9"/>
  <c r="AE130" i="9"/>
  <c r="AE131" i="9"/>
  <c r="AE134" i="9"/>
  <c r="AE135" i="9"/>
  <c r="AE138" i="9"/>
  <c r="AA18" i="9"/>
  <c r="AE18" i="9" s="1"/>
  <c r="AA19" i="9"/>
  <c r="AE19" i="9" s="1"/>
  <c r="AA20" i="9"/>
  <c r="AE20" i="9" s="1"/>
  <c r="AA21" i="9"/>
  <c r="AE21" i="9" s="1"/>
  <c r="AA22" i="9"/>
  <c r="AE22" i="9" s="1"/>
  <c r="AA23" i="9"/>
  <c r="AE23" i="9" s="1"/>
  <c r="AA24" i="9"/>
  <c r="AE24" i="9" s="1"/>
  <c r="AA25" i="9"/>
  <c r="AE25" i="9" s="1"/>
  <c r="AA26" i="9"/>
  <c r="AE26" i="9" s="1"/>
  <c r="AA27" i="9"/>
  <c r="AE27" i="9" s="1"/>
  <c r="AA28" i="9"/>
  <c r="AE28" i="9" s="1"/>
  <c r="AA29" i="9"/>
  <c r="AE29" i="9" s="1"/>
  <c r="AA30" i="9"/>
  <c r="AE30" i="9" s="1"/>
  <c r="AA31" i="9"/>
  <c r="AE31" i="9" s="1"/>
  <c r="AA32" i="9"/>
  <c r="AE32" i="9" s="1"/>
  <c r="AA33" i="9"/>
  <c r="AE33" i="9" s="1"/>
  <c r="AA34" i="9"/>
  <c r="AE34" i="9" s="1"/>
  <c r="AA35" i="9"/>
  <c r="AE35" i="9" s="1"/>
  <c r="AA36" i="9"/>
  <c r="AE36" i="9" s="1"/>
  <c r="AA38" i="9"/>
  <c r="AE38" i="9" s="1"/>
  <c r="AA40" i="9"/>
  <c r="AE40" i="9" s="1"/>
  <c r="AA42" i="9"/>
  <c r="AE42" i="9" s="1"/>
  <c r="AA45" i="9"/>
  <c r="AE45" i="9" s="1"/>
  <c r="AA47" i="9"/>
  <c r="AE47" i="9" s="1"/>
  <c r="AA49" i="9"/>
  <c r="AE49" i="9" s="1"/>
  <c r="AA50" i="9"/>
  <c r="AE50" i="9" s="1"/>
  <c r="AA52" i="9"/>
  <c r="AE52" i="9" s="1"/>
  <c r="AA54" i="9"/>
  <c r="AE54" i="9" s="1"/>
  <c r="AA56" i="9"/>
  <c r="AE56" i="9" s="1"/>
  <c r="AA58" i="9"/>
  <c r="AE58" i="9" s="1"/>
  <c r="AA60" i="9"/>
  <c r="AE60" i="9" s="1"/>
  <c r="AA61" i="9"/>
  <c r="AE61" i="9" s="1"/>
  <c r="AA63" i="9"/>
  <c r="AE63" i="9" s="1"/>
  <c r="AA65" i="9"/>
  <c r="AE65" i="9" s="1"/>
  <c r="AA67" i="9"/>
  <c r="AE67" i="9" s="1"/>
  <c r="AA69" i="9"/>
  <c r="AE69" i="9" s="1"/>
  <c r="AA74" i="9"/>
  <c r="AE74" i="9" s="1"/>
  <c r="AA76" i="9"/>
  <c r="AE76" i="9" s="1"/>
  <c r="AA78" i="9"/>
  <c r="AE78" i="9" s="1"/>
  <c r="AA80" i="9"/>
  <c r="AE80" i="9" s="1"/>
  <c r="AA82" i="9"/>
  <c r="AE82" i="9" s="1"/>
  <c r="AA84" i="9"/>
  <c r="AE84" i="9" s="1"/>
  <c r="AA86" i="9"/>
  <c r="AE86" i="9" s="1"/>
  <c r="AA88" i="9"/>
  <c r="AE88" i="9" s="1"/>
  <c r="AA90" i="9"/>
  <c r="AE90" i="9" s="1"/>
  <c r="AA92" i="9"/>
  <c r="AE92" i="9" s="1"/>
  <c r="AA94" i="9"/>
  <c r="AE94" i="9" s="1"/>
  <c r="AA96" i="9"/>
  <c r="AE96" i="9" s="1"/>
  <c r="AA98" i="9"/>
  <c r="AE98" i="9" s="1"/>
  <c r="AA102" i="9"/>
  <c r="AE102" i="9" s="1"/>
  <c r="AA104" i="9"/>
  <c r="AE104" i="9" s="1"/>
  <c r="AA106" i="9"/>
  <c r="AE106" i="9" s="1"/>
  <c r="AA108" i="9"/>
  <c r="AE108" i="9" s="1"/>
  <c r="AA110" i="9"/>
  <c r="AE110" i="9" s="1"/>
  <c r="AA112" i="9"/>
  <c r="AE112" i="9" s="1"/>
  <c r="AA114" i="9"/>
  <c r="AE114" i="9" s="1"/>
  <c r="AA116" i="9"/>
  <c r="AE116" i="9" s="1"/>
  <c r="AA118" i="9"/>
  <c r="AE118" i="9" s="1"/>
  <c r="AA120" i="9"/>
  <c r="AE120" i="9" s="1"/>
  <c r="AA122" i="9"/>
  <c r="AE122" i="9" s="1"/>
  <c r="AA124" i="9"/>
  <c r="AE124" i="9" s="1"/>
  <c r="AA126" i="9"/>
  <c r="AE126" i="9" s="1"/>
  <c r="AA128" i="9"/>
  <c r="AE128" i="9" s="1"/>
  <c r="AD17" i="9" l="1"/>
  <c r="AC17" i="9"/>
  <c r="AB17" i="9"/>
  <c r="AA17" i="9"/>
  <c r="Z17" i="9"/>
  <c r="AD16" i="9"/>
  <c r="AC16" i="9"/>
  <c r="AB16" i="9"/>
  <c r="AA16" i="9"/>
  <c r="Z16" i="9"/>
  <c r="AD15" i="9"/>
  <c r="AC15" i="9"/>
  <c r="AB15" i="9"/>
  <c r="AA15" i="9"/>
  <c r="Z15" i="9"/>
  <c r="AD14" i="9"/>
  <c r="AC14" i="9"/>
  <c r="AB14" i="9"/>
  <c r="AA14" i="9"/>
  <c r="Z14" i="9"/>
  <c r="AD13" i="9"/>
  <c r="AC13" i="9"/>
  <c r="AB13" i="9"/>
  <c r="AA13" i="9"/>
  <c r="Z13" i="9"/>
  <c r="AD12" i="9"/>
  <c r="AC12" i="9"/>
  <c r="AB12" i="9"/>
  <c r="AA12" i="9"/>
  <c r="Z12" i="9"/>
  <c r="AE12" i="9" l="1"/>
  <c r="AE14" i="9"/>
  <c r="AE16" i="9"/>
  <c r="AE13" i="9"/>
  <c r="AE15" i="9"/>
  <c r="AE17" i="9"/>
  <c r="AD9" i="9"/>
  <c r="AD10" i="9"/>
  <c r="AD11" i="9"/>
  <c r="AD8" i="9"/>
  <c r="AC9" i="9"/>
  <c r="AC10" i="9"/>
  <c r="AC11" i="9"/>
  <c r="AC8" i="9"/>
  <c r="AB9" i="9"/>
  <c r="AB10" i="9"/>
  <c r="AB11" i="9"/>
  <c r="AB8" i="9"/>
  <c r="AB4" i="9" s="1"/>
  <c r="AA9" i="9"/>
  <c r="AA10" i="9"/>
  <c r="AA11" i="9"/>
  <c r="AA8" i="9"/>
  <c r="AA4" i="9" s="1"/>
  <c r="Z9" i="9"/>
  <c r="Z10" i="9"/>
  <c r="Z11" i="9"/>
  <c r="Z8" i="9"/>
  <c r="Z4" i="9" s="1"/>
  <c r="H42" i="10"/>
  <c r="G42" i="10" s="1"/>
  <c r="F42" i="10"/>
  <c r="G41" i="10"/>
  <c r="G40" i="10"/>
  <c r="G38" i="10"/>
  <c r="G37" i="10"/>
  <c r="G36" i="10"/>
  <c r="G35" i="10"/>
  <c r="H34" i="10"/>
  <c r="F34" i="10"/>
  <c r="G32" i="10"/>
  <c r="F22" i="10"/>
  <c r="A17" i="10"/>
  <c r="A18" i="10" s="1"/>
  <c r="AC4" i="9" l="1"/>
  <c r="H20" i="10" s="1"/>
  <c r="G20" i="10" s="1"/>
  <c r="AE10" i="9"/>
  <c r="AE11" i="9"/>
  <c r="AE9" i="9"/>
  <c r="AE8" i="9"/>
  <c r="AD4" i="9"/>
  <c r="H18" i="10"/>
  <c r="G18" i="10" s="1"/>
  <c r="G34" i="10"/>
  <c r="H21" i="10"/>
  <c r="G21" i="10" s="1"/>
  <c r="H19" i="10"/>
  <c r="G19" i="10" s="1"/>
  <c r="H17" i="10"/>
  <c r="G17" i="10" s="1"/>
  <c r="H22" i="10" l="1"/>
  <c r="G22" i="10" s="1"/>
  <c r="G43" i="10" s="1"/>
  <c r="H43" i="10" l="1"/>
</calcChain>
</file>

<file path=xl/sharedStrings.xml><?xml version="1.0" encoding="utf-8"?>
<sst xmlns="http://schemas.openxmlformats.org/spreadsheetml/2006/main" count="1056" uniqueCount="298">
  <si>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</si>
  <si>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</si>
  <si>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</si>
  <si>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</si>
  <si>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</si>
  <si>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</si>
  <si>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</si>
  <si>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</si>
  <si>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</si>
  <si>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</si>
  <si>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</si>
  <si>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</si>
  <si>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</si>
  <si>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</si>
  <si>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</si>
  <si>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</si>
  <si>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</si>
  <si>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</si>
  <si>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</si>
  <si>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</si>
  <si>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</si>
  <si>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</si>
  <si>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</si>
  <si>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</si>
  <si>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</si>
  <si>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</si>
  <si>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Date.:- 27/07/2011</t>
  </si>
  <si>
    <t>Project Code:-</t>
  </si>
  <si>
    <t>Not For Payment</t>
  </si>
  <si>
    <t>Project:-</t>
  </si>
  <si>
    <t>Work:</t>
  </si>
  <si>
    <t>Budget Code:-</t>
  </si>
  <si>
    <t>W.O. / P.O. No. &amp; Date:-</t>
  </si>
  <si>
    <t>Original W.O. Value:-</t>
  </si>
  <si>
    <t>WO Amendment No.:-</t>
  </si>
  <si>
    <t>Invoice No. BLR-007/2010 dated 22 nd Dec 2010</t>
  </si>
  <si>
    <t>Amended WO/PO Value:-</t>
  </si>
  <si>
    <t>Description of Work</t>
  </si>
  <si>
    <t>Previous Certified Amount             
 INR</t>
  </si>
  <si>
    <t>Current Certified Amount        
 INR</t>
  </si>
  <si>
    <t>Cumulative Certified Amount   
 INR</t>
  </si>
  <si>
    <t>Certificate Type:-</t>
  </si>
  <si>
    <t>I</t>
  </si>
  <si>
    <t>Certificate No.:-</t>
  </si>
  <si>
    <t>R003</t>
  </si>
  <si>
    <t>A</t>
  </si>
  <si>
    <t>Work Done Amount</t>
  </si>
  <si>
    <t>Service Tax.</t>
  </si>
  <si>
    <t>Gross Amount for Work Done As per this Bill</t>
  </si>
  <si>
    <t xml:space="preserve">B </t>
  </si>
  <si>
    <t>Recoveries:-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</si>
  <si>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</si>
  <si>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</si>
  <si>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</si>
  <si>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</si>
  <si>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</si>
  <si>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</si>
  <si>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</si>
  <si>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</si>
  <si>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</si>
  <si>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</si>
  <si>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</si>
  <si>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</si>
  <si>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</si>
  <si>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</si>
  <si>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</si>
  <si>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</si>
  <si>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</si>
  <si>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</si>
  <si>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</si>
  <si>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</si>
  <si>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</si>
  <si>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</si>
  <si>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</si>
  <si>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</si>
  <si>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</si>
  <si>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</si>
  <si>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</si>
  <si>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</si>
  <si>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</si>
  <si>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</si>
  <si>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</si>
  <si>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</si>
  <si>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</si>
  <si>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</si>
  <si>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Net Supply and Installation Amount</t>
  </si>
  <si>
    <t>Others</t>
  </si>
  <si>
    <t>Cum.</t>
  </si>
  <si>
    <t>Disposal of excavated materials to dumping ground as arranged by the contractor</t>
  </si>
  <si>
    <t>BASEMENT WORKS</t>
  </si>
  <si>
    <t xml:space="preserve">EXCAVATION </t>
  </si>
  <si>
    <t xml:space="preserve">Earthwork in mass excavation for basement </t>
  </si>
  <si>
    <r>
      <t>In all types of ordinary and hard soils</t>
    </r>
    <r>
      <rPr>
        <sz val="10"/>
        <rFont val="Arial"/>
        <family val="2"/>
      </rPr>
      <t xml:space="preserve"> -</t>
    </r>
  </si>
  <si>
    <t>1.1.1</t>
  </si>
  <si>
    <t>Upto the specified RL for all depths</t>
  </si>
  <si>
    <r>
      <t xml:space="preserve">Backfilling with selected approved </t>
    </r>
    <r>
      <rPr>
        <b/>
        <sz val="10"/>
        <rFont val="Arial"/>
        <family val="2"/>
      </rPr>
      <t>earth available from the site excavation</t>
    </r>
    <r>
      <rPr>
        <sz val="10"/>
        <rFont val="Arial"/>
        <family val="2"/>
      </rPr>
      <t xml:space="preserve"> </t>
    </r>
  </si>
  <si>
    <r>
      <t xml:space="preserve">Backfilling with selected approved </t>
    </r>
    <r>
      <rPr>
        <b/>
        <sz val="10"/>
        <rFont val="Arial"/>
        <family val="2"/>
      </rPr>
      <t>earth brought from outside.</t>
    </r>
  </si>
  <si>
    <r>
      <t xml:space="preserve">Providing and laying </t>
    </r>
    <r>
      <rPr>
        <b/>
        <sz val="10"/>
        <rFont val="Arial"/>
        <family val="2"/>
      </rPr>
      <t>dry stone packing</t>
    </r>
    <r>
      <rPr>
        <sz val="10"/>
        <rFont val="Arial"/>
        <family val="2"/>
      </rPr>
      <t xml:space="preserve"> </t>
    </r>
  </si>
  <si>
    <r>
      <t xml:space="preserve">Designing, Installing, maintaining suitable </t>
    </r>
    <r>
      <rPr>
        <b/>
        <sz val="10"/>
        <rFont val="Arial"/>
        <family val="2"/>
      </rPr>
      <t xml:space="preserve">earth retaining / shoring system </t>
    </r>
  </si>
  <si>
    <t>II</t>
  </si>
  <si>
    <t>ANTI-TERMITE TREATMENT</t>
  </si>
  <si>
    <r>
      <t xml:space="preserve">Providing </t>
    </r>
    <r>
      <rPr>
        <b/>
        <sz val="10"/>
        <rFont val="Arial"/>
        <family val="2"/>
      </rPr>
      <t>pre-constructional Anti-termite treatment</t>
    </r>
    <r>
      <rPr>
        <sz val="10"/>
        <rFont val="Arial"/>
        <family val="2"/>
      </rPr>
      <t xml:space="preserve"> </t>
    </r>
  </si>
  <si>
    <t>III</t>
  </si>
  <si>
    <t>PLAIN CEMENT CONCRETE</t>
  </si>
  <si>
    <t>In foundation pits, footings, rafts etc.</t>
  </si>
  <si>
    <t>IV</t>
  </si>
  <si>
    <t>REINFORCED CEMENT CONCRETE</t>
  </si>
  <si>
    <r>
      <t>Providing and laying in position</t>
    </r>
    <r>
      <rPr>
        <b/>
        <sz val="10"/>
        <rFont val="Arial"/>
        <family val="2"/>
      </rPr>
      <t xml:space="preserve"> ready mixed cement concrete</t>
    </r>
    <r>
      <rPr>
        <sz val="10"/>
        <rFont val="Arial"/>
        <family val="2"/>
      </rPr>
      <t xml:space="preserve"> </t>
    </r>
    <r>
      <rPr>
        <b/>
        <sz val="10"/>
        <rFont val="Arial"/>
        <family val="2"/>
      </rPr>
      <t>(RMC)</t>
    </r>
    <r>
      <rPr>
        <sz val="10"/>
        <rFont val="Arial"/>
        <family val="2"/>
      </rPr>
      <t xml:space="preserve"> </t>
    </r>
  </si>
  <si>
    <r>
      <t xml:space="preserve">For all RCC elements (as mentioned below)  - </t>
    </r>
    <r>
      <rPr>
        <b/>
        <sz val="10"/>
        <rFont val="Arial"/>
        <family val="2"/>
      </rPr>
      <t>UPTO GROUND FLOOR LEVEL</t>
    </r>
  </si>
  <si>
    <t>In footings,  pedestals, strip footings, equipment foundations etc.</t>
  </si>
  <si>
    <t>1.1.2</t>
  </si>
  <si>
    <t>In raft slabs</t>
  </si>
  <si>
    <t>1.1.3</t>
  </si>
  <si>
    <t xml:space="preserve">In columns in a square / rectangular profile </t>
  </si>
  <si>
    <t>1.1.5</t>
  </si>
  <si>
    <t>In floor beams, tie-beams etc. in straight profile</t>
  </si>
  <si>
    <t>1.1.7</t>
  </si>
  <si>
    <t>In basement retaining walls including chamfers, counterforts etc.</t>
  </si>
  <si>
    <t>1.1.8</t>
  </si>
  <si>
    <t>In lift walls, shear walls, parapet walls etc.</t>
  </si>
  <si>
    <t>1.1.9</t>
  </si>
  <si>
    <t>In floor slabs in a horizontal / straight profile</t>
  </si>
  <si>
    <t>1.1.11</t>
  </si>
  <si>
    <t>In stairway waist slabs including steps and midlandings.</t>
  </si>
  <si>
    <r>
      <t>Add or deduct over item 1.0 above</t>
    </r>
    <r>
      <rPr>
        <sz val="10"/>
        <rFont val="Arial"/>
        <family val="2"/>
      </rPr>
      <t xml:space="preserve"> for providing following grades of concrete for any item of work instead of </t>
    </r>
    <r>
      <rPr>
        <b/>
        <sz val="10"/>
        <rFont val="Arial"/>
        <family val="2"/>
      </rPr>
      <t>M-30</t>
    </r>
    <r>
      <rPr>
        <sz val="10"/>
        <rFont val="Arial"/>
        <family val="2"/>
      </rPr>
      <t xml:space="preserve"> </t>
    </r>
    <r>
      <rPr>
        <b/>
        <sz val="10"/>
        <rFont val="Arial"/>
        <family val="2"/>
      </rPr>
      <t>Grade concrete.</t>
    </r>
  </si>
  <si>
    <t xml:space="preserve">In M-25 Grade </t>
  </si>
  <si>
    <t xml:space="preserve">In M-35 Grade </t>
  </si>
  <si>
    <t xml:space="preserve">In M-40 Grade </t>
  </si>
  <si>
    <t xml:space="preserve">In M-45 Grade </t>
  </si>
  <si>
    <t xml:space="preserve">In M-50 Grade </t>
  </si>
  <si>
    <r>
      <t xml:space="preserve">Providing &amp; fixing in position, </t>
    </r>
    <r>
      <rPr>
        <b/>
        <sz val="10"/>
        <rFont val="Arial"/>
        <family val="2"/>
      </rPr>
      <t>centering and shuttering</t>
    </r>
    <r>
      <rPr>
        <sz val="10"/>
        <rFont val="Arial"/>
        <family val="2"/>
      </rPr>
      <t xml:space="preserve"> including </t>
    </r>
  </si>
  <si>
    <r>
      <t xml:space="preserve">For all Centering &amp; Shuttering Work (as mentioned below)  - </t>
    </r>
    <r>
      <rPr>
        <b/>
        <sz val="10"/>
        <rFont val="Arial"/>
        <family val="2"/>
      </rPr>
      <t>UPTO GROUND FLOOR LEVEL</t>
    </r>
  </si>
  <si>
    <t>3.1.1</t>
  </si>
  <si>
    <t>In PCC work below foundation pits, footings, rafts, for plinth protection, copings, sills etc.</t>
  </si>
  <si>
    <t>3.1.2</t>
  </si>
  <si>
    <t>3.1.4</t>
  </si>
  <si>
    <t>3.1.6</t>
  </si>
  <si>
    <t>In floor beams,  tie-beams etc. in straight profile</t>
  </si>
  <si>
    <t>3.1.8</t>
  </si>
  <si>
    <t>In basement retaining walls including chamfers, counterforts etc. (Provision of necessary staging for external face of the retaining wall shall be included in the item)</t>
  </si>
  <si>
    <t>3.1.9</t>
  </si>
  <si>
    <t>3.1.10</t>
  </si>
  <si>
    <t>3.1.12</t>
  </si>
  <si>
    <t>Part rate shuttering as perJMR</t>
  </si>
  <si>
    <t xml:space="preserve">Extra over Item 3.0 above for staging / additional height in centering, shuttering in suspended floors, roofs, landings, beams and cantilevers </t>
  </si>
  <si>
    <t>Staging / additional height in centering, shuttering upto a total height of 4.05m i.e. additional 0.55m over initial height of 3.5m. (In parking areas of all basement B3, B2 &amp; B1)</t>
  </si>
  <si>
    <t>Staging / additional height in centering, shuttering upto a total height of 4.75m i.e. additional 1.25m over initial height of 3.5m. (In upper basement B1 - Kitchen Area)</t>
  </si>
  <si>
    <t>Staging / additional height in centering, shuttering upto a total height of 5.85m i.e. additional 2.35m over initial height of 3.5m. (In lower basement B3 - Service Rooms)</t>
  </si>
  <si>
    <t xml:space="preserve">TMT bars conforming to IS-1786, grade Fe-500D </t>
  </si>
  <si>
    <t>V</t>
  </si>
  <si>
    <t>STRUCTURAL STEEL</t>
  </si>
  <si>
    <r>
      <t xml:space="preserve">In </t>
    </r>
    <r>
      <rPr>
        <b/>
        <sz val="10"/>
        <rFont val="Arial"/>
        <family val="2"/>
      </rPr>
      <t xml:space="preserve">MS base plates, gusset plates, connecting plates </t>
    </r>
    <r>
      <rPr>
        <sz val="10"/>
        <rFont val="Arial"/>
        <family val="2"/>
      </rPr>
      <t>etc.</t>
    </r>
  </si>
  <si>
    <t>VI</t>
  </si>
  <si>
    <t>MASONRY</t>
  </si>
  <si>
    <r>
      <t xml:space="preserve">Providing and constructing </t>
    </r>
    <r>
      <rPr>
        <b/>
        <sz val="10"/>
        <rFont val="Arial"/>
        <family val="2"/>
      </rPr>
      <t>Brick Masonry,</t>
    </r>
    <r>
      <rPr>
        <sz val="10"/>
        <rFont val="Arial"/>
        <family val="2"/>
      </rPr>
      <t xml:space="preserve"> with locally available first quality bricks of class designation 75 in cement mortar CM 1:6 (1 cement : 6 coarse sand) </t>
    </r>
  </si>
  <si>
    <t>230mm thick and above (nominal  dimension) Brick Masonry ( In basement)</t>
  </si>
  <si>
    <r>
      <t xml:space="preserve">Providing and constructing </t>
    </r>
    <r>
      <rPr>
        <b/>
        <sz val="10"/>
        <rFont val="Arial"/>
        <family val="2"/>
      </rPr>
      <t>Brick masonry in 115mm thick</t>
    </r>
    <r>
      <rPr>
        <sz val="10"/>
        <rFont val="Arial"/>
        <family val="2"/>
      </rPr>
      <t xml:space="preserve"> at all levels with locally available first quality bricks in cement mortar CM 1:4 (1 cement : 4 coarse sand) </t>
    </r>
    <r>
      <rPr>
        <b/>
        <sz val="10"/>
        <rFont val="Arial"/>
        <family val="2"/>
      </rPr>
      <t>(In superstructure)</t>
    </r>
  </si>
  <si>
    <t>VII</t>
  </si>
  <si>
    <t xml:space="preserve">INTERNAL PLASTERING </t>
  </si>
  <si>
    <r>
      <t>Providing and applying 15mm thick plaster</t>
    </r>
    <r>
      <rPr>
        <sz val="10"/>
        <rFont val="Arial"/>
        <family val="2"/>
      </rPr>
      <t xml:space="preserve"> in cement mortar 1:4 (1 cement : 4 fine sand); </t>
    </r>
    <r>
      <rPr>
        <b/>
        <sz val="10"/>
        <rFont val="Arial"/>
        <family val="2"/>
      </rPr>
      <t>to internal surfaces</t>
    </r>
    <r>
      <rPr>
        <sz val="10"/>
        <rFont val="Arial"/>
        <family val="2"/>
      </rPr>
      <t xml:space="preserve"> </t>
    </r>
    <r>
      <rPr>
        <b/>
        <sz val="10"/>
        <rFont val="Arial"/>
        <family val="2"/>
      </rPr>
      <t xml:space="preserve">(For internal concrete &amp; masonry surfaces in basements) </t>
    </r>
  </si>
  <si>
    <t>VIII</t>
  </si>
  <si>
    <t>WATER PROOFING</t>
  </si>
  <si>
    <r>
      <t xml:space="preserve">Providing and laying </t>
    </r>
    <r>
      <rPr>
        <b/>
        <sz val="10"/>
        <rFont val="Arial"/>
        <family val="2"/>
      </rPr>
      <t>membrane waterproofing system to the basement and other underground structures</t>
    </r>
    <r>
      <rPr>
        <sz val="10"/>
        <rFont val="Arial"/>
        <family val="2"/>
      </rPr>
      <t xml:space="preserve"> </t>
    </r>
  </si>
  <si>
    <r>
      <t xml:space="preserve">In horizontal areas, below rafts etc. </t>
    </r>
    <r>
      <rPr>
        <sz val="10"/>
        <rFont val="Arial"/>
        <family val="2"/>
      </rPr>
      <t>as detailed hereunder:</t>
    </r>
  </si>
  <si>
    <r>
      <t xml:space="preserve">Providing &amp; laying minimum </t>
    </r>
    <r>
      <rPr>
        <b/>
        <sz val="10"/>
        <rFont val="Arial"/>
        <family val="2"/>
      </rPr>
      <t>2.0mm thick</t>
    </r>
    <r>
      <rPr>
        <sz val="10"/>
        <rFont val="Arial"/>
        <family val="2"/>
      </rPr>
      <t xml:space="preserve"> flexible </t>
    </r>
    <r>
      <rPr>
        <b/>
        <sz val="10"/>
        <rFont val="Arial"/>
        <family val="2"/>
      </rPr>
      <t xml:space="preserve">PVC synthetic </t>
    </r>
    <r>
      <rPr>
        <sz val="10"/>
        <rFont val="Arial"/>
        <family val="2"/>
      </rPr>
      <t xml:space="preserve">waterproofing membrane system </t>
    </r>
    <r>
      <rPr>
        <b/>
        <sz val="10"/>
        <rFont val="Arial"/>
        <family val="2"/>
      </rPr>
      <t>Masterpren BG of BASF</t>
    </r>
    <r>
      <rPr>
        <sz val="10"/>
        <rFont val="Arial"/>
        <family val="2"/>
      </rPr>
      <t xml:space="preserve">  </t>
    </r>
  </si>
  <si>
    <t>1.2.1a</t>
  </si>
  <si>
    <t>Stage-I &amp; Stage-II Revised waterproofing (Crystalline method)</t>
  </si>
  <si>
    <t>SUPERSTRUCTURE WORKS</t>
  </si>
  <si>
    <r>
      <t>Supplying, fabricating, assembling, hoisting / erecting and fixing in position at locations specified below,</t>
    </r>
    <r>
      <rPr>
        <b/>
        <sz val="10"/>
        <rFont val="Arial"/>
        <family val="2"/>
      </rPr>
      <t xml:space="preserve"> structural steel works of MS rolled single / built-up sections conforming to IS 2062</t>
    </r>
    <r>
      <rPr>
        <sz val="10"/>
        <rFont val="Arial"/>
        <family val="2"/>
      </rPr>
      <t xml:space="preserve">, </t>
    </r>
  </si>
  <si>
    <r>
      <t>In</t>
    </r>
    <r>
      <rPr>
        <b/>
        <sz val="10"/>
        <rFont val="Arial"/>
        <family val="2"/>
      </rPr>
      <t xml:space="preserve"> MS angles for column guards, nosing in trench walls, steps </t>
    </r>
    <r>
      <rPr>
        <sz val="10"/>
        <rFont val="Arial"/>
        <family val="2"/>
      </rPr>
      <t xml:space="preserve"> etc.</t>
    </r>
  </si>
  <si>
    <r>
      <t xml:space="preserve">Providing &amp; Fixing approved </t>
    </r>
    <r>
      <rPr>
        <b/>
        <sz val="10"/>
        <rFont val="Arial"/>
        <family val="2"/>
      </rPr>
      <t xml:space="preserve">anchor fasteners (manufactured by HILTI </t>
    </r>
  </si>
  <si>
    <t>Dia 12mm</t>
  </si>
  <si>
    <t>MISCELLANEOUS</t>
  </si>
  <si>
    <t xml:space="preserve">Supplying and providing Puddle flanges </t>
  </si>
  <si>
    <t>80mm dia.</t>
  </si>
  <si>
    <t>Part rate</t>
  </si>
  <si>
    <t>100mm dia.</t>
  </si>
  <si>
    <t>For Vastu Work</t>
  </si>
  <si>
    <t>Sqm.</t>
  </si>
  <si>
    <t>3.1.17</t>
  </si>
  <si>
    <t>MT.</t>
  </si>
  <si>
    <t>Each</t>
  </si>
  <si>
    <t>Sqm</t>
  </si>
  <si>
    <t>Nil</t>
  </si>
  <si>
    <t>203010000</t>
  </si>
  <si>
    <t>203020000</t>
  </si>
  <si>
    <t>203030000</t>
  </si>
  <si>
    <t>203040000</t>
  </si>
  <si>
    <t>203050000</t>
  </si>
  <si>
    <t>203110000</t>
  </si>
  <si>
    <t>203060000</t>
  </si>
  <si>
    <t>203100000</t>
  </si>
  <si>
    <t>204000000</t>
  </si>
  <si>
    <t>204100000</t>
  </si>
  <si>
    <t>204050000</t>
  </si>
  <si>
    <t>208000000</t>
  </si>
  <si>
    <t>EXTRA ITEMS</t>
  </si>
  <si>
    <t>P/L Plum concrete</t>
  </si>
  <si>
    <t>P/L GI Sheet for store roofing</t>
  </si>
  <si>
    <t>P/L GI Pipe for raft pressure release.</t>
  </si>
  <si>
    <t>Additional rate for pressure gruniting for retaining of soil</t>
  </si>
  <si>
    <t>amuont paid in Item no 5 of tender item</t>
  </si>
  <si>
    <t>Loss incurred due to haphazard backfilling</t>
  </si>
  <si>
    <t>Repair of concrete Pump.</t>
  </si>
  <si>
    <t>Rental charges for concrete pump</t>
  </si>
  <si>
    <t>Rebaring work</t>
  </si>
  <si>
    <t>8mm</t>
  </si>
  <si>
    <t>10mm</t>
  </si>
  <si>
    <t>12mm</t>
  </si>
  <si>
    <t>16mm</t>
  </si>
  <si>
    <t>20mm</t>
  </si>
  <si>
    <t>25mm</t>
  </si>
  <si>
    <t>32mm</t>
  </si>
  <si>
    <t>Pipe driving (MS Perforated for raft)</t>
  </si>
  <si>
    <t>Providing and laying in position ready mixed plain cement concrete manufactured in fully automatic batching plant and transported to site of work in transit mixer for all leads having continuous agitated mixer, manufactured as per approved design mix cement concrete of M-15 Grade. for making bandh  all around the plot</t>
  </si>
  <si>
    <t>Reinforcement bar cutting by using gas cutter</t>
  </si>
  <si>
    <t>Shuttering for the above item 12</t>
  </si>
  <si>
    <t>Supply of Manpower</t>
  </si>
  <si>
    <t>Mason</t>
  </si>
  <si>
    <t>Helper</t>
  </si>
  <si>
    <t>i</t>
  </si>
  <si>
    <t>ii</t>
  </si>
  <si>
    <t>iii</t>
  </si>
  <si>
    <t>iv</t>
  </si>
  <si>
    <t>v</t>
  </si>
  <si>
    <t>vi</t>
  </si>
  <si>
    <t>vii</t>
  </si>
  <si>
    <t>CUM</t>
  </si>
  <si>
    <t>SQM</t>
  </si>
  <si>
    <t>RMT</t>
  </si>
  <si>
    <t>LS</t>
  </si>
  <si>
    <t>Nos</t>
  </si>
  <si>
    <t>nos</t>
  </si>
  <si>
    <t>m3</t>
  </si>
  <si>
    <t>Mandays</t>
  </si>
  <si>
    <t>Backfilling with selected approved earth brought from outside. Extra on item no 3.2 backfilling</t>
  </si>
  <si>
    <t>107000000</t>
  </si>
  <si>
    <t>Recovery of  Advance (@11.7647% Of Net Work done)</t>
  </si>
  <si>
    <t xml:space="preserve">Recovery of Material Advance </t>
  </si>
  <si>
    <t>Recovery of Advance payment for soil supply and filling</t>
  </si>
  <si>
    <t>Recovery of Subcontractors payment of BEBL</t>
  </si>
  <si>
    <t>Debit for open NCRs-as per attached sheet</t>
  </si>
  <si>
    <t>Recovery of RMC Payment</t>
  </si>
  <si>
    <t>Recovery for shorage of Client supplied steel reinforcement</t>
  </si>
  <si>
    <t>IX</t>
  </si>
  <si>
    <t>Price Variation for Steel Reinforcement and RMC Concrete</t>
  </si>
  <si>
    <t>No.</t>
  </si>
  <si>
    <t>X</t>
  </si>
  <si>
    <t>List of Material Handover</t>
  </si>
  <si>
    <t>Sign board of LDA at gate</t>
  </si>
  <si>
    <t>Potacabin with AC</t>
  </si>
  <si>
    <t>Water tank for CHPL</t>
  </si>
  <si>
    <t>Cost of shuttering material</t>
  </si>
  <si>
    <t>Furniture for portacabin</t>
  </si>
  <si>
    <t>Misc. material handed over to CHPL</t>
  </si>
  <si>
    <t>Door colums (2mtr)</t>
  </si>
  <si>
    <t>Purlin (2mtr)</t>
  </si>
  <si>
    <t>Corner columns (2mtr)</t>
  </si>
  <si>
    <t>Gable side runners</t>
  </si>
  <si>
    <t>Side runners</t>
  </si>
  <si>
    <t>Truss joint</t>
  </si>
  <si>
    <t>Floor centers</t>
  </si>
  <si>
    <t>U Jacks</t>
  </si>
  <si>
    <t>Cable 2.5sqmm 4core</t>
  </si>
  <si>
    <t>Cable 2.5sqmm 2core</t>
  </si>
  <si>
    <t>Cable 2.5sqmm 3core</t>
  </si>
  <si>
    <t>Cable 4sqmm 4core</t>
  </si>
  <si>
    <t>Cable 16 sqm 4core</t>
  </si>
  <si>
    <t>Socket 16 Amp</t>
  </si>
  <si>
    <t>RCB 63 Amp</t>
  </si>
  <si>
    <t>Sodium Lamo 400W</t>
  </si>
  <si>
    <t>Sodium Lamo 250W</t>
  </si>
  <si>
    <t>Submersible pump</t>
  </si>
  <si>
    <t>viii</t>
  </si>
  <si>
    <t>ix</t>
  </si>
  <si>
    <t>x</t>
  </si>
  <si>
    <t>xi</t>
  </si>
  <si>
    <t>xii</t>
  </si>
  <si>
    <t>xiii</t>
  </si>
  <si>
    <t>xiv</t>
  </si>
  <si>
    <t>xv</t>
  </si>
  <si>
    <t>xvi</t>
  </si>
  <si>
    <t>xvii</t>
  </si>
  <si>
    <t>xviii</t>
  </si>
  <si>
    <t>xix</t>
  </si>
  <si>
    <t>203000000</t>
  </si>
  <si>
    <t>M/s. Billimoria &amp; Co. Ltd</t>
  </si>
  <si>
    <t>Shivsagar Estate A Block, 2nd Floor. Dr A.B. Road, Worli, Mumbai-400018</t>
  </si>
  <si>
    <t>PAN No.:- AAACB1542P</t>
  </si>
  <si>
    <t>006</t>
  </si>
  <si>
    <t>Proposed Five Star Hotel At Lucknow</t>
  </si>
  <si>
    <t>Civil Works (Shell And Core)</t>
  </si>
  <si>
    <t>CHPL/006/WO/12-13/0305, Dated 31st Dec 2013</t>
  </si>
  <si>
    <t xml:space="preserve">  INR                   454148527</t>
  </si>
  <si>
    <t>OLD GI Sheet 2x5"x10 and OLD GI Sheet 2x5"x8</t>
  </si>
  <si>
    <t>3.1.3</t>
  </si>
  <si>
    <t>COP No.:-</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</si>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</sst>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0.0"/>
    <numFmt numFmtId="171" formatCode="0.000"/>
    <numFmt numFmtId="172" formatCode="##\ ##\ ##\ ###"/>
  </numFmts>
  <fonts count="25">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6"/>
      <name val="Tahoma"/>
      <family val="2"/>
    </font>
    <font>
      <b/>
      <sz val="10"/>
      <name val="Tahoma"/>
      <family val="2"/>
    </font>
    <font>
      <b/>
      <sz val="14"/>
      <name val="Tahoma"/>
      <family val="2"/>
    </font>
    <font>
      <sz val="11"/>
      <name val="Calibri"/>
      <family val="2"/>
    </font>
    <font>
      <b/>
      <sz val="10"/>
      <name val="Arial"/>
      <family val="2"/>
    </font>
    <font>
      <sz val="12"/>
      <name val="Cambria"/>
      <family val="1"/>
      <scheme val="major"/>
    </font>
    <font>
      <sz val="11"/>
      <color theme="1"/>
      <name val="Calibri"/>
      <family val="2"/>
    </font>
    <font>
      <b/>
      <sz val="11"/>
      <color theme="1"/>
      <name val="Calibri"/>
      <family val="2"/>
    </font>
    <font>
      <b/>
      <sz val="14"/>
      <name val="Cambria"/>
      <family val="1"/>
      <scheme val="major"/>
    </font>
    <font>
      <sz val="14"/>
      <name val="Cambria"/>
      <family val="1"/>
      <scheme val="major"/>
    </font>
    <font>
      <b/>
      <sz val="11"/>
      <name val="Calibri"/>
      <family val="2"/>
      <scheme val="minor"/>
    </font>
  </fonts>
  <fills count="9">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39994506668294322" rgb="1F497D"/>
        <bgColor indexed="64"/>
      </patternFill>
    </fill>
    <fill>
      <patternFill patternType="solid">
        <fgColor theme="3" tint="0.59996337778862885" rgb="1F497D"/>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1">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321">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0" borderId="0" xfId="0" applyFont="1" applyBorder="1"/>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1" fillId="2" borderId="0" xfId="0" applyFont="1" applyFill="1" applyBorder="1"/>
    <xf numFmtId="0" fontId="7" fillId="3" borderId="1" xfId="40" applyFont="1" applyFill="1" applyBorder="1" applyAlignment="1" applyProtection="1">
      <alignment horizontal="left" vertical="center"/>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0" fontId="7" fillId="0" borderId="1" xfId="40" applyFont="1" applyFill="1" applyBorder="1" applyAlignment="1" applyProtection="1">
      <alignment horizontal="center"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164" fontId="7" fillId="0" borderId="1" xfId="23" applyNumberFormat="1" applyFont="1" applyFill="1" applyBorder="1" applyAlignment="1">
      <alignment horizontal="righ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4" borderId="1" xfId="0" applyFont="1" applyFill="1" applyBorder="1"/>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9" fillId="0" borderId="0" xfId="23" applyFont="1"/>
    <xf numFmtId="0" fontId="9" fillId="0" borderId="0" xfId="23" applyFont="1" applyAlignment="1">
      <alignment vertical="center"/>
    </xf>
    <xf numFmtId="0" fontId="10" fillId="6" borderId="15" xfId="23" quotePrefix="1" applyFont="1" applyFill="1" applyBorder="1" applyAlignment="1">
      <alignment vertical="center"/>
    </xf>
    <xf numFmtId="0" fontId="13" fillId="6" borderId="15" xfId="23" applyFont="1" applyFill="1" applyBorder="1" applyAlignment="1">
      <alignment vertical="center"/>
    </xf>
    <xf numFmtId="0" fontId="13" fillId="6" borderId="15" xfId="23" applyFont="1" applyFill="1" applyBorder="1" applyAlignment="1">
      <alignment horizontal="center" vertical="center"/>
    </xf>
    <xf numFmtId="0" fontId="9" fillId="0" borderId="21" xfId="23" applyFont="1" applyBorder="1" applyAlignment="1">
      <alignment vertical="justify"/>
    </xf>
    <xf numFmtId="0" fontId="9" fillId="0" borderId="20" xfId="23" applyFont="1" applyBorder="1" applyAlignment="1">
      <alignment vertical="justify"/>
    </xf>
    <xf numFmtId="0" fontId="9" fillId="0" borderId="0" xfId="23" applyFont="1" applyBorder="1" applyAlignment="1">
      <alignment vertical="justify"/>
    </xf>
    <xf numFmtId="0" fontId="9" fillId="0" borderId="20" xfId="23" applyFont="1" applyBorder="1" applyAlignment="1">
      <alignment vertical="center"/>
    </xf>
    <xf numFmtId="0" fontId="9" fillId="0" borderId="0" xfId="23" applyFont="1" applyBorder="1" applyAlignment="1">
      <alignment vertical="center" wrapText="1"/>
    </xf>
    <xf numFmtId="0" fontId="9" fillId="0" borderId="1" xfId="23" applyFont="1" applyBorder="1" applyAlignment="1">
      <alignment horizontal="center" vertical="center"/>
    </xf>
    <xf numFmtId="0" fontId="15" fillId="0" borderId="30" xfId="23" applyFont="1" applyBorder="1" applyAlignment="1">
      <alignment vertical="center"/>
    </xf>
    <xf numFmtId="0" fontId="15" fillId="0" borderId="31" xfId="23" applyFont="1" applyBorder="1" applyAlignment="1">
      <alignment horizontal="center" vertical="center" wrapText="1"/>
    </xf>
    <xf numFmtId="166" fontId="15" fillId="0" borderId="31" xfId="2" applyNumberFormat="1" applyFont="1" applyBorder="1" applyAlignment="1">
      <alignment horizontal="center" vertical="center" wrapText="1"/>
    </xf>
    <xf numFmtId="0" fontId="9" fillId="0" borderId="34" xfId="23" applyFont="1" applyBorder="1" applyAlignment="1">
      <alignment horizontal="center" vertical="center"/>
    </xf>
    <xf numFmtId="166" fontId="9" fillId="0" borderId="1" xfId="2" applyNumberFormat="1" applyFont="1" applyBorder="1" applyAlignment="1">
      <alignment horizontal="center"/>
    </xf>
    <xf numFmtId="166" fontId="9" fillId="6" borderId="1" xfId="2" applyNumberFormat="1" applyFont="1" applyFill="1" applyBorder="1" applyAlignment="1">
      <alignment horizontal="center"/>
    </xf>
    <xf numFmtId="0" fontId="9" fillId="0" borderId="8" xfId="23" applyFont="1" applyBorder="1" applyAlignment="1">
      <alignment horizontal="center" vertical="center"/>
    </xf>
    <xf numFmtId="166" fontId="9" fillId="0" borderId="9" xfId="2" applyNumberFormat="1" applyFont="1" applyBorder="1" applyAlignment="1">
      <alignment horizontal="center" vertical="center"/>
    </xf>
    <xf numFmtId="166" fontId="9" fillId="6" borderId="9" xfId="2" applyNumberFormat="1" applyFont="1" applyFill="1" applyBorder="1" applyAlignment="1">
      <alignment horizontal="center" vertical="center"/>
    </xf>
    <xf numFmtId="0" fontId="10" fillId="0" borderId="5" xfId="23" applyFont="1" applyBorder="1" applyAlignment="1">
      <alignment horizontal="center" vertical="center"/>
    </xf>
    <xf numFmtId="166" fontId="9" fillId="0" borderId="6" xfId="2" applyNumberFormat="1" applyFont="1" applyBorder="1" applyAlignment="1">
      <alignment horizontal="center" vertical="center"/>
    </xf>
    <xf numFmtId="166" fontId="9" fillId="6" borderId="6" xfId="2" applyNumberFormat="1" applyFont="1" applyFill="1" applyBorder="1" applyAlignment="1">
      <alignment horizontal="center" vertical="center"/>
    </xf>
    <xf numFmtId="168" fontId="9" fillId="6" borderId="1" xfId="2" applyNumberFormat="1" applyFont="1" applyFill="1" applyBorder="1" applyAlignment="1">
      <alignment horizontal="center" vertical="center"/>
    </xf>
    <xf numFmtId="168" fontId="9" fillId="0" borderId="1" xfId="2" applyNumberFormat="1" applyFont="1" applyBorder="1" applyAlignment="1">
      <alignment horizontal="center" vertical="center"/>
    </xf>
    <xf numFmtId="168" fontId="15" fillId="8" borderId="1" xfId="2" applyNumberFormat="1" applyFont="1" applyFill="1" applyBorder="1" applyAlignment="1">
      <alignment horizontal="center" vertical="center"/>
    </xf>
    <xf numFmtId="167" fontId="9" fillId="6" borderId="1" xfId="2" applyNumberFormat="1" applyFont="1" applyFill="1" applyBorder="1" applyAlignment="1">
      <alignment horizontal="center" vertical="center"/>
    </xf>
    <xf numFmtId="0" fontId="10" fillId="0" borderId="11" xfId="23" applyFont="1" applyBorder="1" applyAlignment="1">
      <alignment horizontal="center" vertical="center"/>
    </xf>
    <xf numFmtId="167" fontId="10" fillId="6" borderId="12" xfId="2" applyNumberFormat="1" applyFont="1" applyFill="1" applyBorder="1" applyAlignment="1">
      <alignment horizontal="center" vertical="center"/>
    </xf>
    <xf numFmtId="168" fontId="10" fillId="8" borderId="12" xfId="2" applyNumberFormat="1" applyFont="1" applyFill="1" applyBorder="1" applyAlignment="1">
      <alignment horizontal="center" vertical="center"/>
    </xf>
    <xf numFmtId="0" fontId="10" fillId="0" borderId="42" xfId="23" applyFont="1" applyBorder="1" applyAlignment="1">
      <alignment horizontal="center" vertical="center"/>
    </xf>
    <xf numFmtId="168" fontId="15" fillId="6" borderId="43" xfId="23" applyNumberFormat="1" applyFont="1" applyFill="1" applyBorder="1" applyAlignment="1">
      <alignment horizontal="center" vertical="center" wrapText="1"/>
    </xf>
    <xf numFmtId="168" fontId="15" fillId="0" borderId="43" xfId="2" applyNumberFormat="1" applyFont="1" applyBorder="1" applyAlignment="1">
      <alignment horizontal="center" vertical="center" wrapText="1"/>
    </xf>
    <xf numFmtId="167" fontId="9" fillId="6" borderId="1" xfId="2" applyNumberFormat="1" applyFont="1" applyFill="1" applyBorder="1" applyAlignment="1">
      <alignment horizontal="center" vertical="center" wrapText="1"/>
    </xf>
    <xf numFmtId="167" fontId="9" fillId="0" borderId="1" xfId="2" applyNumberFormat="1" applyFont="1" applyBorder="1" applyAlignment="1">
      <alignment horizontal="center" vertical="center"/>
    </xf>
    <xf numFmtId="168" fontId="9" fillId="6" borderId="1" xfId="2" applyNumberFormat="1" applyFont="1" applyFill="1" applyBorder="1" applyAlignment="1">
      <alignment horizontal="center" vertical="center" wrapText="1"/>
    </xf>
    <xf numFmtId="168" fontId="9" fillId="8" borderId="1" xfId="2" applyNumberFormat="1" applyFont="1" applyFill="1" applyBorder="1" applyAlignment="1">
      <alignment horizontal="center" vertical="center"/>
    </xf>
    <xf numFmtId="0" fontId="10" fillId="0" borderId="8" xfId="23" applyFont="1" applyBorder="1" applyAlignment="1">
      <alignment horizontal="center" vertical="center"/>
    </xf>
    <xf numFmtId="168" fontId="10" fillId="0" borderId="9" xfId="2" applyNumberFormat="1" applyFont="1" applyBorder="1" applyAlignment="1">
      <alignment horizontal="center" vertical="center"/>
    </xf>
    <xf numFmtId="167" fontId="15" fillId="6" borderId="6" xfId="2" applyNumberFormat="1" applyFont="1" applyFill="1" applyBorder="1" applyAlignment="1">
      <alignment horizontal="center" vertical="center" wrapText="1"/>
    </xf>
    <xf numFmtId="168" fontId="9" fillId="0" borderId="6" xfId="2" applyNumberFormat="1" applyFont="1" applyBorder="1" applyAlignment="1">
      <alignment horizontal="center" vertical="center"/>
    </xf>
    <xf numFmtId="0" fontId="15" fillId="0" borderId="34" xfId="23" applyFont="1" applyBorder="1" applyAlignment="1">
      <alignment horizontal="center" vertical="center"/>
    </xf>
    <xf numFmtId="167" fontId="15" fillId="6" borderId="1" xfId="2" applyNumberFormat="1" applyFont="1" applyFill="1" applyBorder="1" applyAlignment="1">
      <alignment horizontal="center" vertical="center" wrapText="1"/>
    </xf>
    <xf numFmtId="168" fontId="11" fillId="6" borderId="1" xfId="2" applyNumberFormat="1" applyFont="1" applyFill="1" applyBorder="1" applyAlignment="1">
      <alignment horizontal="center" vertical="center" wrapText="1"/>
    </xf>
    <xf numFmtId="168" fontId="11" fillId="0" borderId="1" xfId="2" applyNumberFormat="1" applyFont="1" applyBorder="1" applyAlignment="1">
      <alignment horizontal="center" vertical="center"/>
    </xf>
    <xf numFmtId="169" fontId="9" fillId="0" borderId="0" xfId="23" applyNumberFormat="1" applyFont="1"/>
    <xf numFmtId="167" fontId="10" fillId="0" borderId="9" xfId="2" applyNumberFormat="1" applyFont="1" applyBorder="1" applyAlignment="1">
      <alignment vertical="center"/>
    </xf>
    <xf numFmtId="169" fontId="9" fillId="0" borderId="0" xfId="23" applyNumberFormat="1" applyFont="1" applyAlignment="1">
      <alignment vertical="center"/>
    </xf>
    <xf numFmtId="168" fontId="9" fillId="0" borderId="0" xfId="23" applyNumberFormat="1" applyFont="1" applyAlignment="1">
      <alignment vertical="center"/>
    </xf>
    <xf numFmtId="0" fontId="16" fillId="0" borderId="30" xfId="23" applyFont="1" applyBorder="1" applyAlignment="1">
      <alignment horizontal="center" vertical="center"/>
    </xf>
    <xf numFmtId="167" fontId="16" fillId="6" borderId="31" xfId="2" applyNumberFormat="1" applyFont="1" applyFill="1" applyBorder="1" applyAlignment="1">
      <alignment vertical="center"/>
    </xf>
    <xf numFmtId="167" fontId="16" fillId="8" borderId="31" xfId="2" applyNumberFormat="1" applyFont="1" applyFill="1" applyBorder="1" applyAlignment="1">
      <alignment vertical="center"/>
    </xf>
    <xf numFmtId="0" fontId="9" fillId="0" borderId="42" xfId="23" applyFont="1" applyBorder="1" applyAlignment="1">
      <alignment horizontal="center" vertical="center"/>
    </xf>
    <xf numFmtId="0" fontId="9" fillId="0" borderId="42" xfId="23" applyFont="1" applyBorder="1"/>
    <xf numFmtId="0" fontId="9" fillId="0" borderId="47" xfId="23" applyFont="1" applyBorder="1"/>
    <xf numFmtId="0" fontId="9" fillId="0" borderId="36" xfId="23" applyFont="1" applyBorder="1"/>
    <xf numFmtId="0" fontId="9" fillId="0" borderId="36" xfId="23" applyFont="1" applyBorder="1" applyAlignment="1">
      <alignment horizontal="center"/>
    </xf>
    <xf numFmtId="43" fontId="9" fillId="0" borderId="36" xfId="2" applyNumberFormat="1" applyFont="1" applyBorder="1"/>
    <xf numFmtId="166" fontId="9" fillId="0" borderId="36" xfId="2" applyNumberFormat="1" applyFont="1" applyBorder="1"/>
    <xf numFmtId="166" fontId="9" fillId="0" borderId="38" xfId="2" applyNumberFormat="1" applyFont="1" applyBorder="1"/>
    <xf numFmtId="0" fontId="15" fillId="0" borderId="40" xfId="23" applyFont="1" applyBorder="1" applyAlignment="1">
      <alignment horizontal="center"/>
    </xf>
    <xf numFmtId="166" fontId="9" fillId="0" borderId="29" xfId="2" applyNumberFormat="1" applyFont="1" applyBorder="1" applyAlignment="1">
      <alignment horizontal="center"/>
    </xf>
    <xf numFmtId="166" fontId="11" fillId="0" borderId="51" xfId="2" applyNumberFormat="1" applyFont="1" applyBorder="1" applyAlignment="1">
      <alignment horizont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8" borderId="0" xfId="0" applyNumberFormat="1" applyFont="1" applyFill="1"/>
    <xf numFmtId="0" fontId="1" fillId="8" borderId="3" xfId="0" applyFont="1" applyFill="1" applyBorder="1" applyAlignment="1">
      <alignment horizontal="center" vertical="center"/>
    </xf>
    <xf numFmtId="165" fontId="1" fillId="8" borderId="1" xfId="0" applyNumberFormat="1" applyFont="1" applyFill="1" applyBorder="1" applyAlignment="1">
      <alignment vertical="center"/>
    </xf>
    <xf numFmtId="165" fontId="1" fillId="8" borderId="1" xfId="0" applyNumberFormat="1" applyFont="1" applyFill="1" applyBorder="1"/>
    <xf numFmtId="0" fontId="1" fillId="0" borderId="1" xfId="0" applyFont="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xf numFmtId="0" fontId="18" fillId="0" borderId="2" xfId="23" applyFont="1" applyFill="1" applyBorder="1" applyAlignment="1">
      <alignment horizontal="justify" vertical="top" wrapText="1"/>
    </xf>
    <xf numFmtId="0" fontId="3" fillId="0" borderId="2" xfId="23" applyFont="1" applyFill="1" applyBorder="1" applyAlignment="1">
      <alignment horizontal="justify" vertical="top" wrapText="1"/>
    </xf>
    <xf numFmtId="0" fontId="3" fillId="0" borderId="2" xfId="23" applyNumberFormat="1" applyFont="1" applyFill="1" applyBorder="1" applyAlignment="1">
      <alignment horizontal="justify" vertical="top" wrapText="1"/>
    </xf>
    <xf numFmtId="0" fontId="3" fillId="0" borderId="35" xfId="23" applyNumberFormat="1" applyFont="1" applyFill="1" applyBorder="1" applyAlignment="1">
      <alignment horizontal="justify" vertical="top" wrapText="1"/>
    </xf>
    <xf numFmtId="0" fontId="18" fillId="0" borderId="2" xfId="23" applyNumberFormat="1" applyFont="1" applyFill="1" applyBorder="1" applyAlignment="1">
      <alignment horizontal="justify" vertical="top" wrapText="1"/>
    </xf>
    <xf numFmtId="0" fontId="3" fillId="0" borderId="2" xfId="23" applyFont="1" applyFill="1" applyBorder="1" applyAlignment="1">
      <alignment horizontal="justify" vertical="top"/>
    </xf>
    <xf numFmtId="0" fontId="3" fillId="0" borderId="35" xfId="23" applyFont="1" applyFill="1" applyBorder="1" applyAlignment="1">
      <alignment vertical="center" wrapText="1"/>
    </xf>
    <xf numFmtId="0" fontId="1" fillId="0" borderId="0" xfId="0" applyNumberFormat="1" applyFont="1"/>
    <xf numFmtId="0" fontId="1" fillId="0" borderId="1" xfId="0" applyNumberFormat="1" applyFont="1" applyBorder="1" applyAlignment="1">
      <alignment vertical="center"/>
    </xf>
    <xf numFmtId="0" fontId="1" fillId="0" borderId="1" xfId="0" applyNumberFormat="1" applyFont="1" applyBorder="1"/>
    <xf numFmtId="0" fontId="18" fillId="0" borderId="1" xfId="23" quotePrefix="1" applyNumberFormat="1" applyFont="1" applyFill="1" applyBorder="1" applyAlignment="1">
      <alignment horizontal="center" vertical="top" wrapText="1"/>
    </xf>
    <xf numFmtId="0" fontId="3" fillId="0" borderId="1" xfId="23" quotePrefix="1" applyNumberFormat="1" applyFont="1" applyFill="1" applyBorder="1" applyAlignment="1">
      <alignment horizontal="center" vertical="top" wrapText="1"/>
    </xf>
    <xf numFmtId="0" fontId="18" fillId="0" borderId="1" xfId="23" applyNumberFormat="1" applyFont="1" applyFill="1" applyBorder="1" applyAlignment="1">
      <alignment horizontal="center" vertical="top" wrapText="1"/>
    </xf>
    <xf numFmtId="0" fontId="3" fillId="0" borderId="1" xfId="23" applyNumberFormat="1" applyFont="1" applyFill="1" applyBorder="1" applyAlignment="1">
      <alignment horizontal="center" vertical="top" wrapText="1"/>
    </xf>
    <xf numFmtId="0" fontId="3" fillId="0" borderId="1" xfId="23" applyNumberFormat="1" applyFont="1" applyFill="1" applyBorder="1" applyAlignment="1">
      <alignment horizontal="center" vertical="top"/>
    </xf>
    <xf numFmtId="0" fontId="3" fillId="0" borderId="9" xfId="23" applyNumberFormat="1" applyFont="1" applyFill="1" applyBorder="1" applyAlignment="1">
      <alignment horizontal="center" vertical="top" wrapText="1"/>
    </xf>
    <xf numFmtId="0" fontId="3" fillId="0" borderId="9" xfId="23" applyNumberFormat="1" applyFont="1" applyFill="1" applyBorder="1" applyAlignment="1">
      <alignment horizontal="center" vertical="center" wrapText="1"/>
    </xf>
    <xf numFmtId="170" fontId="18" fillId="0" borderId="1" xfId="23" applyNumberFormat="1" applyFont="1" applyFill="1" applyBorder="1" applyAlignment="1">
      <alignment vertical="top" wrapText="1"/>
    </xf>
    <xf numFmtId="170" fontId="18" fillId="0" borderId="2" xfId="23" applyNumberFormat="1" applyFont="1" applyFill="1" applyBorder="1" applyAlignment="1">
      <alignment vertical="top" wrapText="1"/>
    </xf>
    <xf numFmtId="170" fontId="18" fillId="0" borderId="1" xfId="23" applyNumberFormat="1" applyFont="1" applyFill="1" applyBorder="1" applyAlignment="1">
      <alignment horizontal="center" vertical="center" wrapText="1"/>
    </xf>
    <xf numFmtId="0" fontId="17" fillId="0" borderId="1" xfId="23" applyFont="1" applyFill="1" applyBorder="1" applyAlignment="1">
      <alignment horizontal="right" wrapText="1"/>
    </xf>
    <xf numFmtId="0" fontId="17" fillId="0" borderId="9" xfId="23" applyFont="1" applyFill="1" applyBorder="1" applyAlignment="1">
      <alignment horizontal="right" wrapText="1"/>
    </xf>
    <xf numFmtId="0" fontId="17" fillId="0" borderId="1" xfId="23" applyFont="1" applyFill="1" applyBorder="1" applyAlignment="1">
      <alignment horizontal="right"/>
    </xf>
    <xf numFmtId="0" fontId="17" fillId="0" borderId="1" xfId="0" applyFont="1" applyFill="1" applyBorder="1" applyAlignment="1">
      <alignment horizontal="right" wrapText="1"/>
    </xf>
    <xf numFmtId="2" fontId="20" fillId="0" borderId="1" xfId="0" applyNumberFormat="1" applyFont="1" applyBorder="1" applyAlignment="1">
      <alignment horizontal="right"/>
    </xf>
    <xf numFmtId="164" fontId="17" fillId="5" borderId="1" xfId="40" applyNumberFormat="1" applyFont="1" applyFill="1" applyBorder="1" applyAlignment="1" applyProtection="1">
      <alignment horizontal="right"/>
    </xf>
    <xf numFmtId="165" fontId="20" fillId="0" borderId="1" xfId="0" applyNumberFormat="1" applyFont="1" applyBorder="1" applyAlignment="1">
      <alignment horizontal="right"/>
    </xf>
    <xf numFmtId="165" fontId="20" fillId="0" borderId="1" xfId="0" applyNumberFormat="1" applyFont="1" applyBorder="1" applyAlignment="1">
      <alignment horizontal="right" wrapText="1"/>
    </xf>
    <xf numFmtId="0" fontId="21" fillId="5" borderId="1" xfId="0" applyFont="1" applyFill="1" applyBorder="1" applyAlignment="1">
      <alignment horizontal="right"/>
    </xf>
    <xf numFmtId="0" fontId="22" fillId="3" borderId="1" xfId="0" applyFont="1" applyFill="1" applyBorder="1" applyAlignment="1">
      <alignment horizontal="left" vertical="top" wrapText="1"/>
    </xf>
    <xf numFmtId="0" fontId="22" fillId="3" borderId="1" xfId="23" applyFont="1" applyFill="1" applyBorder="1" applyAlignment="1">
      <alignment horizontal="justify" vertical="top" wrapText="1"/>
    </xf>
    <xf numFmtId="0" fontId="23" fillId="3" borderId="1" xfId="23" applyFont="1" applyFill="1" applyBorder="1" applyAlignment="1">
      <alignment horizontal="justify" vertical="top" wrapText="1"/>
    </xf>
    <xf numFmtId="2" fontId="23" fillId="3" borderId="1" xfId="23" applyNumberFormat="1" applyFont="1" applyFill="1" applyBorder="1" applyAlignment="1">
      <alignment horizontal="justify" vertical="top" wrapText="1"/>
    </xf>
    <xf numFmtId="2" fontId="23" fillId="0" borderId="1" xfId="23" applyNumberFormat="1" applyFont="1" applyFill="1" applyBorder="1" applyAlignment="1">
      <alignment horizontal="left" vertical="top" wrapText="1"/>
    </xf>
    <xf numFmtId="2" fontId="23" fillId="3" borderId="1" xfId="23" applyNumberFormat="1" applyFont="1" applyFill="1" applyBorder="1" applyAlignment="1">
      <alignment horizontal="left" vertical="top" wrapText="1"/>
    </xf>
    <xf numFmtId="165" fontId="0" fillId="0" borderId="1" xfId="0" applyNumberFormat="1" applyFont="1" applyBorder="1" applyAlignment="1">
      <alignment horizontal="right"/>
    </xf>
    <xf numFmtId="165" fontId="0" fillId="0" borderId="1" xfId="0" applyNumberFormat="1" applyFont="1" applyBorder="1" applyAlignment="1">
      <alignment horizontal="right" wrapText="1"/>
    </xf>
    <xf numFmtId="0" fontId="7" fillId="3" borderId="1" xfId="0" applyFont="1" applyFill="1" applyBorder="1" applyAlignment="1">
      <alignment horizontal="right" wrapText="1"/>
    </xf>
    <xf numFmtId="171" fontId="7" fillId="3" borderId="1" xfId="0" applyNumberFormat="1" applyFont="1" applyFill="1" applyBorder="1" applyAlignment="1">
      <alignment horizontal="right" wrapText="1"/>
    </xf>
    <xf numFmtId="0" fontId="0" fillId="5" borderId="1" xfId="0" applyFont="1" applyFill="1" applyBorder="1" applyAlignment="1">
      <alignment horizontal="right"/>
    </xf>
    <xf numFmtId="0" fontId="7" fillId="3" borderId="1" xfId="23" applyFont="1" applyFill="1" applyBorder="1" applyAlignment="1">
      <alignment horizontal="right" wrapText="1"/>
    </xf>
    <xf numFmtId="2" fontId="7" fillId="3" borderId="1" xfId="2" applyNumberFormat="1" applyFont="1" applyFill="1" applyBorder="1" applyAlignment="1">
      <alignment horizontal="right" wrapText="1"/>
    </xf>
    <xf numFmtId="2" fontId="7" fillId="3" borderId="1" xfId="23" applyNumberFormat="1" applyFont="1" applyFill="1" applyBorder="1" applyAlignment="1">
      <alignment horizontal="right" wrapText="1"/>
    </xf>
    <xf numFmtId="2" fontId="7" fillId="0" borderId="1" xfId="23" applyNumberFormat="1" applyFont="1" applyFill="1" applyBorder="1" applyAlignment="1">
      <alignment horizontal="right" wrapText="1"/>
    </xf>
    <xf numFmtId="2" fontId="7" fillId="0" borderId="1" xfId="2" applyNumberFormat="1" applyFont="1" applyFill="1" applyBorder="1" applyAlignment="1">
      <alignment horizontal="right" wrapText="1"/>
    </xf>
    <xf numFmtId="170" fontId="7" fillId="3" borderId="1" xfId="23" applyNumberFormat="1" applyFont="1" applyFill="1" applyBorder="1" applyAlignment="1">
      <alignment horizontal="center" vertical="top" wrapText="1"/>
    </xf>
    <xf numFmtId="0" fontId="7" fillId="3" borderId="2" xfId="23" applyFont="1" applyFill="1" applyBorder="1" applyAlignment="1">
      <alignment horizontal="justify" vertical="top" wrapText="1"/>
    </xf>
    <xf numFmtId="170" fontId="7" fillId="0" borderId="1" xfId="23" applyNumberFormat="1" applyFont="1" applyFill="1" applyBorder="1" applyAlignment="1">
      <alignment horizontal="center" vertical="top" wrapText="1"/>
    </xf>
    <xf numFmtId="2" fontId="7" fillId="0" borderId="2" xfId="23" applyNumberFormat="1" applyFont="1" applyFill="1" applyBorder="1" applyAlignment="1">
      <alignment horizontal="left" vertical="top" wrapText="1"/>
    </xf>
    <xf numFmtId="2" fontId="7" fillId="0" borderId="2" xfId="23" applyNumberFormat="1" applyFont="1" applyFill="1" applyBorder="1" applyAlignment="1">
      <alignment horizontal="justify" vertical="top" wrapText="1"/>
    </xf>
    <xf numFmtId="0" fontId="7" fillId="0" borderId="2" xfId="23" applyFont="1" applyFill="1" applyBorder="1" applyAlignment="1">
      <alignment horizontal="justify" vertical="top" wrapText="1"/>
    </xf>
    <xf numFmtId="0" fontId="1" fillId="5" borderId="1" xfId="0" applyFont="1" applyFill="1" applyBorder="1"/>
    <xf numFmtId="170" fontId="19" fillId="0" borderId="1" xfId="23" applyNumberFormat="1" applyFont="1" applyFill="1" applyBorder="1" applyAlignment="1">
      <alignment horizontal="center" vertical="center"/>
    </xf>
    <xf numFmtId="172" fontId="1" fillId="0" borderId="0" xfId="0" applyNumberFormat="1" applyFont="1"/>
    <xf numFmtId="0" fontId="3" fillId="0" borderId="1" xfId="23" applyFont="1" applyFill="1" applyBorder="1" applyAlignment="1">
      <alignment horizontal="justify" vertical="top" wrapText="1"/>
    </xf>
    <xf numFmtId="0" fontId="24" fillId="0" borderId="1" xfId="0" applyFont="1" applyFill="1" applyBorder="1" applyAlignment="1">
      <alignment horizontal="center" vertical="top" wrapText="1"/>
    </xf>
    <xf numFmtId="0" fontId="24" fillId="0" borderId="2" xfId="0" applyFont="1" applyFill="1" applyBorder="1" applyAlignment="1">
      <alignment horizontal="left" vertical="top"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166" fontId="11" fillId="0" borderId="50" xfId="2" applyNumberFormat="1" applyFont="1" applyBorder="1" applyAlignment="1">
      <alignment horizontal="center"/>
    </xf>
    <xf numFmtId="166" fontId="11" fillId="0" borderId="51" xfId="2" applyNumberFormat="1" applyFont="1" applyBorder="1" applyAlignment="1">
      <alignment horizontal="center"/>
    </xf>
    <xf numFmtId="166" fontId="11" fillId="0" borderId="52" xfId="2" applyNumberFormat="1" applyFont="1" applyBorder="1" applyAlignment="1">
      <alignment horizontal="center"/>
    </xf>
    <xf numFmtId="0" fontId="9" fillId="0" borderId="47" xfId="23" applyFont="1" applyBorder="1" applyAlignment="1">
      <alignment horizontal="center"/>
    </xf>
    <xf numFmtId="0" fontId="9" fillId="0" borderId="38" xfId="23" applyFont="1" applyBorder="1" applyAlignment="1">
      <alignment horizontal="center"/>
    </xf>
    <xf numFmtId="0" fontId="9" fillId="0" borderId="20" xfId="23" applyFont="1" applyBorder="1" applyAlignment="1">
      <alignment horizontal="center"/>
    </xf>
    <xf numFmtId="0" fontId="9" fillId="0" borderId="23" xfId="23" applyFont="1" applyBorder="1" applyAlignment="1">
      <alignment horizontal="center"/>
    </xf>
    <xf numFmtId="0" fontId="9" fillId="0" borderId="49" xfId="23" applyFont="1" applyBorder="1" applyAlignment="1">
      <alignment horizontal="center"/>
    </xf>
    <xf numFmtId="0" fontId="9" fillId="0" borderId="27" xfId="23" applyFont="1" applyBorder="1" applyAlignment="1">
      <alignment horizontal="center"/>
    </xf>
    <xf numFmtId="0" fontId="9" fillId="0" borderId="36" xfId="23" applyFont="1" applyBorder="1" applyAlignment="1">
      <alignment horizontal="center"/>
    </xf>
    <xf numFmtId="0" fontId="9" fillId="0" borderId="0" xfId="23" applyFont="1" applyBorder="1" applyAlignment="1">
      <alignment horizontal="center"/>
    </xf>
    <xf numFmtId="0" fontId="9" fillId="0" borderId="24" xfId="23" applyFont="1" applyBorder="1" applyAlignment="1">
      <alignment horizontal="center"/>
    </xf>
    <xf numFmtId="43" fontId="9" fillId="0" borderId="47" xfId="2" applyNumberFormat="1" applyFont="1" applyBorder="1" applyAlignment="1">
      <alignment horizontal="center"/>
    </xf>
    <xf numFmtId="43" fontId="9" fillId="0" borderId="36" xfId="2" applyNumberFormat="1" applyFont="1" applyBorder="1" applyAlignment="1">
      <alignment horizontal="center"/>
    </xf>
    <xf numFmtId="43" fontId="9" fillId="0" borderId="38" xfId="2" applyNumberFormat="1" applyFont="1" applyBorder="1" applyAlignment="1">
      <alignment horizontal="center"/>
    </xf>
    <xf numFmtId="43" fontId="9" fillId="0" borderId="20" xfId="2" applyNumberFormat="1" applyFont="1" applyBorder="1" applyAlignment="1">
      <alignment horizontal="center"/>
    </xf>
    <xf numFmtId="43" fontId="9" fillId="0" borderId="0" xfId="2" applyNumberFormat="1" applyFont="1" applyBorder="1" applyAlignment="1">
      <alignment horizontal="center"/>
    </xf>
    <xf numFmtId="43" fontId="9" fillId="0" borderId="23" xfId="2" applyNumberFormat="1" applyFont="1" applyBorder="1" applyAlignment="1">
      <alignment horizontal="center"/>
    </xf>
    <xf numFmtId="43" fontId="9" fillId="0" borderId="49" xfId="2" applyNumberFormat="1" applyFont="1" applyBorder="1" applyAlignment="1">
      <alignment horizontal="center"/>
    </xf>
    <xf numFmtId="43" fontId="9" fillId="0" borderId="24" xfId="2" applyNumberFormat="1" applyFont="1" applyBorder="1" applyAlignment="1">
      <alignment horizontal="center"/>
    </xf>
    <xf numFmtId="43" fontId="9" fillId="0" borderId="27" xfId="2" applyNumberFormat="1" applyFont="1" applyBorder="1" applyAlignment="1">
      <alignment horizontal="center"/>
    </xf>
    <xf numFmtId="0" fontId="9" fillId="0" borderId="28" xfId="23" applyFont="1" applyBorder="1" applyAlignment="1">
      <alignment horizontal="center"/>
    </xf>
    <xf numFmtId="0" fontId="9" fillId="0" borderId="29" xfId="23" applyFont="1" applyBorder="1" applyAlignment="1">
      <alignment horizontal="center"/>
    </xf>
    <xf numFmtId="166" fontId="9" fillId="0" borderId="28" xfId="2" applyNumberFormat="1" applyFont="1" applyBorder="1" applyAlignment="1">
      <alignment horizontal="center"/>
    </xf>
    <xf numFmtId="166" fontId="9" fillId="0" borderId="3" xfId="2" applyNumberFormat="1" applyFont="1" applyBorder="1" applyAlignment="1">
      <alignment horizontal="center"/>
    </xf>
    <xf numFmtId="166" fontId="9" fillId="0" borderId="29" xfId="2" applyNumberFormat="1" applyFont="1" applyBorder="1" applyAlignment="1">
      <alignment horizontal="center"/>
    </xf>
    <xf numFmtId="0" fontId="9" fillId="0" borderId="3" xfId="23" applyFont="1" applyBorder="1" applyAlignment="1">
      <alignment horizontal="center"/>
    </xf>
    <xf numFmtId="0" fontId="16" fillId="0" borderId="39" xfId="23" applyFont="1" applyBorder="1" applyAlignment="1">
      <alignment horizontal="left" vertical="center"/>
    </xf>
    <xf numFmtId="0" fontId="16" fillId="0" borderId="46" xfId="23" applyFont="1" applyBorder="1" applyAlignment="1">
      <alignment horizontal="left" vertical="center"/>
    </xf>
    <xf numFmtId="0" fontId="16" fillId="0" borderId="40" xfId="23" applyFont="1" applyBorder="1" applyAlignment="1">
      <alignment horizontal="left" vertical="center"/>
    </xf>
    <xf numFmtId="0" fontId="9" fillId="0" borderId="2" xfId="23" applyFont="1" applyBorder="1" applyAlignment="1">
      <alignment vertical="justify"/>
    </xf>
    <xf numFmtId="0" fontId="9" fillId="0" borderId="3" xfId="23" applyFont="1" applyBorder="1" applyAlignment="1">
      <alignment vertical="justify"/>
    </xf>
    <xf numFmtId="0" fontId="9" fillId="0" borderId="4" xfId="23" applyFont="1" applyBorder="1" applyAlignment="1">
      <alignment vertical="justify"/>
    </xf>
    <xf numFmtId="0" fontId="9" fillId="7" borderId="3" xfId="23" applyFont="1" applyFill="1" applyBorder="1" applyAlignment="1">
      <alignment vertical="justify"/>
    </xf>
    <xf numFmtId="0" fontId="9" fillId="7" borderId="29" xfId="23" applyFont="1" applyFill="1" applyBorder="1" applyAlignment="1">
      <alignment vertical="justify"/>
    </xf>
    <xf numFmtId="0" fontId="9" fillId="0" borderId="35" xfId="23" applyFont="1" applyBorder="1" applyAlignment="1">
      <alignment horizontal="left" vertical="center"/>
    </xf>
    <xf numFmtId="0" fontId="9" fillId="0" borderId="36" xfId="23" applyFont="1" applyBorder="1" applyAlignment="1">
      <alignment horizontal="left" vertical="center"/>
    </xf>
    <xf numFmtId="0" fontId="9" fillId="0" borderId="26" xfId="23" applyFont="1" applyBorder="1" applyAlignment="1">
      <alignment horizontal="left" vertical="center"/>
    </xf>
    <xf numFmtId="0" fontId="9" fillId="0" borderId="24" xfId="23" applyFont="1" applyBorder="1" applyAlignment="1">
      <alignment horizontal="left" vertical="center"/>
    </xf>
    <xf numFmtId="0" fontId="9" fillId="7" borderId="36" xfId="23" applyFont="1" applyFill="1" applyBorder="1" applyAlignment="1">
      <alignment horizontal="left" vertical="center"/>
    </xf>
    <xf numFmtId="0" fontId="9" fillId="7" borderId="38" xfId="23" applyFont="1" applyFill="1" applyBorder="1" applyAlignment="1">
      <alignment horizontal="left" vertical="center"/>
    </xf>
    <xf numFmtId="0" fontId="9" fillId="7" borderId="24" xfId="23" applyFont="1" applyFill="1" applyBorder="1" applyAlignment="1">
      <alignment horizontal="left" vertical="center"/>
    </xf>
    <xf numFmtId="0" fontId="9" fillId="7" borderId="27" xfId="23" applyFont="1" applyFill="1" applyBorder="1" applyAlignment="1">
      <alignment horizontal="left" vertical="center"/>
    </xf>
    <xf numFmtId="0" fontId="15" fillId="0" borderId="48" xfId="23" applyFont="1" applyBorder="1" applyAlignment="1">
      <alignment horizontal="center"/>
    </xf>
    <xf numFmtId="0" fontId="15" fillId="0" borderId="46" xfId="23" applyFont="1" applyBorder="1" applyAlignment="1">
      <alignment horizontal="center"/>
    </xf>
    <xf numFmtId="0" fontId="15" fillId="0" borderId="40" xfId="23" applyFont="1" applyBorder="1" applyAlignment="1">
      <alignment horizontal="center"/>
    </xf>
    <xf numFmtId="166" fontId="15" fillId="0" borderId="48" xfId="2" applyNumberFormat="1" applyFont="1" applyBorder="1" applyAlignment="1">
      <alignment horizontal="center"/>
    </xf>
    <xf numFmtId="166" fontId="15" fillId="0" borderId="46" xfId="2" applyNumberFormat="1" applyFont="1" applyBorder="1" applyAlignment="1">
      <alignment horizontal="center"/>
    </xf>
    <xf numFmtId="166" fontId="15" fillId="0" borderId="40" xfId="2" applyNumberFormat="1" applyFont="1" applyBorder="1" applyAlignment="1">
      <alignment horizontal="center"/>
    </xf>
    <xf numFmtId="0" fontId="11" fillId="7" borderId="1" xfId="23" applyFont="1" applyFill="1" applyBorder="1" applyAlignment="1">
      <alignment horizontal="left" vertical="center" wrapText="1"/>
    </xf>
    <xf numFmtId="0" fontId="9" fillId="7" borderId="1" xfId="23" applyFont="1" applyFill="1" applyBorder="1" applyAlignment="1">
      <alignment horizontal="center" vertical="center" wrapText="1"/>
    </xf>
    <xf numFmtId="0" fontId="9" fillId="7" borderId="41" xfId="23" applyFont="1" applyFill="1" applyBorder="1" applyAlignment="1">
      <alignment horizontal="center" vertical="center" wrapText="1"/>
    </xf>
    <xf numFmtId="0" fontId="10" fillId="0" borderId="9" xfId="23" applyFont="1" applyBorder="1" applyAlignment="1">
      <alignment horizontal="left" vertical="center" wrapText="1"/>
    </xf>
    <xf numFmtId="168" fontId="10" fillId="0" borderId="35" xfId="2" applyNumberFormat="1" applyFont="1" applyBorder="1" applyAlignment="1">
      <alignment vertical="center" wrapText="1"/>
    </xf>
    <xf numFmtId="168" fontId="10" fillId="0" borderId="38" xfId="2" applyNumberFormat="1" applyFont="1" applyBorder="1" applyAlignment="1">
      <alignment vertical="center" wrapText="1"/>
    </xf>
    <xf numFmtId="0" fontId="16" fillId="0" borderId="31" xfId="23" applyFont="1" applyBorder="1" applyAlignment="1">
      <alignment horizontal="left" vertical="center" wrapText="1"/>
    </xf>
    <xf numFmtId="168" fontId="16" fillId="0" borderId="31" xfId="2" applyNumberFormat="1" applyFont="1" applyBorder="1" applyAlignment="1">
      <alignment horizontal="center" vertical="center" wrapText="1"/>
    </xf>
    <xf numFmtId="168" fontId="16" fillId="0" borderId="45" xfId="2" applyNumberFormat="1" applyFont="1" applyBorder="1" applyAlignment="1">
      <alignment horizontal="center" vertical="center" wrapText="1"/>
    </xf>
    <xf numFmtId="0" fontId="9" fillId="7" borderId="1" xfId="23" applyFont="1" applyFill="1" applyBorder="1" applyAlignment="1">
      <alignment horizontal="left" vertical="center" wrapText="1"/>
    </xf>
    <xf numFmtId="0" fontId="9" fillId="7" borderId="1" xfId="23" applyFont="1" applyFill="1" applyBorder="1" applyAlignment="1">
      <alignment vertical="center" wrapText="1"/>
    </xf>
    <xf numFmtId="0" fontId="9" fillId="7" borderId="41" xfId="23" applyFont="1" applyFill="1" applyBorder="1" applyAlignment="1">
      <alignment vertical="center" wrapText="1"/>
    </xf>
    <xf numFmtId="167" fontId="11" fillId="0" borderId="1" xfId="2" applyNumberFormat="1" applyFont="1" applyBorder="1" applyAlignment="1">
      <alignment vertical="center" wrapText="1"/>
    </xf>
    <xf numFmtId="167" fontId="11" fillId="0" borderId="41" xfId="2" applyNumberFormat="1" applyFont="1" applyBorder="1" applyAlignment="1">
      <alignment vertical="center" wrapText="1"/>
    </xf>
    <xf numFmtId="0" fontId="10" fillId="0" borderId="6" xfId="23" applyFont="1" applyBorder="1" applyAlignment="1">
      <alignment horizontal="left" vertical="center" wrapText="1"/>
    </xf>
    <xf numFmtId="0" fontId="9" fillId="7" borderId="6" xfId="23" applyFont="1" applyFill="1" applyBorder="1" applyAlignment="1">
      <alignment vertical="center" wrapText="1"/>
    </xf>
    <xf numFmtId="0" fontId="9" fillId="7" borderId="7" xfId="23" applyFont="1" applyFill="1" applyBorder="1" applyAlignment="1">
      <alignment vertical="center" wrapText="1"/>
    </xf>
    <xf numFmtId="0" fontId="9" fillId="7" borderId="2" xfId="23" applyFont="1" applyFill="1" applyBorder="1" applyAlignment="1">
      <alignment horizontal="center" vertical="center" wrapText="1"/>
    </xf>
    <xf numFmtId="0" fontId="9" fillId="7" borderId="29" xfId="23" applyFont="1" applyFill="1" applyBorder="1" applyAlignment="1">
      <alignment horizontal="center" vertical="center" wrapText="1"/>
    </xf>
    <xf numFmtId="167" fontId="10" fillId="0" borderId="9" xfId="2" applyNumberFormat="1" applyFont="1" applyBorder="1" applyAlignment="1">
      <alignment vertical="center" wrapText="1"/>
    </xf>
    <xf numFmtId="167" fontId="10" fillId="0" borderId="10" xfId="2" applyNumberFormat="1" applyFont="1" applyBorder="1" applyAlignment="1">
      <alignment vertical="center" wrapText="1"/>
    </xf>
    <xf numFmtId="0" fontId="10" fillId="0" borderId="43" xfId="23" applyFont="1" applyBorder="1" applyAlignment="1">
      <alignment horizontal="left" vertical="center" wrapText="1"/>
    </xf>
    <xf numFmtId="0" fontId="9" fillId="7" borderId="43" xfId="23" applyFont="1" applyFill="1" applyBorder="1" applyAlignment="1">
      <alignment vertical="center" wrapText="1"/>
    </xf>
    <xf numFmtId="0" fontId="9" fillId="7" borderId="44" xfId="23" applyFont="1" applyFill="1" applyBorder="1" applyAlignment="1">
      <alignment vertical="center" wrapText="1"/>
    </xf>
    <xf numFmtId="0" fontId="9" fillId="0" borderId="1" xfId="23" applyFont="1" applyBorder="1" applyAlignment="1">
      <alignment horizontal="left" vertical="justify" wrapText="1"/>
    </xf>
    <xf numFmtId="168" fontId="9" fillId="0" borderId="1" xfId="2" applyNumberFormat="1" applyFont="1" applyBorder="1" applyAlignment="1">
      <alignment vertical="center"/>
    </xf>
    <xf numFmtId="168" fontId="9" fillId="0" borderId="41" xfId="2" applyNumberFormat="1" applyFont="1" applyBorder="1" applyAlignment="1">
      <alignment vertical="center"/>
    </xf>
    <xf numFmtId="0" fontId="10" fillId="0" borderId="12" xfId="23" applyFont="1" applyBorder="1" applyAlignment="1">
      <alignment horizontal="left" vertical="center" wrapText="1"/>
    </xf>
    <xf numFmtId="168" fontId="10" fillId="0" borderId="12" xfId="2" applyNumberFormat="1" applyFont="1" applyBorder="1" applyAlignment="1">
      <alignment vertical="center"/>
    </xf>
    <xf numFmtId="168" fontId="10" fillId="0" borderId="13" xfId="2" applyNumberFormat="1" applyFont="1" applyBorder="1" applyAlignment="1">
      <alignment vertical="center"/>
    </xf>
    <xf numFmtId="168" fontId="15" fillId="0" borderId="1" xfId="2" applyNumberFormat="1" applyFont="1" applyBorder="1" applyAlignment="1">
      <alignment vertical="center"/>
    </xf>
    <xf numFmtId="168" fontId="15" fillId="0" borderId="41" xfId="2" applyNumberFormat="1" applyFont="1" applyBorder="1" applyAlignment="1">
      <alignment vertical="center"/>
    </xf>
    <xf numFmtId="0" fontId="9" fillId="0" borderId="2" xfId="23" applyFont="1" applyBorder="1" applyAlignment="1">
      <alignment horizontal="left" vertical="center"/>
    </xf>
    <xf numFmtId="0" fontId="9" fillId="0" borderId="3" xfId="23" applyFont="1" applyBorder="1" applyAlignment="1">
      <alignment horizontal="left" vertical="center"/>
    </xf>
    <xf numFmtId="0" fontId="9" fillId="0" borderId="4" xfId="23" applyFont="1" applyBorder="1" applyAlignment="1">
      <alignment horizontal="left" vertical="center"/>
    </xf>
    <xf numFmtId="166" fontId="9" fillId="0" borderId="2" xfId="2" applyNumberFormat="1" applyFont="1" applyBorder="1" applyAlignment="1">
      <alignment horizontal="right"/>
    </xf>
    <xf numFmtId="166" fontId="9" fillId="0" borderId="29" xfId="2" applyNumberFormat="1" applyFont="1" applyBorder="1" applyAlignment="1">
      <alignment horizontal="right"/>
    </xf>
    <xf numFmtId="0" fontId="9" fillId="0" borderId="37" xfId="23" applyFont="1" applyBorder="1" applyAlignment="1">
      <alignment horizontal="left" vertical="center"/>
    </xf>
    <xf numFmtId="168" fontId="15" fillId="0" borderId="35" xfId="2" applyNumberFormat="1" applyFont="1" applyBorder="1" applyAlignment="1">
      <alignment horizontal="right" vertical="center"/>
    </xf>
    <xf numFmtId="168" fontId="9" fillId="0" borderId="38" xfId="2" applyNumberFormat="1" applyFont="1" applyBorder="1" applyAlignment="1">
      <alignment horizontal="right" vertical="center"/>
    </xf>
    <xf numFmtId="168" fontId="15" fillId="0" borderId="39" xfId="2" applyNumberFormat="1" applyFont="1" applyBorder="1" applyAlignment="1">
      <alignment horizontal="center" vertical="center"/>
    </xf>
    <xf numFmtId="168" fontId="15" fillId="0" borderId="40" xfId="2" applyNumberFormat="1" applyFont="1" applyBorder="1" applyAlignment="1">
      <alignment horizontal="center" vertical="center"/>
    </xf>
    <xf numFmtId="168" fontId="9" fillId="6" borderId="24" xfId="23" applyNumberFormat="1" applyFont="1" applyFill="1" applyBorder="1" applyAlignment="1">
      <alignment horizontal="center" vertical="center" wrapText="1"/>
    </xf>
    <xf numFmtId="168" fontId="9" fillId="6" borderId="25" xfId="23" applyNumberFormat="1" applyFont="1" applyFill="1" applyBorder="1" applyAlignment="1">
      <alignment horizontal="center" vertical="center" wrapText="1"/>
    </xf>
    <xf numFmtId="0" fontId="9" fillId="7" borderId="26" xfId="23" applyFont="1" applyFill="1" applyBorder="1" applyAlignment="1">
      <alignment vertical="center" wrapText="1"/>
    </xf>
    <xf numFmtId="0" fontId="9" fillId="7" borderId="24" xfId="23" applyFont="1" applyFill="1" applyBorder="1" applyAlignment="1">
      <alignment vertical="center" wrapText="1"/>
    </xf>
    <xf numFmtId="0" fontId="9" fillId="7" borderId="27" xfId="23" applyFont="1" applyFill="1" applyBorder="1" applyAlignment="1">
      <alignment vertical="center" wrapText="1"/>
    </xf>
    <xf numFmtId="0" fontId="9" fillId="0" borderId="28" xfId="23" applyFont="1" applyBorder="1" applyAlignment="1">
      <alignment horizontal="left" vertical="center" wrapText="1"/>
    </xf>
    <xf numFmtId="0" fontId="9" fillId="0" borderId="3" xfId="23" applyFont="1" applyBorder="1" applyAlignment="1">
      <alignment horizontal="left" vertical="center" wrapText="1"/>
    </xf>
    <xf numFmtId="168" fontId="9" fillId="6" borderId="3" xfId="23" applyNumberFormat="1" applyFont="1" applyFill="1" applyBorder="1" applyAlignment="1">
      <alignment horizontal="center" vertical="center"/>
    </xf>
    <xf numFmtId="168" fontId="9" fillId="6" borderId="4" xfId="23" applyNumberFormat="1" applyFont="1" applyFill="1" applyBorder="1" applyAlignment="1">
      <alignment horizontal="center" vertical="center"/>
    </xf>
    <xf numFmtId="43" fontId="9" fillId="0" borderId="2" xfId="2" applyNumberFormat="1" applyFont="1" applyBorder="1" applyAlignment="1">
      <alignment horizontal="right" vertical="center" indent="2"/>
    </xf>
    <xf numFmtId="43" fontId="9" fillId="0" borderId="3" xfId="2" applyNumberFormat="1" applyFont="1" applyBorder="1" applyAlignment="1">
      <alignment horizontal="right" vertical="center" indent="2"/>
    </xf>
    <xf numFmtId="43" fontId="9" fillId="0" borderId="29" xfId="2" applyNumberFormat="1" applyFont="1" applyBorder="1" applyAlignment="1">
      <alignment horizontal="right" vertical="center" indent="2"/>
    </xf>
    <xf numFmtId="0" fontId="15" fillId="0" borderId="31" xfId="23" applyFont="1" applyBorder="1" applyAlignment="1">
      <alignment horizontal="center" vertical="center"/>
    </xf>
    <xf numFmtId="166" fontId="15" fillId="0" borderId="32" xfId="2" applyNumberFormat="1" applyFont="1" applyBorder="1" applyAlignment="1">
      <alignment horizontal="center" vertical="center" wrapText="1"/>
    </xf>
    <xf numFmtId="166" fontId="15" fillId="0" borderId="33" xfId="2" applyNumberFormat="1" applyFont="1" applyBorder="1" applyAlignment="1">
      <alignment horizontal="center" vertical="center" wrapText="1"/>
    </xf>
    <xf numFmtId="0" fontId="9" fillId="0" borderId="20" xfId="23" applyFont="1" applyBorder="1" applyAlignment="1">
      <alignment horizontal="left" vertical="center" wrapText="1"/>
    </xf>
    <xf numFmtId="0" fontId="9" fillId="0" borderId="0" xfId="23" applyFont="1" applyBorder="1" applyAlignment="1">
      <alignment horizontal="left" vertical="center" wrapText="1"/>
    </xf>
    <xf numFmtId="167" fontId="9" fillId="6" borderId="0" xfId="2" applyNumberFormat="1" applyFont="1" applyFill="1" applyBorder="1" applyAlignment="1">
      <alignment horizontal="center" vertical="center"/>
    </xf>
    <xf numFmtId="167" fontId="9" fillId="6" borderId="21" xfId="2" applyNumberFormat="1" applyFont="1" applyFill="1" applyBorder="1" applyAlignment="1">
      <alignment horizontal="center" vertical="center"/>
    </xf>
    <xf numFmtId="0" fontId="9" fillId="6" borderId="22" xfId="23" applyFont="1" applyFill="1" applyBorder="1" applyAlignment="1">
      <alignment vertical="center" wrapText="1"/>
    </xf>
    <xf numFmtId="0" fontId="3" fillId="6" borderId="0" xfId="23" applyFont="1" applyFill="1" applyAlignment="1">
      <alignment wrapText="1"/>
    </xf>
    <xf numFmtId="0" fontId="3" fillId="6" borderId="23" xfId="23" applyFont="1" applyFill="1" applyBorder="1" applyAlignment="1">
      <alignment wrapText="1"/>
    </xf>
    <xf numFmtId="0" fontId="9" fillId="0" borderId="20" xfId="23" applyFont="1" applyBorder="1" applyAlignment="1">
      <alignment vertical="justify"/>
    </xf>
    <xf numFmtId="0" fontId="9" fillId="0" borderId="0" xfId="23" applyFont="1" applyBorder="1" applyAlignment="1">
      <alignment vertical="justify"/>
    </xf>
    <xf numFmtId="0" fontId="9" fillId="0" borderId="22" xfId="23" applyFont="1" applyBorder="1" applyAlignment="1">
      <alignment vertical="center"/>
    </xf>
    <xf numFmtId="0" fontId="9" fillId="0" borderId="0" xfId="23" applyFont="1" applyBorder="1" applyAlignment="1">
      <alignment vertical="center"/>
    </xf>
    <xf numFmtId="0" fontId="9" fillId="0" borderId="23" xfId="23" applyFont="1" applyBorder="1" applyAlignment="1">
      <alignment vertical="center"/>
    </xf>
    <xf numFmtId="0" fontId="9" fillId="6" borderId="0" xfId="23" applyFont="1" applyFill="1" applyBorder="1" applyAlignment="1">
      <alignment horizontal="left" vertical="justify"/>
    </xf>
    <xf numFmtId="0" fontId="9" fillId="6" borderId="21" xfId="23" applyFont="1" applyFill="1" applyBorder="1" applyAlignment="1">
      <alignment horizontal="left" vertical="justify"/>
    </xf>
    <xf numFmtId="0" fontId="15" fillId="6" borderId="22" xfId="23" applyFont="1" applyFill="1" applyBorder="1" applyAlignment="1">
      <alignment vertical="center"/>
    </xf>
    <xf numFmtId="0" fontId="15" fillId="6" borderId="0" xfId="23" applyFont="1" applyFill="1" applyBorder="1" applyAlignment="1">
      <alignment vertical="center"/>
    </xf>
    <xf numFmtId="0" fontId="15" fillId="6" borderId="23" xfId="23" applyFont="1" applyFill="1" applyBorder="1" applyAlignment="1">
      <alignment vertical="center"/>
    </xf>
    <xf numFmtId="0" fontId="9" fillId="0" borderId="20" xfId="23" applyFont="1" applyBorder="1" applyAlignment="1">
      <alignment vertical="center" wrapText="1"/>
    </xf>
    <xf numFmtId="0" fontId="9" fillId="0" borderId="0" xfId="23" applyFont="1" applyBorder="1" applyAlignment="1">
      <alignment vertical="center" wrapText="1"/>
    </xf>
    <xf numFmtId="0" fontId="9" fillId="6" borderId="0" xfId="23" applyFont="1" applyFill="1" applyBorder="1" applyAlignment="1">
      <alignment vertical="center" wrapText="1"/>
    </xf>
    <xf numFmtId="0" fontId="9" fillId="6" borderId="23" xfId="23" applyFont="1" applyFill="1" applyBorder="1" applyAlignment="1">
      <alignment vertical="center" wrapText="1"/>
    </xf>
    <xf numFmtId="0" fontId="8" fillId="0" borderId="5" xfId="23" applyFont="1" applyBorder="1" applyAlignment="1">
      <alignment horizontal="center" vertical="center"/>
    </xf>
    <xf numFmtId="0" fontId="8" fillId="0" borderId="6" xfId="23" applyFont="1" applyBorder="1" applyAlignment="1">
      <alignment horizontal="center" vertical="center"/>
    </xf>
    <xf numFmtId="0" fontId="8" fillId="0" borderId="7" xfId="23" applyFont="1" applyBorder="1" applyAlignment="1">
      <alignment horizontal="center" vertical="center"/>
    </xf>
    <xf numFmtId="0" fontId="8" fillId="0" borderId="8" xfId="23" applyFont="1" applyBorder="1" applyAlignment="1">
      <alignment horizontal="center" vertical="justify"/>
    </xf>
    <xf numFmtId="0" fontId="8" fillId="0" borderId="9" xfId="23" applyFont="1" applyBorder="1" applyAlignment="1">
      <alignment horizontal="center" vertical="justify"/>
    </xf>
    <xf numFmtId="0" fontId="8" fillId="0" borderId="10" xfId="23" applyFont="1" applyBorder="1" applyAlignment="1">
      <alignment horizontal="center" vertical="justify"/>
    </xf>
    <xf numFmtId="0" fontId="10" fillId="6" borderId="11" xfId="23" applyFont="1" applyFill="1" applyBorder="1" applyAlignment="1">
      <alignment horizontal="left" vertical="center"/>
    </xf>
    <xf numFmtId="0" fontId="10" fillId="6" borderId="12" xfId="23" applyFont="1" applyFill="1" applyBorder="1" applyAlignment="1">
      <alignment horizontal="left" vertical="center"/>
    </xf>
    <xf numFmtId="0" fontId="11" fillId="6" borderId="12" xfId="23" applyFont="1" applyFill="1" applyBorder="1" applyAlignment="1">
      <alignment horizontal="left" vertical="center"/>
    </xf>
    <xf numFmtId="0" fontId="12" fillId="6" borderId="12" xfId="23" applyFont="1" applyFill="1" applyBorder="1" applyAlignment="1">
      <alignment horizontal="left" vertical="center"/>
    </xf>
    <xf numFmtId="0" fontId="12" fillId="6" borderId="13" xfId="23" applyFont="1" applyFill="1" applyBorder="1" applyAlignment="1">
      <alignment horizontal="left" vertical="center"/>
    </xf>
    <xf numFmtId="0" fontId="10" fillId="0" borderId="14" xfId="23" applyFont="1" applyBorder="1" applyAlignment="1">
      <alignment vertical="center"/>
    </xf>
    <xf numFmtId="0" fontId="10" fillId="0" borderId="15" xfId="23" applyFont="1" applyBorder="1" applyAlignment="1">
      <alignment vertical="center"/>
    </xf>
    <xf numFmtId="166" fontId="14" fillId="6" borderId="14" xfId="2" applyNumberFormat="1" applyFont="1" applyFill="1" applyBorder="1" applyAlignment="1">
      <alignment horizontal="center" vertical="center"/>
    </xf>
    <xf numFmtId="166" fontId="14" fillId="6" borderId="15" xfId="2" applyNumberFormat="1" applyFont="1" applyFill="1" applyBorder="1" applyAlignment="1">
      <alignment horizontal="center" vertical="center"/>
    </xf>
    <xf numFmtId="166" fontId="14" fillId="6" borderId="16" xfId="2" applyNumberFormat="1" applyFont="1" applyFill="1" applyBorder="1" applyAlignment="1">
      <alignment horizontal="center" vertical="center"/>
    </xf>
    <xf numFmtId="166" fontId="14" fillId="6" borderId="17" xfId="2" applyNumberFormat="1" applyFont="1" applyFill="1" applyBorder="1" applyAlignment="1">
      <alignment horizontal="center" vertical="center"/>
    </xf>
    <xf numFmtId="166" fontId="14" fillId="6" borderId="18" xfId="2" applyNumberFormat="1" applyFont="1" applyFill="1" applyBorder="1" applyAlignment="1">
      <alignment horizontal="center" vertical="center"/>
    </xf>
    <xf numFmtId="166" fontId="14" fillId="6" borderId="19" xfId="2" applyNumberFormat="1" applyFont="1" applyFill="1" applyBorder="1" applyAlignment="1">
      <alignment horizontal="center" vertical="center"/>
    </xf>
    <xf numFmtId="0" fontId="10" fillId="0" borderId="17" xfId="23" applyFont="1" applyBorder="1" applyAlignment="1">
      <alignment horizontal="left" vertical="center"/>
    </xf>
    <xf numFmtId="0" fontId="10" fillId="0" borderId="18" xfId="23" applyFont="1" applyBorder="1" applyAlignment="1">
      <alignment horizontal="left" vertical="center"/>
    </xf>
    <xf numFmtId="0" fontId="10" fillId="6" borderId="18" xfId="23" applyFont="1" applyFill="1" applyBorder="1" applyAlignment="1">
      <alignment horizontal="left" vertical="center"/>
    </xf>
    <xf numFmtId="0" fontId="10" fillId="6" borderId="19" xfId="23" applyFont="1" applyFill="1" applyBorder="1" applyAlignment="1">
      <alignment horizontal="left" vertical="center"/>
    </xf>
    <xf numFmtId="0" fontId="9" fillId="6" borderId="0" xfId="23" applyFont="1" applyFill="1" applyBorder="1" applyAlignment="1">
      <alignment horizontal="left" vertical="center" wrapText="1"/>
    </xf>
    <xf numFmtId="0" fontId="9" fillId="6" borderId="21" xfId="23" applyFont="1" applyFill="1" applyBorder="1" applyAlignment="1">
      <alignment horizontal="left" vertical="center" wrapText="1"/>
    </xf>
    <xf numFmtId="0" fontId="9" fillId="6" borderId="0" xfId="23" applyFont="1" applyFill="1" applyBorder="1" applyAlignment="1">
      <alignment vertical="center"/>
    </xf>
    <xf numFmtId="0" fontId="9" fillId="6" borderId="23" xfId="23" applyFont="1" applyFill="1" applyBorder="1" applyAlignment="1">
      <alignment vertical="center"/>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O138"/>
  <sheetViews>
    <sheetView workbookViewId="0">
      <pane xSplit="3" ySplit="6" topLeftCell="D52" activePane="bottomRight" state="frozen"/>
      <selection pane="topRight" activeCell="D1" sqref="D1"/>
      <selection pane="bottomLeft" activeCell="A7" sqref="A7"/>
      <selection pane="bottomRight" activeCell="A61" sqref="A61:XFD61"/>
    </sheetView>
  </sheetViews>
  <sheetFormatPr defaultRowHeight="15" x14ac:dyDescent="0.25"/>
  <cols>
    <col min="1" max="1" bestFit="true" customWidth="true" style="112" width="9.5703125" collapsed="false"/>
    <col min="2" max="2" customWidth="true" style="112" width="19.42578125" collapsed="false"/>
    <col min="3" max="3" customWidth="true" style="1" width="54.0" collapsed="false"/>
    <col min="4" max="4" customWidth="true" style="1" width="25.85546875" collapsed="false"/>
    <col min="5" max="5" bestFit="true" customWidth="true" style="1" width="7.710937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1" customWidth="true" style="1" width="13.42578125" collapsed="false"/>
    <col min="12" max="12" customWidth="true" style="22" width="4.140625" collapsed="false"/>
    <col min="13" max="13" bestFit="true" customWidth="true" style="1" width="7.0" collapsed="false"/>
    <col min="14" max="14" customWidth="true" style="1" width="12.0" collapsed="false"/>
    <col min="15" max="15" customWidth="true" style="26" width="4.42578125" collapsed="false"/>
    <col min="16" max="16" customWidth="true" style="29" width="14.42578125" collapsed="false"/>
    <col min="17" max="17" bestFit="true" customWidth="true" style="29" width="13.0" collapsed="false"/>
    <col min="18" max="18" bestFit="true" customWidth="true" style="29" width="9.7109375" collapsed="false"/>
    <col min="19" max="19" customWidth="true" style="29" width="13.0" collapsed="false"/>
    <col min="20" max="20" customWidth="true" style="29" width="13.85546875" collapsed="false"/>
    <col min="21" max="21" customWidth="true" style="29" width="18.140625" collapsed="false"/>
    <col min="22" max="22" customWidth="true" style="29" width="13.85546875" collapsed="false"/>
    <col min="23" max="25" customWidth="true" style="1" width="13.85546875" collapsed="false"/>
    <col min="26" max="26" bestFit="true" customWidth="true" style="1" width="8.140625" collapsed="false"/>
    <col min="27" max="27" bestFit="true" customWidth="true" style="1" width="11.7109375" collapsed="false"/>
    <col min="28" max="28" customWidth="true" style="1" width="2.7109375" collapsed="false"/>
    <col min="29" max="29" bestFit="true" customWidth="true" style="1" width="14.0" collapsed="false"/>
    <col min="30" max="30" bestFit="true" customWidth="true" style="1" width="9.140625" collapsed="false"/>
    <col min="31" max="31" bestFit="true" customWidth="true" style="1" width="17.140625" collapsed="false"/>
    <col min="32" max="32" customWidth="true" style="1" width="8.85546875" collapsed="false"/>
    <col min="33" max="33" customWidth="true" style="1" width="7.85546875" collapsed="false"/>
    <col min="34" max="34" customWidth="true" style="1" width="9.140625" collapsed="false"/>
    <col min="35" max="35" customWidth="true" style="1" width="10.7109375" collapsed="false"/>
    <col min="36" max="37" customWidth="true" style="1" width="12.85546875" collapsed="false"/>
    <col min="38" max="38" customWidth="true" style="1" width="10.5703125" collapsed="false"/>
    <col min="39" max="39" bestFit="true" customWidth="true" style="1" width="8.140625" collapsed="false"/>
    <col min="40" max="40" customWidth="true" style="1" width="25.140625" collapsed="false"/>
    <col min="41" max="41" customWidth="true" style="1" width="2.7109375" collapsed="false"/>
    <col min="42" max="42" bestFit="true" customWidth="true" style="1" width="14.0" collapsed="false"/>
    <col min="43" max="43" bestFit="true" customWidth="true" style="1" width="15.0" collapsed="false"/>
    <col min="44" max="44" bestFit="true" customWidth="true" style="1" width="8.140625" collapsed="false"/>
    <col min="45" max="45" bestFit="true" customWidth="true" style="1" width="27.140625" collapsed="false"/>
    <col min="46" max="46" customWidth="true" style="1" width="2.7109375" collapsed="false"/>
    <col min="47" max="47" bestFit="true" customWidth="true" style="1" width="61.7109375" collapsed="false"/>
    <col min="48" max="48" customWidth="true" style="1" width="2.7109375" collapsed="false"/>
    <col min="49" max="49" bestFit="true" customWidth="true" style="1" width="13.85546875" collapsed="false"/>
    <col min="50" max="50" bestFit="true" customWidth="true" style="1" width="20.140625" collapsed="false"/>
    <col min="51" max="51" bestFit="true" customWidth="true" style="1" width="18.85546875" collapsed="false"/>
    <col min="52" max="52" bestFit="true" customWidth="true" style="1" width="36.85546875" collapsed="false"/>
    <col min="53" max="53" customWidth="true" style="1" width="2.7109375" collapsed="false"/>
    <col min="54" max="54" customWidth="true" style="1" width="23.5703125" collapsed="false"/>
    <col min="55" max="16384" style="1" width="9.140625" collapsed="false"/>
  </cols>
  <sheetData>
    <row r="3" spans="1:67" x14ac:dyDescent="0.25">
      <c r="A3" s="112" t="s">
        <v>21</v>
      </c>
    </row>
    <row r="4" spans="1:67" x14ac:dyDescent="0.25">
      <c r="A4" s="112" t="s">
        <v>22</v>
      </c>
      <c r="G4" s="104"/>
    </row>
    <row r="5" spans="1:67" s="4" customFormat="1" x14ac:dyDescent="0.25">
      <c r="A5" s="113"/>
      <c r="B5" s="113"/>
      <c r="C5" s="162" t="s">
        <v>5</v>
      </c>
      <c r="D5" s="162"/>
      <c r="E5" s="162"/>
      <c r="F5" s="162"/>
      <c r="G5" s="162"/>
      <c r="H5" s="162"/>
      <c r="I5" s="162"/>
      <c r="J5" s="162"/>
      <c r="K5" s="162"/>
      <c r="L5" s="162"/>
      <c r="M5" s="3" t="s">
        <v>2</v>
      </c>
      <c r="N5" s="3" t="s">
        <v>8</v>
      </c>
      <c r="O5" s="27"/>
      <c r="P5" s="163"/>
      <c r="Q5" s="164"/>
      <c r="R5" s="164"/>
      <c r="S5" s="164"/>
      <c r="T5" s="164"/>
      <c r="U5" s="164"/>
      <c r="V5" s="165"/>
      <c r="W5" s="8"/>
      <c r="X5" s="8"/>
      <c r="Y5" s="8"/>
      <c r="Z5" s="8"/>
      <c r="AA5" s="8"/>
      <c r="AB5" s="8"/>
      <c r="AC5" s="8"/>
      <c r="AD5" s="8"/>
      <c r="AE5" s="8"/>
      <c r="AF5" s="8"/>
      <c r="AG5" s="8"/>
      <c r="AH5" s="8"/>
      <c r="AI5" s="8"/>
      <c r="AJ5" s="8"/>
      <c r="AK5" s="8"/>
      <c r="AL5" s="8"/>
      <c r="AM5" s="8"/>
      <c r="AN5" s="8"/>
      <c r="AO5" s="8"/>
      <c r="AP5" s="8"/>
      <c r="AQ5" s="8"/>
      <c r="AR5" s="8"/>
      <c r="AS5" s="8"/>
      <c r="AT5" s="8"/>
      <c r="AU5" s="8"/>
      <c r="AV5" s="11"/>
      <c r="AW5" s="166"/>
      <c r="AX5" s="166"/>
      <c r="AY5" s="166"/>
      <c r="AZ5" s="166"/>
      <c r="BA5" s="11"/>
      <c r="BB5" s="103"/>
      <c r="BC5" s="8"/>
      <c r="BD5" s="8"/>
      <c r="BE5" s="8"/>
      <c r="BF5" s="8"/>
      <c r="BG5" s="8"/>
      <c r="BH5" s="8"/>
      <c r="BI5" s="8"/>
      <c r="BJ5" s="8"/>
      <c r="BK5" s="8"/>
      <c r="BL5" s="8"/>
      <c r="BM5" s="8"/>
      <c r="BN5" s="8"/>
      <c r="BO5" s="8"/>
    </row>
    <row r="6" spans="1:67" s="4" customFormat="1" ht="30.75" customHeight="1" x14ac:dyDescent="0.25">
      <c r="A6" s="113" t="s">
        <v>0</v>
      </c>
      <c r="B6" s="113" t="s">
        <v>4</v>
      </c>
      <c r="C6" s="2" t="s">
        <v>1</v>
      </c>
      <c r="D6" s="102" t="s">
        <v>15</v>
      </c>
      <c r="E6" s="2" t="s">
        <v>3</v>
      </c>
      <c r="F6" s="6" t="s">
        <v>9</v>
      </c>
      <c r="G6" s="6" t="s">
        <v>10</v>
      </c>
      <c r="H6" s="6" t="s">
        <v>11</v>
      </c>
      <c r="I6" s="6" t="s">
        <v>12</v>
      </c>
      <c r="J6" s="6" t="s">
        <v>13</v>
      </c>
      <c r="K6" s="6" t="s">
        <v>14</v>
      </c>
      <c r="L6" s="23"/>
      <c r="M6" s="3"/>
      <c r="N6" s="3"/>
      <c r="O6" s="27"/>
      <c r="P6" s="163" t="s">
        <v>20</v>
      </c>
      <c r="Q6" s="164"/>
      <c r="R6" s="164"/>
      <c r="S6" s="164"/>
      <c r="T6" s="164"/>
      <c r="U6" s="164"/>
      <c r="V6" s="165"/>
      <c r="W6" s="8"/>
      <c r="X6" s="8"/>
      <c r="Y6" s="8"/>
      <c r="Z6" s="8"/>
      <c r="AA6" s="8"/>
      <c r="AB6" s="11"/>
      <c r="AC6" s="166"/>
      <c r="AD6" s="166"/>
      <c r="AE6" s="166"/>
      <c r="AF6" s="166"/>
      <c r="AG6" s="166"/>
      <c r="AH6" s="166"/>
      <c r="AI6" s="166"/>
      <c r="AJ6" s="166"/>
      <c r="AK6" s="166"/>
      <c r="AL6" s="166"/>
      <c r="AM6" s="166"/>
      <c r="AN6" s="166"/>
      <c r="AO6" s="11"/>
      <c r="AP6" s="166"/>
      <c r="AQ6" s="166"/>
      <c r="AR6" s="166"/>
      <c r="AS6" s="166"/>
      <c r="AT6" s="11"/>
      <c r="AU6" s="8"/>
      <c r="AV6" s="11"/>
      <c r="AW6" s="12"/>
      <c r="AX6" s="12"/>
      <c r="AY6" s="12"/>
      <c r="AZ6" s="12"/>
      <c r="BA6" s="11"/>
      <c r="BB6" s="8"/>
      <c r="BC6" s="8"/>
      <c r="BD6" s="8"/>
      <c r="BE6" s="8"/>
      <c r="BF6" s="8"/>
      <c r="BG6" s="8"/>
      <c r="BH6" s="8"/>
      <c r="BI6" s="8"/>
      <c r="BJ6" s="8"/>
      <c r="BK6" s="8"/>
      <c r="BL6" s="8"/>
      <c r="BM6" s="8"/>
      <c r="BN6" s="8"/>
      <c r="BO6" s="8"/>
    </row>
    <row r="7" spans="1:67" s="4" customFormat="1" x14ac:dyDescent="0.25">
      <c r="A7" s="113"/>
      <c r="B7" s="114"/>
      <c r="D7" s="2"/>
      <c r="E7" s="5"/>
      <c r="G7" s="2"/>
      <c r="H7" s="2"/>
      <c r="I7" s="2"/>
      <c r="J7" s="2"/>
      <c r="K7" s="2"/>
      <c r="L7" s="24"/>
      <c r="M7" s="5"/>
      <c r="N7" s="7"/>
      <c r="O7" s="28"/>
      <c r="P7" s="19" t="s">
        <v>6</v>
      </c>
      <c r="Q7" s="19" t="s">
        <v>16</v>
      </c>
      <c r="R7" s="19" t="s">
        <v>17</v>
      </c>
      <c r="S7" s="20" t="s">
        <v>18</v>
      </c>
      <c r="T7" s="19" t="s">
        <v>7</v>
      </c>
      <c r="U7" s="19" t="s">
        <v>23</v>
      </c>
      <c r="V7" s="20" t="s">
        <v>19</v>
      </c>
      <c r="W7" s="9"/>
      <c r="X7" s="9"/>
      <c r="Y7" s="9"/>
      <c r="Z7" s="8"/>
      <c r="AA7" s="9"/>
      <c r="AB7" s="13"/>
      <c r="AC7" s="8"/>
      <c r="AD7" s="8"/>
      <c r="AE7" s="9"/>
      <c r="AF7" s="9"/>
      <c r="AG7" s="9"/>
      <c r="AH7" s="9"/>
      <c r="AI7" s="9"/>
      <c r="AJ7" s="9"/>
      <c r="AK7" s="9"/>
      <c r="AL7" s="9"/>
      <c r="AM7" s="8"/>
      <c r="AN7" s="9"/>
      <c r="AO7" s="13"/>
      <c r="AP7" s="8"/>
      <c r="AQ7" s="8"/>
      <c r="AR7" s="8"/>
      <c r="AS7" s="9"/>
      <c r="AT7" s="13"/>
      <c r="AU7" s="8"/>
      <c r="AV7" s="13"/>
      <c r="AW7" s="8"/>
      <c r="AX7" s="8"/>
      <c r="AY7" s="8"/>
      <c r="AZ7" s="8"/>
      <c r="BA7" s="13"/>
      <c r="BB7" s="8"/>
      <c r="BC7" s="8"/>
      <c r="BD7" s="8"/>
      <c r="BE7" s="8"/>
      <c r="BF7" s="8"/>
      <c r="BG7" s="8"/>
      <c r="BH7" s="8"/>
      <c r="BI7" s="8"/>
      <c r="BJ7" s="8"/>
      <c r="BK7" s="8"/>
      <c r="BL7" s="8"/>
      <c r="BM7" s="8"/>
      <c r="BN7" s="8"/>
      <c r="BO7" s="8"/>
    </row>
    <row r="8" spans="1:67" s="4" customFormat="1" ht="25.5" customHeight="1" x14ac:dyDescent="0.25">
      <c r="A8" s="117" t="s">
        <v>45</v>
      </c>
      <c r="B8" s="115" t="s">
        <v>184</v>
      </c>
      <c r="C8" s="105" t="s">
        <v>89</v>
      </c>
      <c r="D8" s="18"/>
      <c r="E8" s="2"/>
      <c r="F8" s="2"/>
      <c r="G8" s="15"/>
      <c r="H8" s="21"/>
      <c r="I8" s="16"/>
      <c r="J8" s="17"/>
      <c r="K8" s="17"/>
      <c r="L8" s="24"/>
      <c r="M8" s="128" t="s">
        <v>183</v>
      </c>
      <c r="N8" s="129">
        <v>0</v>
      </c>
      <c r="O8" s="130"/>
      <c r="P8" s="129">
        <v>0</v>
      </c>
      <c r="Q8" s="131" t="n">
        <f>P8*4%</f>
        <v>0.0</v>
      </c>
      <c r="R8" s="131" t="n">
        <f>P8*4.944%</f>
        <v>0.0</v>
      </c>
      <c r="S8" s="132">
        <v>0</v>
      </c>
      <c r="T8" s="131">
        <v>0</v>
      </c>
      <c r="U8" s="131" t="n">
        <f>P8+Q8+R8+S8+T8</f>
        <v>0.0</v>
      </c>
      <c r="V8" s="132" t="n">
        <f>ROUND(U8*N8,0)</f>
        <v>0.0</v>
      </c>
      <c r="W8" s="9"/>
      <c r="X8" s="9"/>
      <c r="Y8" s="9"/>
      <c r="Z8" s="8"/>
      <c r="AA8" s="9"/>
      <c r="AB8" s="13"/>
      <c r="AC8" s="8"/>
      <c r="AD8" s="8"/>
      <c r="AE8" s="9"/>
      <c r="AF8" s="9"/>
      <c r="AG8" s="9"/>
      <c r="AH8" s="9"/>
      <c r="AI8" s="9"/>
      <c r="AJ8" s="9"/>
      <c r="AK8" s="9"/>
      <c r="AL8" s="9"/>
      <c r="AM8" s="8"/>
      <c r="AN8" s="9"/>
      <c r="AO8" s="13"/>
      <c r="AP8" s="8"/>
      <c r="AQ8" s="8"/>
      <c r="AR8" s="8"/>
      <c r="AS8" s="9"/>
      <c r="AT8" s="13"/>
      <c r="AU8" s="8"/>
      <c r="AV8" s="13"/>
      <c r="AW8" s="8"/>
      <c r="AX8" s="8"/>
      <c r="AY8" s="8"/>
      <c r="AZ8" s="8"/>
      <c r="BA8" s="13"/>
      <c r="BB8" s="8"/>
      <c r="BC8" s="8"/>
      <c r="BD8" s="8"/>
      <c r="BE8" s="8"/>
      <c r="BF8" s="8"/>
      <c r="BG8" s="8"/>
      <c r="BH8" s="8"/>
      <c r="BI8" s="8"/>
      <c r="BJ8" s="8"/>
      <c r="BK8" s="8"/>
      <c r="BL8" s="8"/>
      <c r="BM8" s="8"/>
      <c r="BN8" s="8"/>
      <c r="BO8" s="8"/>
    </row>
    <row r="9" spans="1:67" ht="25.5" customHeight="1" x14ac:dyDescent="0.25">
      <c r="A9" s="117" t="s">
        <v>42</v>
      </c>
      <c r="B9" s="116" t="s">
        <v>184</v>
      </c>
      <c r="C9" s="105" t="s">
        <v>90</v>
      </c>
      <c r="D9" s="18"/>
      <c r="E9" s="5"/>
      <c r="F9" s="5"/>
      <c r="G9" s="15"/>
      <c r="H9" s="21"/>
      <c r="I9" s="16"/>
      <c r="J9" s="17"/>
      <c r="K9" s="17"/>
      <c r="L9" s="25"/>
      <c r="M9" s="128" t="s">
        <v>183</v>
      </c>
      <c r="N9" s="129">
        <v>0</v>
      </c>
      <c r="O9" s="130"/>
      <c r="P9" s="129">
        <v>0</v>
      </c>
      <c r="Q9" s="131" t="n">
        <f t="shared" ref="Q9:Q71" si="0">P9*4%</f>
        <v>0.0</v>
      </c>
      <c r="R9" s="131" t="n">
        <f t="shared" ref="R9:R71" si="1">P9*4.944%</f>
        <v>0.0</v>
      </c>
      <c r="S9" s="132">
        <v>0</v>
      </c>
      <c r="T9" s="131">
        <v>0</v>
      </c>
      <c r="U9" s="131">
        <v>0</v>
      </c>
      <c r="V9" s="132" t="n">
        <f t="shared" ref="V9:V71" si="2">ROUND(U9*N9,0)</f>
        <v>0.0</v>
      </c>
      <c r="W9" s="10"/>
      <c r="X9" s="10"/>
      <c r="Y9" s="10"/>
      <c r="Z9" s="10"/>
      <c r="AA9" s="10"/>
      <c r="AB9" s="14"/>
      <c r="AC9" s="10"/>
      <c r="AD9" s="10"/>
      <c r="AE9" s="10"/>
      <c r="AF9" s="10"/>
      <c r="AG9" s="10"/>
      <c r="AH9" s="10"/>
      <c r="AI9" s="10"/>
      <c r="AJ9" s="10"/>
      <c r="AK9" s="10"/>
      <c r="AL9" s="10"/>
      <c r="AM9" s="10"/>
      <c r="AN9" s="10"/>
      <c r="AO9" s="14"/>
      <c r="AP9" s="10"/>
      <c r="AQ9" s="10"/>
      <c r="AR9" s="10"/>
      <c r="AS9" s="10"/>
      <c r="AT9" s="14"/>
      <c r="AU9" s="10"/>
      <c r="AV9" s="14"/>
      <c r="AW9" s="10"/>
      <c r="AX9" s="10"/>
      <c r="AY9" s="10"/>
      <c r="AZ9" s="10"/>
      <c r="BA9" s="14"/>
      <c r="BB9" s="10"/>
      <c r="BC9" s="10"/>
      <c r="BD9" s="10"/>
      <c r="BE9" s="10"/>
      <c r="BF9" s="10"/>
      <c r="BG9" s="10"/>
      <c r="BH9" s="10"/>
      <c r="BI9" s="10"/>
      <c r="BJ9" s="10"/>
      <c r="BK9" s="10"/>
      <c r="BL9" s="10"/>
      <c r="BM9" s="10"/>
      <c r="BN9" s="10"/>
      <c r="BO9" s="10"/>
    </row>
    <row r="10" spans="1:67" s="4" customFormat="1" ht="25.5" customHeight="1" x14ac:dyDescent="0.25">
      <c r="A10" s="118">
        <v>1</v>
      </c>
      <c r="B10" s="116" t="s">
        <v>184</v>
      </c>
      <c r="C10" s="106" t="s">
        <v>91</v>
      </c>
      <c r="D10" s="18"/>
      <c r="E10" s="2"/>
      <c r="F10" s="2"/>
      <c r="G10" s="15"/>
      <c r="H10" s="21"/>
      <c r="I10" s="16"/>
      <c r="J10" s="17"/>
      <c r="K10" s="17"/>
      <c r="L10" s="24"/>
      <c r="M10" s="128" t="s">
        <v>183</v>
      </c>
      <c r="N10" s="129">
        <v>0</v>
      </c>
      <c r="O10" s="130"/>
      <c r="P10" s="129">
        <v>0</v>
      </c>
      <c r="Q10" s="131" t="n">
        <f t="shared" si="0"/>
        <v>0.0</v>
      </c>
      <c r="R10" s="131" t="n">
        <f t="shared" si="1"/>
        <v>0.0</v>
      </c>
      <c r="S10" s="132">
        <v>0</v>
      </c>
      <c r="T10" s="131">
        <v>0</v>
      </c>
      <c r="U10" s="131" t="n">
        <f t="shared" ref="U10:U72" si="3">P10+Q10+R10+S10+T10</f>
        <v>0.0</v>
      </c>
      <c r="V10" s="132" t="n">
        <f>ROUND(U10*N10,0)</f>
        <v>0.0</v>
      </c>
      <c r="W10" s="9"/>
      <c r="X10" s="9"/>
      <c r="Y10" s="9"/>
      <c r="Z10" s="8"/>
      <c r="AA10" s="9"/>
      <c r="AB10" s="13"/>
      <c r="AC10" s="8"/>
      <c r="AD10" s="8"/>
      <c r="AE10" s="9"/>
      <c r="AF10" s="9"/>
      <c r="AG10" s="9"/>
      <c r="AH10" s="9"/>
      <c r="AI10" s="9"/>
      <c r="AJ10" s="9"/>
      <c r="AK10" s="9"/>
      <c r="AL10" s="9"/>
      <c r="AM10" s="8"/>
      <c r="AN10" s="9"/>
      <c r="AO10" s="13"/>
      <c r="AP10" s="8"/>
      <c r="AQ10" s="8"/>
      <c r="AR10" s="8"/>
      <c r="AS10" s="9"/>
      <c r="AT10" s="13"/>
      <c r="AU10" s="8"/>
      <c r="AV10" s="13"/>
      <c r="AW10" s="8"/>
      <c r="AX10" s="8"/>
      <c r="AY10" s="8"/>
      <c r="AZ10" s="8"/>
      <c r="BA10" s="13"/>
      <c r="BB10" s="8"/>
      <c r="BC10" s="8"/>
      <c r="BD10" s="8"/>
      <c r="BE10" s="8"/>
      <c r="BF10" s="8"/>
      <c r="BG10" s="8"/>
      <c r="BH10" s="8"/>
      <c r="BI10" s="8"/>
      <c r="BJ10" s="8"/>
      <c r="BK10" s="8"/>
      <c r="BL10" s="8"/>
      <c r="BM10" s="8"/>
      <c r="BN10" s="8"/>
      <c r="BO10" s="8"/>
    </row>
    <row r="11" spans="1:67" ht="26.25" customHeight="1" x14ac:dyDescent="0.25">
      <c r="A11" s="118">
        <v>1.1000000000000001</v>
      </c>
      <c r="B11" s="116" t="s">
        <v>184</v>
      </c>
      <c r="C11" s="105" t="s">
        <v>92</v>
      </c>
      <c r="D11" s="18"/>
      <c r="E11" s="5"/>
      <c r="F11" s="5"/>
      <c r="G11" s="15"/>
      <c r="H11" s="21"/>
      <c r="I11" s="16"/>
      <c r="J11" s="17"/>
      <c r="K11" s="17"/>
      <c r="L11" s="25"/>
      <c r="M11" s="128" t="s">
        <v>183</v>
      </c>
      <c r="N11" s="129">
        <v>0</v>
      </c>
      <c r="O11" s="130"/>
      <c r="P11" s="129">
        <v>0</v>
      </c>
      <c r="Q11" s="131" t="n">
        <f t="shared" si="0"/>
        <v>0.0</v>
      </c>
      <c r="R11" s="131" t="n">
        <f t="shared" si="1"/>
        <v>0.0</v>
      </c>
      <c r="S11" s="132">
        <v>0</v>
      </c>
      <c r="T11" s="131">
        <v>0</v>
      </c>
      <c r="U11" s="131">
        <v>0</v>
      </c>
      <c r="V11" s="132" t="n">
        <f t="shared" si="2"/>
        <v>0.0</v>
      </c>
      <c r="W11" s="10"/>
      <c r="X11" s="10"/>
      <c r="Y11" s="10"/>
      <c r="Z11" s="10"/>
      <c r="AA11" s="10"/>
      <c r="AB11" s="14"/>
      <c r="AC11" s="10"/>
      <c r="AD11" s="10"/>
      <c r="AE11" s="10"/>
      <c r="AF11" s="10"/>
      <c r="AG11" s="10"/>
      <c r="AH11" s="10"/>
      <c r="AI11" s="10"/>
      <c r="AJ11" s="10"/>
      <c r="AK11" s="10"/>
      <c r="AL11" s="10"/>
      <c r="AM11" s="10"/>
      <c r="AN11" s="10"/>
      <c r="AO11" s="14"/>
      <c r="AP11" s="10"/>
      <c r="AQ11" s="10"/>
      <c r="AR11" s="10"/>
      <c r="AS11" s="10"/>
      <c r="AT11" s="14"/>
      <c r="AU11" s="10"/>
      <c r="AV11" s="14"/>
      <c r="AW11" s="10"/>
      <c r="AX11" s="10"/>
      <c r="AY11" s="10"/>
      <c r="AZ11" s="10"/>
      <c r="BA11" s="14"/>
      <c r="BB11" s="10"/>
      <c r="BC11" s="10"/>
      <c r="BD11" s="10"/>
      <c r="BE11" s="10"/>
      <c r="BF11" s="10"/>
      <c r="BG11" s="10"/>
      <c r="BH11" s="10"/>
      <c r="BI11" s="10"/>
      <c r="BJ11" s="10"/>
      <c r="BK11" s="10"/>
      <c r="BL11" s="10"/>
      <c r="BM11" s="10"/>
      <c r="BN11" s="10"/>
      <c r="BO11" s="10"/>
    </row>
    <row r="12" spans="1:67" x14ac:dyDescent="0.25">
      <c r="A12" s="118" t="s">
        <v>93</v>
      </c>
      <c r="B12" s="116" t="s">
        <v>184</v>
      </c>
      <c r="C12" s="106" t="s">
        <v>94</v>
      </c>
      <c r="D12" s="18"/>
      <c r="E12" s="5"/>
      <c r="F12" s="5"/>
      <c r="G12" s="15"/>
      <c r="H12" s="21"/>
      <c r="I12" s="16"/>
      <c r="J12" s="17"/>
      <c r="K12" s="17"/>
      <c r="L12" s="25"/>
      <c r="M12" s="125" t="s">
        <v>87</v>
      </c>
      <c r="N12" s="129">
        <v>54862.58</v>
      </c>
      <c r="O12" s="133"/>
      <c r="P12" s="129">
        <v>85</v>
      </c>
      <c r="Q12" s="131" t="n">
        <f t="shared" si="0"/>
        <v>3.4</v>
      </c>
      <c r="R12" s="131" t="n">
        <f t="shared" si="1"/>
        <v>4.2024</v>
      </c>
      <c r="S12" s="132">
        <v>0</v>
      </c>
      <c r="T12" s="131">
        <v>0</v>
      </c>
      <c r="U12" s="131" t="n">
        <f t="shared" si="3"/>
        <v>92.6024</v>
      </c>
      <c r="V12" s="132" t="n">
        <f t="shared" si="2"/>
        <v>5080407.0</v>
      </c>
    </row>
    <row r="13" spans="1:67" ht="25.5" x14ac:dyDescent="0.25">
      <c r="A13" s="118">
        <v>2.1</v>
      </c>
      <c r="B13" s="116" t="s">
        <v>184</v>
      </c>
      <c r="C13" s="106" t="s">
        <v>88</v>
      </c>
      <c r="D13" s="18"/>
      <c r="E13" s="5"/>
      <c r="F13" s="5"/>
      <c r="G13" s="15"/>
      <c r="H13" s="21"/>
      <c r="I13" s="16"/>
      <c r="J13" s="17"/>
      <c r="K13" s="17"/>
      <c r="L13" s="25"/>
      <c r="M13" s="125" t="s">
        <v>87</v>
      </c>
      <c r="N13" s="129">
        <v>58735.12</v>
      </c>
      <c r="O13" s="133"/>
      <c r="P13" s="129">
        <v>28</v>
      </c>
      <c r="Q13" s="131" t="n">
        <f t="shared" si="0"/>
        <v>1.12</v>
      </c>
      <c r="R13" s="131" t="n">
        <f t="shared" si="1"/>
        <v>1.38432</v>
      </c>
      <c r="S13" s="132">
        <v>0</v>
      </c>
      <c r="T13" s="131">
        <v>0</v>
      </c>
      <c r="U13" s="131" t="n">
        <f t="shared" si="3"/>
        <v>30.50432</v>
      </c>
      <c r="V13" s="132" t="n">
        <f t="shared" si="2"/>
        <v>1791675.0</v>
      </c>
    </row>
    <row r="14" spans="1:67" ht="25.5" x14ac:dyDescent="0.25">
      <c r="A14" s="118">
        <v>3.1</v>
      </c>
      <c r="B14" s="116" t="s">
        <v>184</v>
      </c>
      <c r="C14" s="106" t="s">
        <v>95</v>
      </c>
      <c r="D14" s="5"/>
      <c r="E14" s="5"/>
      <c r="F14" s="5"/>
      <c r="G14" s="5"/>
      <c r="H14" s="5"/>
      <c r="I14" s="5"/>
      <c r="J14" s="5"/>
      <c r="K14" s="5"/>
      <c r="L14" s="25"/>
      <c r="M14" s="125" t="s">
        <v>87</v>
      </c>
      <c r="N14" s="129">
        <v>637.57000000000005</v>
      </c>
      <c r="O14" s="133"/>
      <c r="P14" s="129">
        <v>56</v>
      </c>
      <c r="Q14" s="131" t="n">
        <f t="shared" si="0"/>
        <v>2.24</v>
      </c>
      <c r="R14" s="131" t="n">
        <f t="shared" si="1"/>
        <v>2.76864</v>
      </c>
      <c r="S14" s="132">
        <v>0</v>
      </c>
      <c r="T14" s="131">
        <v>0</v>
      </c>
      <c r="U14" s="131" t="n">
        <f t="shared" si="3"/>
        <v>61.00864</v>
      </c>
      <c r="V14" s="132" t="n">
        <f t="shared" si="2"/>
        <v>38897.0</v>
      </c>
    </row>
    <row r="15" spans="1:67" ht="25.5" x14ac:dyDescent="0.25">
      <c r="A15" s="118">
        <v>3.2</v>
      </c>
      <c r="B15" s="116" t="s">
        <v>184</v>
      </c>
      <c r="C15" s="106" t="s">
        <v>96</v>
      </c>
      <c r="D15" s="5"/>
      <c r="E15" s="5"/>
      <c r="F15" s="5"/>
      <c r="G15" s="5"/>
      <c r="H15" s="5"/>
      <c r="I15" s="5"/>
      <c r="J15" s="5"/>
      <c r="K15" s="5"/>
      <c r="L15" s="25"/>
      <c r="M15" s="125" t="s">
        <v>87</v>
      </c>
      <c r="N15" s="129">
        <v>7182</v>
      </c>
      <c r="O15" s="133"/>
      <c r="P15" s="129">
        <v>234</v>
      </c>
      <c r="Q15" s="131" t="n">
        <f t="shared" si="0"/>
        <v>9.36</v>
      </c>
      <c r="R15" s="131" t="n">
        <f t="shared" si="1"/>
        <v>11.568959999999999</v>
      </c>
      <c r="S15" s="132">
        <v>0</v>
      </c>
      <c r="T15" s="131">
        <v>0</v>
      </c>
      <c r="U15" s="131" t="n">
        <f t="shared" si="3"/>
        <v>254.92896000000002</v>
      </c>
      <c r="V15" s="132" t="n">
        <f t="shared" si="2"/>
        <v>1830900.0</v>
      </c>
    </row>
    <row r="16" spans="1:67" x14ac:dyDescent="0.25">
      <c r="A16" s="118">
        <v>4</v>
      </c>
      <c r="B16" s="116" t="s">
        <v>184</v>
      </c>
      <c r="C16" s="107" t="s">
        <v>97</v>
      </c>
      <c r="D16" s="5"/>
      <c r="E16" s="5"/>
      <c r="F16" s="5"/>
      <c r="G16" s="5"/>
      <c r="H16" s="5"/>
      <c r="I16" s="5"/>
      <c r="J16" s="5"/>
      <c r="K16" s="5"/>
      <c r="L16" s="25"/>
      <c r="M16" s="125" t="s">
        <v>87</v>
      </c>
      <c r="N16" s="129">
        <v>16.47</v>
      </c>
      <c r="O16" s="133"/>
      <c r="P16" s="129">
        <v>2557</v>
      </c>
      <c r="Q16" s="131" t="n">
        <f t="shared" si="0"/>
        <v>102.28</v>
      </c>
      <c r="R16" s="131" t="n">
        <f t="shared" si="1"/>
        <v>126.41807999999999</v>
      </c>
      <c r="S16" s="132">
        <v>0</v>
      </c>
      <c r="T16" s="131">
        <v>0</v>
      </c>
      <c r="U16" s="131" t="n">
        <f t="shared" si="3"/>
        <v>2785.69808</v>
      </c>
      <c r="V16" s="132" t="n">
        <f t="shared" si="2"/>
        <v>45880.0</v>
      </c>
    </row>
    <row r="17" spans="1:22" ht="25.5" x14ac:dyDescent="0.25">
      <c r="A17" s="120">
        <v>5</v>
      </c>
      <c r="B17" s="116" t="s">
        <v>184</v>
      </c>
      <c r="C17" s="108" t="s">
        <v>98</v>
      </c>
      <c r="D17" s="5"/>
      <c r="E17" s="5"/>
      <c r="F17" s="5"/>
      <c r="G17" s="5"/>
      <c r="H17" s="5"/>
      <c r="I17" s="5"/>
      <c r="J17" s="5"/>
      <c r="K17" s="5"/>
      <c r="L17" s="25"/>
      <c r="M17" s="126" t="s">
        <v>178</v>
      </c>
      <c r="N17" s="129">
        <v>1720.72</v>
      </c>
      <c r="O17" s="133"/>
      <c r="P17" s="129">
        <v>568</v>
      </c>
      <c r="Q17" s="131" t="n">
        <f t="shared" si="0"/>
        <v>22.72</v>
      </c>
      <c r="R17" s="131" t="n">
        <f t="shared" si="1"/>
        <v>28.08192</v>
      </c>
      <c r="S17" s="132">
        <v>0</v>
      </c>
      <c r="T17" s="131">
        <v>0</v>
      </c>
      <c r="U17" s="131" t="n">
        <f t="shared" si="3"/>
        <v>618.80192</v>
      </c>
      <c r="V17" s="132" t="n">
        <f t="shared" si="2"/>
        <v>1064785.0</v>
      </c>
    </row>
    <row r="18" spans="1:22" x14ac:dyDescent="0.25">
      <c r="A18" s="117" t="s">
        <v>99</v>
      </c>
      <c r="B18" s="115" t="s">
        <v>184</v>
      </c>
      <c r="C18" s="105" t="s">
        <v>100</v>
      </c>
      <c r="D18" s="5"/>
      <c r="E18" s="5"/>
      <c r="F18" s="5"/>
      <c r="G18" s="5"/>
      <c r="H18" s="5"/>
      <c r="I18" s="5"/>
      <c r="J18" s="5"/>
      <c r="K18" s="5"/>
      <c r="L18" s="25"/>
      <c r="M18" s="128" t="s">
        <v>183</v>
      </c>
      <c r="N18" s="129">
        <v>0</v>
      </c>
      <c r="O18" s="133"/>
      <c r="P18" s="129">
        <v>0</v>
      </c>
      <c r="Q18" s="131" t="n">
        <f t="shared" si="0"/>
        <v>0.0</v>
      </c>
      <c r="R18" s="131" t="n">
        <f t="shared" si="1"/>
        <v>0.0</v>
      </c>
      <c r="S18" s="132">
        <v>0</v>
      </c>
      <c r="T18" s="131">
        <v>0</v>
      </c>
      <c r="U18" s="131" t="n">
        <f t="shared" si="3"/>
        <v>0.0</v>
      </c>
      <c r="V18" s="132" t="n">
        <f t="shared" si="2"/>
        <v>0.0</v>
      </c>
    </row>
    <row r="19" spans="1:22" x14ac:dyDescent="0.25">
      <c r="A19" s="121">
        <v>1</v>
      </c>
      <c r="B19" s="116" t="s">
        <v>184</v>
      </c>
      <c r="C19" s="111" t="s">
        <v>101</v>
      </c>
      <c r="D19" s="5"/>
      <c r="E19" s="5"/>
      <c r="F19" s="5"/>
      <c r="G19" s="5"/>
      <c r="H19" s="5"/>
      <c r="I19" s="5"/>
      <c r="J19" s="5"/>
      <c r="K19" s="5"/>
      <c r="L19" s="25"/>
      <c r="M19" s="126" t="s">
        <v>178</v>
      </c>
      <c r="N19" s="129">
        <v>2319.39</v>
      </c>
      <c r="O19" s="133"/>
      <c r="P19" s="129">
        <v>99</v>
      </c>
      <c r="Q19" s="131" t="n">
        <f t="shared" si="0"/>
        <v>3.96</v>
      </c>
      <c r="R19" s="131" t="n">
        <f t="shared" si="1"/>
        <v>4.894559999999999</v>
      </c>
      <c r="S19" s="132">
        <v>0</v>
      </c>
      <c r="T19" s="131">
        <v>0</v>
      </c>
      <c r="U19" s="131" t="n">
        <f t="shared" si="3"/>
        <v>107.85455999999999</v>
      </c>
      <c r="V19" s="132" t="n">
        <f t="shared" si="2"/>
        <v>250157.0</v>
      </c>
    </row>
    <row r="20" spans="1:22" x14ac:dyDescent="0.25">
      <c r="A20" s="117" t="s">
        <v>102</v>
      </c>
      <c r="B20" s="115" t="s">
        <v>185</v>
      </c>
      <c r="C20" s="105" t="s">
        <v>103</v>
      </c>
      <c r="D20" s="5"/>
      <c r="E20" s="5"/>
      <c r="F20" s="5"/>
      <c r="G20" s="5"/>
      <c r="H20" s="5"/>
      <c r="I20" s="5"/>
      <c r="J20" s="5"/>
      <c r="K20" s="5"/>
      <c r="L20" s="25"/>
      <c r="M20" s="128" t="s">
        <v>183</v>
      </c>
      <c r="N20" s="129">
        <v>0</v>
      </c>
      <c r="O20" s="133"/>
      <c r="P20" s="129">
        <v>0</v>
      </c>
      <c r="Q20" s="131" t="n">
        <f t="shared" si="0"/>
        <v>0.0</v>
      </c>
      <c r="R20" s="131" t="n">
        <f t="shared" si="1"/>
        <v>0.0</v>
      </c>
      <c r="S20" s="132">
        <v>0</v>
      </c>
      <c r="T20" s="131">
        <v>0</v>
      </c>
      <c r="U20" s="131" t="n">
        <f t="shared" si="3"/>
        <v>0.0</v>
      </c>
      <c r="V20" s="132" t="n">
        <f t="shared" si="2"/>
        <v>0.0</v>
      </c>
    </row>
    <row r="21" spans="1:22" x14ac:dyDescent="0.25">
      <c r="A21" s="118">
        <v>1.1000000000000001</v>
      </c>
      <c r="B21" s="116" t="s">
        <v>185</v>
      </c>
      <c r="C21" s="106" t="s">
        <v>104</v>
      </c>
      <c r="D21" s="5"/>
      <c r="E21" s="5"/>
      <c r="F21" s="5"/>
      <c r="G21" s="5"/>
      <c r="H21" s="5"/>
      <c r="I21" s="5"/>
      <c r="J21" s="5"/>
      <c r="K21" s="5"/>
      <c r="L21" s="25"/>
      <c r="M21" s="125" t="s">
        <v>87</v>
      </c>
      <c r="N21" s="129">
        <v>244.49</v>
      </c>
      <c r="O21" s="133"/>
      <c r="P21" s="129">
        <v>6468</v>
      </c>
      <c r="Q21" s="131" t="n">
        <f t="shared" si="0"/>
        <v>258.72</v>
      </c>
      <c r="R21" s="131" t="n">
        <f t="shared" si="1"/>
        <v>319.77792</v>
      </c>
      <c r="S21" s="132">
        <v>0</v>
      </c>
      <c r="T21" s="131">
        <v>0</v>
      </c>
      <c r="U21" s="131" t="n">
        <f t="shared" si="3"/>
        <v>7046.49792</v>
      </c>
      <c r="V21" s="132" t="n">
        <f t="shared" si="2"/>
        <v>1722798.0</v>
      </c>
    </row>
    <row r="22" spans="1:22" x14ac:dyDescent="0.25">
      <c r="A22" s="117" t="s">
        <v>105</v>
      </c>
      <c r="B22" s="115" t="s">
        <v>186</v>
      </c>
      <c r="C22" s="105" t="s">
        <v>106</v>
      </c>
      <c r="D22" s="5"/>
      <c r="E22" s="5"/>
      <c r="F22" s="5"/>
      <c r="G22" s="5"/>
      <c r="H22" s="5"/>
      <c r="I22" s="5"/>
      <c r="J22" s="5"/>
      <c r="K22" s="5"/>
      <c r="L22" s="25"/>
      <c r="M22" s="128" t="s">
        <v>183</v>
      </c>
      <c r="N22" s="129">
        <v>0</v>
      </c>
      <c r="O22" s="133"/>
      <c r="P22" s="129">
        <v>0</v>
      </c>
      <c r="Q22" s="131" t="n">
        <f t="shared" si="0"/>
        <v>0.0</v>
      </c>
      <c r="R22" s="131" t="n">
        <f t="shared" si="1"/>
        <v>0.0</v>
      </c>
      <c r="S22" s="132">
        <v>0</v>
      </c>
      <c r="T22" s="131">
        <v>0</v>
      </c>
      <c r="U22" s="131" t="n">
        <f t="shared" si="3"/>
        <v>0.0</v>
      </c>
      <c r="V22" s="132" t="n">
        <f t="shared" si="2"/>
        <v>0.0</v>
      </c>
    </row>
    <row r="23" spans="1:22" ht="25.5" x14ac:dyDescent="0.25">
      <c r="A23" s="118">
        <v>1</v>
      </c>
      <c r="B23" s="116" t="s">
        <v>186</v>
      </c>
      <c r="C23" s="106" t="s">
        <v>107</v>
      </c>
      <c r="D23" s="5"/>
      <c r="E23" s="5"/>
      <c r="F23" s="5"/>
      <c r="G23" s="5"/>
      <c r="H23" s="5"/>
      <c r="I23" s="5"/>
      <c r="J23" s="5"/>
      <c r="K23" s="5"/>
      <c r="L23" s="25"/>
      <c r="M23" s="128" t="s">
        <v>183</v>
      </c>
      <c r="N23" s="129">
        <v>0</v>
      </c>
      <c r="O23" s="133"/>
      <c r="P23" s="129">
        <v>0</v>
      </c>
      <c r="Q23" s="131" t="n">
        <f t="shared" si="0"/>
        <v>0.0</v>
      </c>
      <c r="R23" s="131" t="n">
        <f t="shared" si="1"/>
        <v>0.0</v>
      </c>
      <c r="S23" s="132">
        <v>0</v>
      </c>
      <c r="T23" s="131">
        <v>0</v>
      </c>
      <c r="U23" s="131" t="n">
        <f t="shared" si="3"/>
        <v>0.0</v>
      </c>
      <c r="V23" s="132" t="n">
        <f t="shared" si="2"/>
        <v>0.0</v>
      </c>
    </row>
    <row r="24" spans="1:22" ht="25.5" x14ac:dyDescent="0.25">
      <c r="A24" s="118">
        <v>1.1000000000000001</v>
      </c>
      <c r="B24" s="116" t="s">
        <v>186</v>
      </c>
      <c r="C24" s="106" t="s">
        <v>108</v>
      </c>
      <c r="D24" s="5"/>
      <c r="E24" s="5"/>
      <c r="F24" s="5"/>
      <c r="G24" s="5"/>
      <c r="H24" s="5"/>
      <c r="I24" s="5"/>
      <c r="J24" s="5"/>
      <c r="K24" s="5"/>
      <c r="L24" s="25"/>
      <c r="M24" s="128" t="s">
        <v>183</v>
      </c>
      <c r="N24" s="129">
        <v>0</v>
      </c>
      <c r="O24" s="133"/>
      <c r="P24" s="129">
        <v>0</v>
      </c>
      <c r="Q24" s="131" t="n">
        <f t="shared" si="0"/>
        <v>0.0</v>
      </c>
      <c r="R24" s="131" t="n">
        <f t="shared" si="1"/>
        <v>0.0</v>
      </c>
      <c r="S24" s="132">
        <v>0</v>
      </c>
      <c r="T24" s="131">
        <v>0</v>
      </c>
      <c r="U24" s="131" t="n">
        <f t="shared" si="3"/>
        <v>0.0</v>
      </c>
      <c r="V24" s="132" t="n">
        <f t="shared" si="2"/>
        <v>0.0</v>
      </c>
    </row>
    <row r="25" spans="1:22" ht="25.5" x14ac:dyDescent="0.25">
      <c r="A25" s="118" t="s">
        <v>93</v>
      </c>
      <c r="B25" s="116" t="s">
        <v>186</v>
      </c>
      <c r="C25" s="106" t="s">
        <v>109</v>
      </c>
      <c r="D25" s="5"/>
      <c r="E25" s="5"/>
      <c r="F25" s="5"/>
      <c r="G25" s="5"/>
      <c r="H25" s="5"/>
      <c r="I25" s="5"/>
      <c r="J25" s="5"/>
      <c r="K25" s="5"/>
      <c r="L25" s="25"/>
      <c r="M25" s="125" t="s">
        <v>87</v>
      </c>
      <c r="N25" s="129">
        <v>733.33</v>
      </c>
      <c r="O25" s="133"/>
      <c r="P25" s="129">
        <v>7618</v>
      </c>
      <c r="Q25" s="131" t="n">
        <f t="shared" si="0"/>
        <v>304.72</v>
      </c>
      <c r="R25" s="131" t="n">
        <f t="shared" si="1"/>
        <v>376.63392</v>
      </c>
      <c r="S25" s="132">
        <v>0</v>
      </c>
      <c r="T25" s="131">
        <v>0</v>
      </c>
      <c r="U25" s="131" t="n">
        <f t="shared" si="3"/>
        <v>8299.35392</v>
      </c>
      <c r="V25" s="132" t="n">
        <f t="shared" si="2"/>
        <v>6086165.0</v>
      </c>
    </row>
    <row r="26" spans="1:22" x14ac:dyDescent="0.25">
      <c r="A26" s="118" t="s">
        <v>110</v>
      </c>
      <c r="B26" s="116" t="s">
        <v>186</v>
      </c>
      <c r="C26" s="106" t="s">
        <v>111</v>
      </c>
      <c r="D26" s="5"/>
      <c r="E26" s="5"/>
      <c r="F26" s="5"/>
      <c r="G26" s="5"/>
      <c r="H26" s="5"/>
      <c r="I26" s="5"/>
      <c r="J26" s="5"/>
      <c r="K26" s="5"/>
      <c r="L26" s="25"/>
      <c r="M26" s="125" t="s">
        <v>87</v>
      </c>
      <c r="N26" s="129">
        <v>1645.64</v>
      </c>
      <c r="O26" s="133"/>
      <c r="P26" s="129">
        <v>7618</v>
      </c>
      <c r="Q26" s="131" t="n">
        <f t="shared" si="0"/>
        <v>304.72</v>
      </c>
      <c r="R26" s="131" t="n">
        <f t="shared" si="1"/>
        <v>376.63392</v>
      </c>
      <c r="S26" s="132">
        <v>0</v>
      </c>
      <c r="T26" s="131">
        <v>0</v>
      </c>
      <c r="U26" s="131" t="n">
        <f t="shared" si="3"/>
        <v>8299.35392</v>
      </c>
      <c r="V26" s="132" t="n">
        <f t="shared" si="2"/>
        <v>1.3657749E7</v>
      </c>
    </row>
    <row r="27" spans="1:22" x14ac:dyDescent="0.25">
      <c r="A27" s="118" t="s">
        <v>112</v>
      </c>
      <c r="B27" s="116" t="s">
        <v>186</v>
      </c>
      <c r="C27" s="106" t="s">
        <v>113</v>
      </c>
      <c r="D27" s="5"/>
      <c r="E27" s="5"/>
      <c r="F27" s="5"/>
      <c r="G27" s="5"/>
      <c r="H27" s="5"/>
      <c r="I27" s="5"/>
      <c r="J27" s="5"/>
      <c r="K27" s="5"/>
      <c r="L27" s="25"/>
      <c r="M27" s="125" t="s">
        <v>87</v>
      </c>
      <c r="N27" s="129">
        <v>218.99</v>
      </c>
      <c r="O27" s="133"/>
      <c r="P27" s="129">
        <v>7689</v>
      </c>
      <c r="Q27" s="131" t="n">
        <f t="shared" si="0"/>
        <v>307.56</v>
      </c>
      <c r="R27" s="131" t="n">
        <f t="shared" si="1"/>
        <v>380.14416</v>
      </c>
      <c r="S27" s="132">
        <v>0</v>
      </c>
      <c r="T27" s="131">
        <v>0</v>
      </c>
      <c r="U27" s="131" t="n">
        <f t="shared" si="3"/>
        <v>8376.704160000001</v>
      </c>
      <c r="V27" s="132" t="n">
        <f t="shared" si="2"/>
        <v>1834414.0</v>
      </c>
    </row>
    <row r="28" spans="1:22" x14ac:dyDescent="0.25">
      <c r="A28" s="118" t="s">
        <v>114</v>
      </c>
      <c r="B28" s="116" t="s">
        <v>186</v>
      </c>
      <c r="C28" s="106" t="s">
        <v>115</v>
      </c>
      <c r="D28" s="5"/>
      <c r="E28" s="5"/>
      <c r="F28" s="5"/>
      <c r="G28" s="5"/>
      <c r="H28" s="5"/>
      <c r="I28" s="5"/>
      <c r="J28" s="5"/>
      <c r="K28" s="5"/>
      <c r="L28" s="25"/>
      <c r="M28" s="125" t="s">
        <v>87</v>
      </c>
      <c r="N28" s="129">
        <v>308.51</v>
      </c>
      <c r="O28" s="133"/>
      <c r="P28" s="129">
        <v>7653</v>
      </c>
      <c r="Q28" s="131" t="n">
        <f t="shared" si="0"/>
        <v>306.12</v>
      </c>
      <c r="R28" s="131" t="n">
        <f t="shared" si="1"/>
        <v>378.36431999999996</v>
      </c>
      <c r="S28" s="132">
        <v>0</v>
      </c>
      <c r="T28" s="131">
        <v>0</v>
      </c>
      <c r="U28" s="131" t="n">
        <f t="shared" si="3"/>
        <v>8337.48432</v>
      </c>
      <c r="V28" s="132" t="n">
        <f t="shared" si="2"/>
        <v>2572197.0</v>
      </c>
    </row>
    <row r="29" spans="1:22" ht="25.5" x14ac:dyDescent="0.25">
      <c r="A29" s="118" t="s">
        <v>116</v>
      </c>
      <c r="B29" s="116" t="s">
        <v>186</v>
      </c>
      <c r="C29" s="106" t="s">
        <v>117</v>
      </c>
      <c r="D29" s="5"/>
      <c r="E29" s="5"/>
      <c r="F29" s="5"/>
      <c r="G29" s="5"/>
      <c r="H29" s="5"/>
      <c r="I29" s="5"/>
      <c r="J29" s="5"/>
      <c r="K29" s="5"/>
      <c r="L29" s="25"/>
      <c r="M29" s="125" t="s">
        <v>87</v>
      </c>
      <c r="N29" s="129">
        <v>789.87</v>
      </c>
      <c r="O29" s="133"/>
      <c r="P29" s="129">
        <v>7689</v>
      </c>
      <c r="Q29" s="131" t="n">
        <f t="shared" si="0"/>
        <v>307.56</v>
      </c>
      <c r="R29" s="131" t="n">
        <f t="shared" si="1"/>
        <v>380.14416</v>
      </c>
      <c r="S29" s="132">
        <v>0</v>
      </c>
      <c r="T29" s="131">
        <v>0</v>
      </c>
      <c r="U29" s="131" t="n">
        <f t="shared" si="3"/>
        <v>8376.704160000001</v>
      </c>
      <c r="V29" s="132" t="n">
        <f t="shared" si="2"/>
        <v>6616507.0</v>
      </c>
    </row>
    <row r="30" spans="1:22" x14ac:dyDescent="0.25">
      <c r="A30" s="118" t="s">
        <v>118</v>
      </c>
      <c r="B30" s="116" t="s">
        <v>186</v>
      </c>
      <c r="C30" s="106" t="s">
        <v>119</v>
      </c>
      <c r="D30" s="5"/>
      <c r="E30" s="5"/>
      <c r="F30" s="5"/>
      <c r="G30" s="5"/>
      <c r="H30" s="5"/>
      <c r="I30" s="5"/>
      <c r="J30" s="5"/>
      <c r="K30" s="5"/>
      <c r="L30" s="25"/>
      <c r="M30" s="125" t="s">
        <v>87</v>
      </c>
      <c r="N30" s="129">
        <v>214.3</v>
      </c>
      <c r="O30" s="133"/>
      <c r="P30" s="129">
        <v>7689</v>
      </c>
      <c r="Q30" s="131" t="n">
        <f t="shared" si="0"/>
        <v>307.56</v>
      </c>
      <c r="R30" s="131" t="n">
        <f t="shared" si="1"/>
        <v>380.14416</v>
      </c>
      <c r="S30" s="132">
        <v>0</v>
      </c>
      <c r="T30" s="131">
        <v>0</v>
      </c>
      <c r="U30" s="131" t="n">
        <f t="shared" si="3"/>
        <v>8376.704160000001</v>
      </c>
      <c r="V30" s="132" t="n">
        <f t="shared" si="2"/>
        <v>1795128.0</v>
      </c>
    </row>
    <row r="31" spans="1:22" x14ac:dyDescent="0.25">
      <c r="A31" s="118" t="s">
        <v>120</v>
      </c>
      <c r="B31" s="116" t="s">
        <v>186</v>
      </c>
      <c r="C31" s="106" t="s">
        <v>121</v>
      </c>
      <c r="D31" s="5"/>
      <c r="E31" s="5"/>
      <c r="F31" s="5"/>
      <c r="G31" s="5"/>
      <c r="H31" s="5"/>
      <c r="I31" s="5"/>
      <c r="J31" s="5"/>
      <c r="K31" s="5"/>
      <c r="L31" s="25"/>
      <c r="M31" s="125" t="s">
        <v>87</v>
      </c>
      <c r="N31" s="129">
        <v>477.53</v>
      </c>
      <c r="O31" s="133"/>
      <c r="P31" s="129">
        <v>7653</v>
      </c>
      <c r="Q31" s="131" t="n">
        <f t="shared" si="0"/>
        <v>306.12</v>
      </c>
      <c r="R31" s="131" t="n">
        <f t="shared" si="1"/>
        <v>378.36431999999996</v>
      </c>
      <c r="S31" s="132">
        <v>0</v>
      </c>
      <c r="T31" s="131">
        <v>0</v>
      </c>
      <c r="U31" s="131" t="n">
        <f t="shared" si="3"/>
        <v>8337.48432</v>
      </c>
      <c r="V31" s="132" t="n">
        <f t="shared" si="2"/>
        <v>3981399.0</v>
      </c>
    </row>
    <row r="32" spans="1:22" x14ac:dyDescent="0.25">
      <c r="A32" s="118" t="s">
        <v>122</v>
      </c>
      <c r="B32" s="116" t="s">
        <v>186</v>
      </c>
      <c r="C32" s="106" t="s">
        <v>123</v>
      </c>
      <c r="D32" s="5"/>
      <c r="E32" s="5"/>
      <c r="F32" s="5"/>
      <c r="G32" s="5"/>
      <c r="H32" s="5"/>
      <c r="I32" s="5"/>
      <c r="J32" s="5"/>
      <c r="K32" s="5"/>
      <c r="L32" s="25"/>
      <c r="M32" s="125" t="s">
        <v>87</v>
      </c>
      <c r="N32" s="129">
        <v>17.329999999999998</v>
      </c>
      <c r="O32" s="133"/>
      <c r="P32" s="129">
        <v>7653</v>
      </c>
      <c r="Q32" s="131" t="n">
        <f t="shared" si="0"/>
        <v>306.12</v>
      </c>
      <c r="R32" s="131" t="n">
        <f t="shared" si="1"/>
        <v>378.36431999999996</v>
      </c>
      <c r="S32" s="132">
        <v>0</v>
      </c>
      <c r="T32" s="131">
        <v>0</v>
      </c>
      <c r="U32" s="131" t="n">
        <f t="shared" si="3"/>
        <v>8337.48432</v>
      </c>
      <c r="V32" s="132" t="n">
        <f t="shared" si="2"/>
        <v>144489.0</v>
      </c>
    </row>
    <row r="33" spans="1:22" ht="38.25" x14ac:dyDescent="0.25">
      <c r="A33" s="118">
        <v>2</v>
      </c>
      <c r="B33" s="116" t="s">
        <v>186</v>
      </c>
      <c r="C33" s="105" t="s">
        <v>124</v>
      </c>
      <c r="D33" s="5"/>
      <c r="E33" s="5"/>
      <c r="F33" s="5"/>
      <c r="G33" s="5"/>
      <c r="H33" s="5"/>
      <c r="I33" s="5"/>
      <c r="J33" s="5"/>
      <c r="K33" s="5"/>
      <c r="L33" s="25"/>
      <c r="M33" s="128" t="s">
        <v>183</v>
      </c>
      <c r="N33" s="129">
        <v>0</v>
      </c>
      <c r="O33" s="133"/>
      <c r="P33" s="129">
        <v>0</v>
      </c>
      <c r="Q33" s="131" t="n">
        <f t="shared" si="0"/>
        <v>0.0</v>
      </c>
      <c r="R33" s="131" t="n">
        <f t="shared" si="1"/>
        <v>0.0</v>
      </c>
      <c r="S33" s="132">
        <v>0</v>
      </c>
      <c r="T33" s="131">
        <v>0</v>
      </c>
      <c r="U33" s="131" t="n">
        <f t="shared" si="3"/>
        <v>0.0</v>
      </c>
      <c r="V33" s="132" t="n">
        <f t="shared" si="2"/>
        <v>0.0</v>
      </c>
    </row>
    <row r="34" spans="1:22" x14ac:dyDescent="0.25">
      <c r="A34" s="118">
        <v>2.1</v>
      </c>
      <c r="B34" s="116" t="s">
        <v>186</v>
      </c>
      <c r="C34" s="106" t="s">
        <v>125</v>
      </c>
      <c r="D34" s="5"/>
      <c r="E34" s="5"/>
      <c r="F34" s="5"/>
      <c r="G34" s="5"/>
      <c r="H34" s="5"/>
      <c r="I34" s="5"/>
      <c r="J34" s="5"/>
      <c r="K34" s="5"/>
      <c r="L34" s="25"/>
      <c r="M34" s="125" t="s">
        <v>87</v>
      </c>
      <c r="N34" s="129">
        <v>3045.78</v>
      </c>
      <c r="O34" s="133"/>
      <c r="P34" s="129">
        <v>-400</v>
      </c>
      <c r="Q34" s="131" t="n">
        <f t="shared" si="0"/>
        <v>-16.0</v>
      </c>
      <c r="R34" s="131" t="n">
        <f t="shared" si="1"/>
        <v>-19.776</v>
      </c>
      <c r="S34" s="132">
        <v>0</v>
      </c>
      <c r="T34" s="131">
        <v>0</v>
      </c>
      <c r="U34" s="131" t="n">
        <f t="shared" si="3"/>
        <v>-435.776</v>
      </c>
      <c r="V34" s="132" t="n">
        <f t="shared" si="2"/>
        <v>-1327278.0</v>
      </c>
    </row>
    <row r="35" spans="1:22" x14ac:dyDescent="0.25">
      <c r="A35" s="118">
        <v>2.2000000000000002</v>
      </c>
      <c r="B35" s="116" t="s">
        <v>186</v>
      </c>
      <c r="C35" s="106" t="s">
        <v>126</v>
      </c>
      <c r="D35" s="5"/>
      <c r="E35" s="5"/>
      <c r="F35" s="5"/>
      <c r="G35" s="5"/>
      <c r="H35" s="5"/>
      <c r="I35" s="5"/>
      <c r="J35" s="5"/>
      <c r="K35" s="5"/>
      <c r="L35" s="25"/>
      <c r="M35" s="125" t="s">
        <v>87</v>
      </c>
      <c r="N35" s="129">
        <v>0</v>
      </c>
      <c r="O35" s="133"/>
      <c r="P35" s="129">
        <v>212</v>
      </c>
      <c r="Q35" s="131" t="n">
        <f t="shared" si="0"/>
        <v>8.48</v>
      </c>
      <c r="R35" s="131" t="n">
        <f t="shared" si="1"/>
        <v>10.48128</v>
      </c>
      <c r="S35" s="132">
        <v>0</v>
      </c>
      <c r="T35" s="131">
        <v>0</v>
      </c>
      <c r="U35" s="131" t="n">
        <f t="shared" si="3"/>
        <v>230.96128</v>
      </c>
      <c r="V35" s="132" t="n">
        <f t="shared" si="2"/>
        <v>0.0</v>
      </c>
    </row>
    <row r="36" spans="1:22" x14ac:dyDescent="0.25">
      <c r="A36" s="118">
        <v>2.2999999999999998</v>
      </c>
      <c r="B36" s="116" t="s">
        <v>186</v>
      </c>
      <c r="C36" s="106" t="s">
        <v>127</v>
      </c>
      <c r="D36" s="5"/>
      <c r="E36" s="5"/>
      <c r="F36" s="5"/>
      <c r="G36" s="5"/>
      <c r="H36" s="5"/>
      <c r="I36" s="5"/>
      <c r="J36" s="5"/>
      <c r="K36" s="5"/>
      <c r="L36" s="25"/>
      <c r="M36" s="125" t="s">
        <v>87</v>
      </c>
      <c r="N36" s="129">
        <v>137.41</v>
      </c>
      <c r="O36" s="133"/>
      <c r="P36" s="129">
        <v>444</v>
      </c>
      <c r="Q36" s="131" t="n">
        <f t="shared" si="0"/>
        <v>17.76</v>
      </c>
      <c r="R36" s="131" t="n">
        <f t="shared" si="1"/>
        <v>21.951359999999998</v>
      </c>
      <c r="S36" s="132">
        <v>0</v>
      </c>
      <c r="T36" s="131">
        <v>0</v>
      </c>
      <c r="U36" s="131" t="n">
        <f t="shared" si="3"/>
        <v>483.71136</v>
      </c>
      <c r="V36" s="132" t="n">
        <f t="shared" si="2"/>
        <v>66467.0</v>
      </c>
    </row>
    <row r="37" spans="1:22" x14ac:dyDescent="0.25">
      <c r="A37" s="118">
        <v>2.4</v>
      </c>
      <c r="B37" s="116" t="s">
        <v>186</v>
      </c>
      <c r="C37" s="106" t="s">
        <v>128</v>
      </c>
      <c r="D37" s="5"/>
      <c r="E37" s="5"/>
      <c r="F37" s="5"/>
      <c r="G37" s="5"/>
      <c r="H37" s="5"/>
      <c r="I37" s="5"/>
      <c r="J37" s="5"/>
      <c r="K37" s="5"/>
      <c r="L37" s="25"/>
      <c r="M37" s="125" t="s">
        <v>87</v>
      </c>
      <c r="N37" s="129">
        <v>17.07</v>
      </c>
      <c r="O37" s="133"/>
      <c r="P37" s="129">
        <v>705</v>
      </c>
      <c r="Q37" s="131" t="n">
        <f t="shared" si="0"/>
        <v>28.2</v>
      </c>
      <c r="R37" s="131" t="n">
        <f t="shared" si="1"/>
        <v>34.855199999999996</v>
      </c>
      <c r="S37" s="132">
        <v>0</v>
      </c>
      <c r="T37" s="131">
        <v>0</v>
      </c>
      <c r="U37" s="131" t="n">
        <f t="shared" si="3"/>
        <v>768.0552</v>
      </c>
      <c r="V37" s="132" t="n">
        <f t="shared" si="2"/>
        <v>13111.0</v>
      </c>
    </row>
    <row r="38" spans="1:22" x14ac:dyDescent="0.25">
      <c r="A38" s="118">
        <v>2.5</v>
      </c>
      <c r="B38" s="116" t="s">
        <v>186</v>
      </c>
      <c r="C38" s="106" t="s">
        <v>129</v>
      </c>
      <c r="D38" s="5"/>
      <c r="E38" s="5"/>
      <c r="F38" s="5"/>
      <c r="G38" s="5"/>
      <c r="H38" s="5"/>
      <c r="I38" s="5"/>
      <c r="J38" s="5"/>
      <c r="K38" s="5"/>
      <c r="L38" s="25"/>
      <c r="M38" s="125" t="s">
        <v>87</v>
      </c>
      <c r="N38" s="129">
        <v>263.72000000000003</v>
      </c>
      <c r="O38" s="133"/>
      <c r="P38" s="129">
        <v>1481</v>
      </c>
      <c r="Q38" s="131" t="n">
        <f t="shared" si="0"/>
        <v>59.24</v>
      </c>
      <c r="R38" s="131" t="n">
        <f t="shared" si="1"/>
        <v>73.22064</v>
      </c>
      <c r="S38" s="132">
        <v>0</v>
      </c>
      <c r="T38" s="131">
        <v>0</v>
      </c>
      <c r="U38" s="131" t="n">
        <f t="shared" si="3"/>
        <v>1613.46064</v>
      </c>
      <c r="V38" s="132" t="n">
        <f t="shared" si="2"/>
        <v>425502.0</v>
      </c>
    </row>
    <row r="39" spans="1:22" ht="25.5" x14ac:dyDescent="0.25">
      <c r="A39" s="118">
        <v>3</v>
      </c>
      <c r="B39" s="116" t="s">
        <v>187</v>
      </c>
      <c r="C39" s="106" t="s">
        <v>130</v>
      </c>
      <c r="D39" s="5"/>
      <c r="E39" s="5"/>
      <c r="F39" s="5"/>
      <c r="G39" s="5"/>
      <c r="H39" s="5"/>
      <c r="I39" s="5"/>
      <c r="J39" s="5"/>
      <c r="K39" s="5"/>
      <c r="L39" s="25"/>
      <c r="M39" s="128" t="s">
        <v>183</v>
      </c>
      <c r="N39" s="129">
        <v>0</v>
      </c>
      <c r="O39" s="133"/>
      <c r="P39" s="129">
        <v>0</v>
      </c>
      <c r="Q39" s="131" t="n">
        <f t="shared" si="0"/>
        <v>0.0</v>
      </c>
      <c r="R39" s="131" t="n">
        <f t="shared" si="1"/>
        <v>0.0</v>
      </c>
      <c r="S39" s="132">
        <v>0</v>
      </c>
      <c r="T39" s="131">
        <v>0</v>
      </c>
      <c r="U39" s="131" t="n">
        <f t="shared" si="3"/>
        <v>0.0</v>
      </c>
      <c r="V39" s="132" t="n">
        <f t="shared" si="2"/>
        <v>0.0</v>
      </c>
    </row>
    <row r="40" spans="1:22" ht="25.5" x14ac:dyDescent="0.25">
      <c r="A40" s="118">
        <v>3.1</v>
      </c>
      <c r="B40" s="116" t="s">
        <v>187</v>
      </c>
      <c r="C40" s="106" t="s">
        <v>131</v>
      </c>
      <c r="D40" s="5"/>
      <c r="E40" s="5"/>
      <c r="F40" s="5"/>
      <c r="G40" s="5"/>
      <c r="H40" s="5"/>
      <c r="I40" s="5"/>
      <c r="J40" s="5"/>
      <c r="K40" s="5"/>
      <c r="L40" s="25"/>
      <c r="M40" s="128" t="s">
        <v>183</v>
      </c>
      <c r="N40" s="129">
        <v>0</v>
      </c>
      <c r="O40" s="133"/>
      <c r="P40" s="129">
        <v>0</v>
      </c>
      <c r="Q40" s="131" t="n">
        <f t="shared" si="0"/>
        <v>0.0</v>
      </c>
      <c r="R40" s="131" t="n">
        <f t="shared" si="1"/>
        <v>0.0</v>
      </c>
      <c r="S40" s="132">
        <v>0</v>
      </c>
      <c r="T40" s="131">
        <v>0</v>
      </c>
      <c r="U40" s="131" t="n">
        <f t="shared" si="3"/>
        <v>0.0</v>
      </c>
      <c r="V40" s="132" t="n">
        <f t="shared" si="2"/>
        <v>0.0</v>
      </c>
    </row>
    <row r="41" spans="1:22" ht="25.5" x14ac:dyDescent="0.25">
      <c r="A41" s="118" t="s">
        <v>132</v>
      </c>
      <c r="B41" s="116" t="s">
        <v>187</v>
      </c>
      <c r="C41" s="106" t="s">
        <v>133</v>
      </c>
      <c r="D41" s="5"/>
      <c r="E41" s="5"/>
      <c r="F41" s="5"/>
      <c r="G41" s="5"/>
      <c r="H41" s="5"/>
      <c r="I41" s="5"/>
      <c r="J41" s="5"/>
      <c r="K41" s="5"/>
      <c r="L41" s="25"/>
      <c r="M41" s="125" t="s">
        <v>178</v>
      </c>
      <c r="N41" s="129">
        <v>91.07</v>
      </c>
      <c r="O41" s="133"/>
      <c r="P41" s="129">
        <v>364</v>
      </c>
      <c r="Q41" s="131" t="n">
        <f t="shared" si="0"/>
        <v>14.56</v>
      </c>
      <c r="R41" s="131" t="n">
        <f t="shared" si="1"/>
        <v>17.99616</v>
      </c>
      <c r="S41" s="132">
        <v>0</v>
      </c>
      <c r="T41" s="131">
        <v>0</v>
      </c>
      <c r="U41" s="131" t="n">
        <f t="shared" si="3"/>
        <v>396.55616</v>
      </c>
      <c r="V41" s="132" t="n">
        <f t="shared" si="2"/>
        <v>36114.0</v>
      </c>
    </row>
    <row r="42" spans="1:22" ht="25.5" x14ac:dyDescent="0.25">
      <c r="A42" s="118" t="s">
        <v>134</v>
      </c>
      <c r="B42" s="116" t="s">
        <v>187</v>
      </c>
      <c r="C42" s="106" t="s">
        <v>109</v>
      </c>
      <c r="D42" s="5"/>
      <c r="E42" s="5"/>
      <c r="F42" s="5"/>
      <c r="G42" s="5"/>
      <c r="H42" s="5"/>
      <c r="I42" s="5"/>
      <c r="J42" s="5"/>
      <c r="K42" s="5"/>
      <c r="L42" s="25"/>
      <c r="M42" s="125" t="s">
        <v>178</v>
      </c>
      <c r="N42" s="129">
        <v>400.51</v>
      </c>
      <c r="O42" s="133"/>
      <c r="P42" s="129">
        <v>364</v>
      </c>
      <c r="Q42" s="131" t="n">
        <f t="shared" si="0"/>
        <v>14.56</v>
      </c>
      <c r="R42" s="131" t="n">
        <f t="shared" si="1"/>
        <v>17.99616</v>
      </c>
      <c r="S42" s="132">
        <v>0</v>
      </c>
      <c r="T42" s="131">
        <v>0</v>
      </c>
      <c r="U42" s="131" t="n">
        <f t="shared" si="3"/>
        <v>396.55616</v>
      </c>
      <c r="V42" s="132" t="n">
        <f t="shared" si="2"/>
        <v>158825.0</v>
      </c>
    </row>
    <row r="43" spans="1:22" x14ac:dyDescent="0.25">
      <c r="A43" s="118" t="s">
        <v>295</v>
      </c>
      <c r="B43" s="116" t="s">
        <v>187</v>
      </c>
      <c r="C43" s="159" t="s">
        <v>111</v>
      </c>
      <c r="D43" s="5"/>
      <c r="E43" s="5"/>
      <c r="F43" s="5"/>
      <c r="G43" s="5"/>
      <c r="H43" s="5"/>
      <c r="I43" s="5"/>
      <c r="J43" s="5"/>
      <c r="K43" s="5"/>
      <c r="L43" s="25"/>
      <c r="M43" s="125" t="s">
        <v>178</v>
      </c>
      <c r="N43" s="129">
        <v>239.66</v>
      </c>
      <c r="O43" s="133"/>
      <c r="P43" s="129">
        <v>364</v>
      </c>
      <c r="Q43" s="131" t="n">
        <f t="shared" si="0"/>
        <v>14.56</v>
      </c>
      <c r="R43" s="131" t="n">
        <f t="shared" si="1"/>
        <v>17.99616</v>
      </c>
      <c r="S43" s="132">
        <v>0</v>
      </c>
      <c r="T43" s="131">
        <v>0</v>
      </c>
      <c r="U43" s="131" t="n">
        <f t="shared" si="3"/>
        <v>396.55616</v>
      </c>
      <c r="V43" s="132" t="n">
        <f t="shared" si="2"/>
        <v>95039.0</v>
      </c>
    </row>
    <row r="44" spans="1:22" x14ac:dyDescent="0.25">
      <c r="A44" s="118" t="s">
        <v>135</v>
      </c>
      <c r="B44" s="116" t="s">
        <v>187</v>
      </c>
      <c r="C44" s="106" t="s">
        <v>113</v>
      </c>
      <c r="D44" s="5"/>
      <c r="E44" s="5"/>
      <c r="F44" s="5"/>
      <c r="G44" s="5"/>
      <c r="H44" s="5"/>
      <c r="I44" s="5"/>
      <c r="J44" s="5"/>
      <c r="K44" s="5"/>
      <c r="L44" s="25"/>
      <c r="M44" s="125" t="s">
        <v>178</v>
      </c>
      <c r="N44" s="129">
        <v>1196.67</v>
      </c>
      <c r="O44" s="133"/>
      <c r="P44" s="129">
        <v>470</v>
      </c>
      <c r="Q44" s="131" t="n">
        <f t="shared" si="0"/>
        <v>18.8</v>
      </c>
      <c r="R44" s="131" t="n">
        <f t="shared" si="1"/>
        <v>23.2368</v>
      </c>
      <c r="S44" s="132">
        <v>0</v>
      </c>
      <c r="T44" s="131">
        <v>0</v>
      </c>
      <c r="U44" s="131" t="n">
        <f t="shared" si="3"/>
        <v>512.0368</v>
      </c>
      <c r="V44" s="132" t="n">
        <f t="shared" si="2"/>
        <v>612739.0</v>
      </c>
    </row>
    <row r="45" spans="1:22" x14ac:dyDescent="0.25">
      <c r="A45" s="118" t="s">
        <v>136</v>
      </c>
      <c r="B45" s="116" t="s">
        <v>187</v>
      </c>
      <c r="C45" s="106" t="s">
        <v>137</v>
      </c>
      <c r="D45" s="5"/>
      <c r="E45" s="5"/>
      <c r="F45" s="5"/>
      <c r="G45" s="5"/>
      <c r="H45" s="5"/>
      <c r="I45" s="5"/>
      <c r="J45" s="5"/>
      <c r="K45" s="5"/>
      <c r="L45" s="25"/>
      <c r="M45" s="125" t="s">
        <v>178</v>
      </c>
      <c r="N45" s="129">
        <v>1858.1</v>
      </c>
      <c r="O45" s="133"/>
      <c r="P45" s="129">
        <v>448</v>
      </c>
      <c r="Q45" s="131" t="n">
        <f t="shared" si="0"/>
        <v>17.92</v>
      </c>
      <c r="R45" s="131" t="n">
        <f t="shared" si="1"/>
        <v>22.14912</v>
      </c>
      <c r="S45" s="132">
        <v>0</v>
      </c>
      <c r="T45" s="131">
        <v>0</v>
      </c>
      <c r="U45" s="131" t="n">
        <f t="shared" si="3"/>
        <v>488.06912</v>
      </c>
      <c r="V45" s="132" t="n">
        <f t="shared" si="2"/>
        <v>906881.0</v>
      </c>
    </row>
    <row r="46" spans="1:22" ht="38.25" x14ac:dyDescent="0.25">
      <c r="A46" s="118" t="s">
        <v>138</v>
      </c>
      <c r="B46" s="116" t="s">
        <v>187</v>
      </c>
      <c r="C46" s="106" t="s">
        <v>139</v>
      </c>
      <c r="D46" s="5"/>
      <c r="E46" s="5"/>
      <c r="F46" s="5"/>
      <c r="G46" s="5"/>
      <c r="H46" s="5"/>
      <c r="I46" s="5"/>
      <c r="J46" s="5"/>
      <c r="K46" s="5"/>
      <c r="L46" s="25"/>
      <c r="M46" s="125" t="s">
        <v>178</v>
      </c>
      <c r="N46" s="129">
        <v>3741.21</v>
      </c>
      <c r="O46" s="133"/>
      <c r="P46" s="129">
        <v>484</v>
      </c>
      <c r="Q46" s="131" t="n">
        <f t="shared" si="0"/>
        <v>19.36</v>
      </c>
      <c r="R46" s="131" t="n">
        <f t="shared" si="1"/>
        <v>23.92896</v>
      </c>
      <c r="S46" s="132">
        <v>0</v>
      </c>
      <c r="T46" s="131">
        <v>0</v>
      </c>
      <c r="U46" s="131" t="n">
        <f t="shared" si="3"/>
        <v>527.28896</v>
      </c>
      <c r="V46" s="132" t="n">
        <f t="shared" si="2"/>
        <v>1972699.0</v>
      </c>
    </row>
    <row r="47" spans="1:22" x14ac:dyDescent="0.25">
      <c r="A47" s="118" t="s">
        <v>140</v>
      </c>
      <c r="B47" s="116" t="s">
        <v>187</v>
      </c>
      <c r="C47" s="106" t="s">
        <v>119</v>
      </c>
      <c r="D47" s="5"/>
      <c r="E47" s="5"/>
      <c r="F47" s="5"/>
      <c r="G47" s="5"/>
      <c r="H47" s="5"/>
      <c r="I47" s="5"/>
      <c r="J47" s="5"/>
      <c r="K47" s="5"/>
      <c r="L47" s="25"/>
      <c r="M47" s="125" t="s">
        <v>178</v>
      </c>
      <c r="N47" s="129">
        <v>1640.65</v>
      </c>
      <c r="O47" s="133"/>
      <c r="P47" s="129">
        <v>484</v>
      </c>
      <c r="Q47" s="131" t="n">
        <f t="shared" si="0"/>
        <v>19.36</v>
      </c>
      <c r="R47" s="131" t="n">
        <f t="shared" si="1"/>
        <v>23.92896</v>
      </c>
      <c r="S47" s="132">
        <v>0</v>
      </c>
      <c r="T47" s="131">
        <v>0</v>
      </c>
      <c r="U47" s="131" t="n">
        <f t="shared" si="3"/>
        <v>527.28896</v>
      </c>
      <c r="V47" s="132" t="n">
        <f t="shared" si="2"/>
        <v>865097.0</v>
      </c>
    </row>
    <row r="48" spans="1:22" x14ac:dyDescent="0.25">
      <c r="A48" s="118" t="s">
        <v>141</v>
      </c>
      <c r="B48" s="116" t="s">
        <v>187</v>
      </c>
      <c r="C48" s="106" t="s">
        <v>121</v>
      </c>
      <c r="D48" s="5"/>
      <c r="E48" s="5"/>
      <c r="F48" s="5"/>
      <c r="G48" s="5"/>
      <c r="H48" s="5"/>
      <c r="I48" s="5"/>
      <c r="J48" s="5"/>
      <c r="K48" s="5"/>
      <c r="L48" s="25"/>
      <c r="M48" s="125" t="s">
        <v>178</v>
      </c>
      <c r="N48" s="129">
        <v>2870.77</v>
      </c>
      <c r="O48" s="133"/>
      <c r="P48" s="129">
        <v>448</v>
      </c>
      <c r="Q48" s="131" t="n">
        <f t="shared" si="0"/>
        <v>17.92</v>
      </c>
      <c r="R48" s="131" t="n">
        <f t="shared" si="1"/>
        <v>22.14912</v>
      </c>
      <c r="S48" s="132">
        <v>0</v>
      </c>
      <c r="T48" s="131">
        <v>0</v>
      </c>
      <c r="U48" s="131" t="n">
        <f t="shared" si="3"/>
        <v>488.06912</v>
      </c>
      <c r="V48" s="132" t="n">
        <f t="shared" si="2"/>
        <v>1401134.0</v>
      </c>
    </row>
    <row r="49" spans="1:22" x14ac:dyDescent="0.25">
      <c r="A49" s="118" t="s">
        <v>142</v>
      </c>
      <c r="B49" s="116" t="s">
        <v>187</v>
      </c>
      <c r="C49" s="106" t="s">
        <v>123</v>
      </c>
      <c r="D49" s="5"/>
      <c r="E49" s="5"/>
      <c r="F49" s="5"/>
      <c r="G49" s="5"/>
      <c r="H49" s="5"/>
      <c r="I49" s="5"/>
      <c r="J49" s="5"/>
      <c r="K49" s="5"/>
      <c r="L49" s="25"/>
      <c r="M49" s="125" t="s">
        <v>178</v>
      </c>
      <c r="N49" s="129">
        <v>119.19</v>
      </c>
      <c r="O49" s="133"/>
      <c r="P49" s="129">
        <v>462</v>
      </c>
      <c r="Q49" s="131" t="n">
        <f t="shared" si="0"/>
        <v>18.48</v>
      </c>
      <c r="R49" s="131" t="n">
        <f t="shared" si="1"/>
        <v>22.841279999999998</v>
      </c>
      <c r="S49" s="132">
        <v>0</v>
      </c>
      <c r="T49" s="131">
        <v>0</v>
      </c>
      <c r="U49" s="131" t="n">
        <f t="shared" si="3"/>
        <v>503.32128</v>
      </c>
      <c r="V49" s="132" t="n">
        <f t="shared" si="2"/>
        <v>59991.0</v>
      </c>
    </row>
    <row r="50" spans="1:22" x14ac:dyDescent="0.25">
      <c r="A50" s="118" t="s">
        <v>179</v>
      </c>
      <c r="B50" s="116" t="s">
        <v>187</v>
      </c>
      <c r="C50" s="106" t="s">
        <v>143</v>
      </c>
      <c r="D50" s="5"/>
      <c r="E50" s="5"/>
      <c r="F50" s="5"/>
      <c r="G50" s="5"/>
      <c r="H50" s="5"/>
      <c r="I50" s="5"/>
      <c r="J50" s="5"/>
      <c r="K50" s="5"/>
      <c r="L50" s="25"/>
      <c r="M50" s="125" t="s">
        <v>178</v>
      </c>
      <c r="N50" s="129">
        <v>413.17</v>
      </c>
      <c r="O50" s="133"/>
      <c r="P50" s="129">
        <v>448</v>
      </c>
      <c r="Q50" s="131" t="n">
        <f t="shared" si="0"/>
        <v>17.92</v>
      </c>
      <c r="R50" s="131" t="n">
        <f t="shared" si="1"/>
        <v>22.14912</v>
      </c>
      <c r="S50" s="132">
        <v>0</v>
      </c>
      <c r="T50" s="131">
        <v>0</v>
      </c>
      <c r="U50" s="131" t="n">
        <f t="shared" si="3"/>
        <v>488.06912</v>
      </c>
      <c r="V50" s="132" t="n">
        <f t="shared" si="2"/>
        <v>201656.0</v>
      </c>
    </row>
    <row r="51" spans="1:22" ht="38.25" x14ac:dyDescent="0.25">
      <c r="A51" s="118">
        <v>4</v>
      </c>
      <c r="B51" s="116" t="s">
        <v>187</v>
      </c>
      <c r="C51" s="105" t="s">
        <v>144</v>
      </c>
      <c r="D51" s="5"/>
      <c r="E51" s="5"/>
      <c r="F51" s="5"/>
      <c r="G51" s="5"/>
      <c r="H51" s="5"/>
      <c r="I51" s="5"/>
      <c r="J51" s="5"/>
      <c r="K51" s="5"/>
      <c r="L51" s="25"/>
      <c r="M51" s="128" t="s">
        <v>183</v>
      </c>
      <c r="N51" s="129">
        <v>0</v>
      </c>
      <c r="O51" s="133"/>
      <c r="P51" s="129">
        <v>0</v>
      </c>
      <c r="Q51" s="131" t="n">
        <f t="shared" si="0"/>
        <v>0.0</v>
      </c>
      <c r="R51" s="131" t="n">
        <f t="shared" si="1"/>
        <v>0.0</v>
      </c>
      <c r="S51" s="132">
        <v>0</v>
      </c>
      <c r="T51" s="131">
        <v>0</v>
      </c>
      <c r="U51" s="131" t="n">
        <f t="shared" si="3"/>
        <v>0.0</v>
      </c>
      <c r="V51" s="132" t="n">
        <f t="shared" si="2"/>
        <v>0.0</v>
      </c>
    </row>
    <row r="52" spans="1:22" ht="38.25" x14ac:dyDescent="0.25">
      <c r="A52" s="118">
        <v>4.2</v>
      </c>
      <c r="B52" s="116" t="s">
        <v>187</v>
      </c>
      <c r="C52" s="106" t="s">
        <v>145</v>
      </c>
      <c r="D52" s="5"/>
      <c r="E52" s="5"/>
      <c r="F52" s="5"/>
      <c r="G52" s="5"/>
      <c r="H52" s="5"/>
      <c r="I52" s="5"/>
      <c r="J52" s="5"/>
      <c r="K52" s="5"/>
      <c r="L52" s="25"/>
      <c r="M52" s="125" t="s">
        <v>178</v>
      </c>
      <c r="N52" s="129">
        <v>904.6</v>
      </c>
      <c r="O52" s="133"/>
      <c r="P52" s="129">
        <v>141</v>
      </c>
      <c r="Q52" s="131" t="n">
        <f t="shared" si="0"/>
        <v>5.64</v>
      </c>
      <c r="R52" s="131" t="n">
        <f t="shared" si="1"/>
        <v>6.9710399999999995</v>
      </c>
      <c r="S52" s="132">
        <v>0</v>
      </c>
      <c r="T52" s="131">
        <v>0</v>
      </c>
      <c r="U52" s="131" t="n">
        <f t="shared" si="3"/>
        <v>153.61103999999997</v>
      </c>
      <c r="V52" s="132" t="n">
        <f t="shared" si="2"/>
        <v>138957.0</v>
      </c>
    </row>
    <row r="53" spans="1:22" ht="38.25" x14ac:dyDescent="0.25">
      <c r="A53" s="118">
        <v>4.3</v>
      </c>
      <c r="B53" s="116" t="s">
        <v>187</v>
      </c>
      <c r="C53" s="106" t="s">
        <v>146</v>
      </c>
      <c r="D53" s="5"/>
      <c r="E53" s="5"/>
      <c r="F53" s="5"/>
      <c r="G53" s="5"/>
      <c r="H53" s="5"/>
      <c r="I53" s="5"/>
      <c r="J53" s="5"/>
      <c r="K53" s="5"/>
      <c r="L53" s="25"/>
      <c r="M53" s="125" t="s">
        <v>178</v>
      </c>
      <c r="N53" s="129">
        <v>293.70999999999998</v>
      </c>
      <c r="O53" s="133"/>
      <c r="P53" s="129">
        <v>176</v>
      </c>
      <c r="Q53" s="131" t="n">
        <f t="shared" si="0"/>
        <v>7.04</v>
      </c>
      <c r="R53" s="131" t="n">
        <f t="shared" si="1"/>
        <v>8.70144</v>
      </c>
      <c r="S53" s="132">
        <v>0</v>
      </c>
      <c r="T53" s="131">
        <v>0</v>
      </c>
      <c r="U53" s="131" t="n">
        <f t="shared" si="3"/>
        <v>191.74143999999998</v>
      </c>
      <c r="V53" s="132" t="n">
        <f t="shared" si="2"/>
        <v>56316.0</v>
      </c>
    </row>
    <row r="54" spans="1:22" ht="38.25" x14ac:dyDescent="0.25">
      <c r="A54" s="118">
        <v>4.5</v>
      </c>
      <c r="B54" s="116" t="s">
        <v>187</v>
      </c>
      <c r="C54" s="106" t="s">
        <v>147</v>
      </c>
      <c r="D54" s="5"/>
      <c r="E54" s="5"/>
      <c r="F54" s="5"/>
      <c r="G54" s="5"/>
      <c r="H54" s="5"/>
      <c r="I54" s="5"/>
      <c r="J54" s="5"/>
      <c r="K54" s="5"/>
      <c r="L54" s="25"/>
      <c r="M54" s="125" t="s">
        <v>178</v>
      </c>
      <c r="N54" s="129">
        <v>1469.16</v>
      </c>
      <c r="O54" s="133"/>
      <c r="P54" s="129">
        <v>268</v>
      </c>
      <c r="Q54" s="131" t="n">
        <f t="shared" si="0"/>
        <v>10.72</v>
      </c>
      <c r="R54" s="131" t="n">
        <f t="shared" si="1"/>
        <v>13.24992</v>
      </c>
      <c r="S54" s="132">
        <v>0</v>
      </c>
      <c r="T54" s="131">
        <v>0</v>
      </c>
      <c r="U54" s="131" t="n">
        <f t="shared" si="3"/>
        <v>291.96992</v>
      </c>
      <c r="V54" s="132" t="n">
        <f t="shared" si="2"/>
        <v>428951.0</v>
      </c>
    </row>
    <row r="55" spans="1:22" x14ac:dyDescent="0.25">
      <c r="A55" s="118">
        <v>5.0999999999999996</v>
      </c>
      <c r="B55" s="116" t="s">
        <v>188</v>
      </c>
      <c r="C55" s="105" t="s">
        <v>148</v>
      </c>
      <c r="D55" s="5"/>
      <c r="E55" s="5"/>
      <c r="F55" s="5"/>
      <c r="G55" s="5"/>
      <c r="H55" s="5"/>
      <c r="I55" s="5"/>
      <c r="J55" s="5"/>
      <c r="K55" s="5"/>
      <c r="L55" s="25"/>
      <c r="M55" s="125" t="s">
        <v>180</v>
      </c>
      <c r="N55" s="129">
        <v>573.23</v>
      </c>
      <c r="O55" s="133"/>
      <c r="P55" s="129">
        <v>60000</v>
      </c>
      <c r="Q55" s="131" t="n">
        <f t="shared" si="0"/>
        <v>2400.0</v>
      </c>
      <c r="R55" s="131" t="n">
        <f t="shared" si="1"/>
        <v>2966.4</v>
      </c>
      <c r="S55" s="132">
        <v>0</v>
      </c>
      <c r="T55" s="131">
        <v>0</v>
      </c>
      <c r="U55" s="131" t="n">
        <f t="shared" si="3"/>
        <v>65366.4</v>
      </c>
      <c r="V55" s="132" t="n">
        <f t="shared" si="2"/>
        <v>3.7469981E7</v>
      </c>
    </row>
    <row r="56" spans="1:22" x14ac:dyDescent="0.25">
      <c r="A56" s="117" t="s">
        <v>149</v>
      </c>
      <c r="B56" s="115" t="s">
        <v>190</v>
      </c>
      <c r="C56" s="105" t="s">
        <v>150</v>
      </c>
      <c r="D56" s="5"/>
      <c r="E56" s="5"/>
      <c r="F56" s="5"/>
      <c r="G56" s="5"/>
      <c r="H56" s="5"/>
      <c r="I56" s="5"/>
      <c r="J56" s="5"/>
      <c r="K56" s="5"/>
      <c r="L56" s="25"/>
      <c r="M56" s="128" t="s">
        <v>183</v>
      </c>
      <c r="N56" s="129">
        <v>0</v>
      </c>
      <c r="O56" s="133"/>
      <c r="P56" s="129">
        <v>0</v>
      </c>
      <c r="Q56" s="131" t="n">
        <f t="shared" si="0"/>
        <v>0.0</v>
      </c>
      <c r="R56" s="131" t="n">
        <f t="shared" si="1"/>
        <v>0.0</v>
      </c>
      <c r="S56" s="132">
        <v>0</v>
      </c>
      <c r="T56" s="131">
        <v>0</v>
      </c>
      <c r="U56" s="131" t="n">
        <f t="shared" si="3"/>
        <v>0.0</v>
      </c>
      <c r="V56" s="132" t="n">
        <f t="shared" si="2"/>
        <v>0.0</v>
      </c>
    </row>
    <row r="57" spans="1:22" x14ac:dyDescent="0.25">
      <c r="A57" s="118">
        <v>1.4</v>
      </c>
      <c r="B57" s="116" t="s">
        <v>190</v>
      </c>
      <c r="C57" s="106" t="s">
        <v>151</v>
      </c>
      <c r="D57" s="5"/>
      <c r="E57" s="5"/>
      <c r="F57" s="5"/>
      <c r="G57" s="5"/>
      <c r="H57" s="5"/>
      <c r="I57" s="5"/>
      <c r="J57" s="5"/>
      <c r="K57" s="5"/>
      <c r="L57" s="25"/>
      <c r="M57" s="125" t="s">
        <v>180</v>
      </c>
      <c r="N57" s="129">
        <v>0.15</v>
      </c>
      <c r="O57" s="133"/>
      <c r="P57" s="129">
        <v>97537</v>
      </c>
      <c r="Q57" s="131" t="n">
        <f t="shared" si="0"/>
        <v>3901.48</v>
      </c>
      <c r="R57" s="131" t="n">
        <f t="shared" si="1"/>
        <v>4822.22928</v>
      </c>
      <c r="S57" s="132">
        <v>0</v>
      </c>
      <c r="T57" s="131">
        <v>0</v>
      </c>
      <c r="U57" s="131" t="n">
        <f t="shared" si="3"/>
        <v>106260.70928</v>
      </c>
      <c r="V57" s="132" t="n">
        <f t="shared" si="2"/>
        <v>15939.0</v>
      </c>
    </row>
    <row r="58" spans="1:22" x14ac:dyDescent="0.25">
      <c r="A58" s="117" t="s">
        <v>160</v>
      </c>
      <c r="B58" s="115" t="s">
        <v>191</v>
      </c>
      <c r="C58" s="105" t="s">
        <v>161</v>
      </c>
      <c r="D58" s="5"/>
      <c r="E58" s="5"/>
      <c r="F58" s="5"/>
      <c r="G58" s="5"/>
      <c r="H58" s="5"/>
      <c r="I58" s="5"/>
      <c r="J58" s="5"/>
      <c r="K58" s="5"/>
      <c r="L58" s="25"/>
      <c r="M58" s="128" t="s">
        <v>183</v>
      </c>
      <c r="N58" s="129">
        <v>0</v>
      </c>
      <c r="O58" s="133"/>
      <c r="P58" s="129">
        <v>0</v>
      </c>
      <c r="Q58" s="131" t="n">
        <f t="shared" si="0"/>
        <v>0.0</v>
      </c>
      <c r="R58" s="131" t="n">
        <f t="shared" si="1"/>
        <v>0.0</v>
      </c>
      <c r="S58" s="132">
        <v>0</v>
      </c>
      <c r="T58" s="131">
        <v>0</v>
      </c>
      <c r="U58" s="131" t="n">
        <f t="shared" si="3"/>
        <v>0.0</v>
      </c>
      <c r="V58" s="132" t="n">
        <f t="shared" si="2"/>
        <v>0.0</v>
      </c>
    </row>
    <row r="59" spans="1:22" ht="25.5" x14ac:dyDescent="0.25">
      <c r="A59" s="118">
        <v>1</v>
      </c>
      <c r="B59" s="116" t="s">
        <v>191</v>
      </c>
      <c r="C59" s="106" t="s">
        <v>162</v>
      </c>
      <c r="D59" s="5"/>
      <c r="E59" s="5"/>
      <c r="F59" s="5"/>
      <c r="G59" s="5"/>
      <c r="H59" s="5"/>
      <c r="I59" s="5"/>
      <c r="J59" s="5"/>
      <c r="K59" s="5"/>
      <c r="L59" s="25"/>
      <c r="M59" s="128" t="s">
        <v>183</v>
      </c>
      <c r="N59" s="129">
        <v>0</v>
      </c>
      <c r="O59" s="133"/>
      <c r="P59" s="129">
        <v>0</v>
      </c>
      <c r="Q59" s="131" t="n">
        <f t="shared" si="0"/>
        <v>0.0</v>
      </c>
      <c r="R59" s="131" t="n">
        <f t="shared" si="1"/>
        <v>0.0</v>
      </c>
      <c r="S59" s="132">
        <v>0</v>
      </c>
      <c r="T59" s="131">
        <v>0</v>
      </c>
      <c r="U59" s="131" t="n">
        <f t="shared" si="3"/>
        <v>0.0</v>
      </c>
      <c r="V59" s="132" t="n">
        <f t="shared" si="2"/>
        <v>0.0</v>
      </c>
    </row>
    <row r="60" spans="1:22" x14ac:dyDescent="0.25">
      <c r="A60" s="118">
        <v>1.1000000000000001</v>
      </c>
      <c r="B60" s="116" t="s">
        <v>191</v>
      </c>
      <c r="C60" s="105" t="s">
        <v>163</v>
      </c>
      <c r="D60" s="5"/>
      <c r="E60" s="5"/>
      <c r="F60" s="5"/>
      <c r="G60" s="5"/>
      <c r="H60" s="5"/>
      <c r="I60" s="5"/>
      <c r="J60" s="5"/>
      <c r="K60" s="5"/>
      <c r="L60" s="25"/>
      <c r="M60" s="128" t="s">
        <v>183</v>
      </c>
      <c r="N60" s="129">
        <v>0</v>
      </c>
      <c r="O60" s="133"/>
      <c r="P60" s="129">
        <v>0</v>
      </c>
      <c r="Q60" s="131" t="n">
        <f t="shared" si="0"/>
        <v>0.0</v>
      </c>
      <c r="R60" s="131" t="n">
        <f t="shared" si="1"/>
        <v>0.0</v>
      </c>
      <c r="S60" s="132">
        <v>0</v>
      </c>
      <c r="T60" s="131">
        <v>0</v>
      </c>
      <c r="U60" s="131" t="n">
        <f t="shared" si="3"/>
        <v>0.0</v>
      </c>
      <c r="V60" s="132" t="n">
        <f t="shared" si="2"/>
        <v>0.0</v>
      </c>
    </row>
    <row r="61" spans="1:22" ht="38.25" x14ac:dyDescent="0.25">
      <c r="A61" s="118" t="s">
        <v>93</v>
      </c>
      <c r="B61" s="116" t="s">
        <v>191</v>
      </c>
      <c r="C61" s="106" t="s">
        <v>164</v>
      </c>
      <c r="D61" s="5"/>
      <c r="E61" s="5"/>
      <c r="F61" s="5"/>
      <c r="G61" s="5"/>
      <c r="H61" s="5"/>
      <c r="I61" s="5"/>
      <c r="J61" s="5"/>
      <c r="K61" s="5"/>
      <c r="L61" s="25"/>
      <c r="M61" s="125" t="s">
        <v>178</v>
      </c>
      <c r="N61" s="129">
        <v>2319.39</v>
      </c>
      <c r="O61" s="133"/>
      <c r="P61" s="129">
        <v>440</v>
      </c>
      <c r="Q61" s="131" t="n">
        <f t="shared" si="0"/>
        <v>17.6</v>
      </c>
      <c r="R61" s="131" t="n">
        <f t="shared" si="1"/>
        <v>21.7536</v>
      </c>
      <c r="S61" s="132">
        <v>0</v>
      </c>
      <c r="T61" s="131">
        <v>0</v>
      </c>
      <c r="U61" s="131" t="n">
        <f t="shared" si="3"/>
        <v>479.35360000000003</v>
      </c>
      <c r="V61" s="132" t="n">
        <f t="shared" si="2"/>
        <v>1111808.0</v>
      </c>
    </row>
    <row r="62" spans="1:22" x14ac:dyDescent="0.25">
      <c r="A62" s="118" t="s">
        <v>165</v>
      </c>
      <c r="B62" s="116" t="s">
        <v>191</v>
      </c>
      <c r="C62" s="106" t="s">
        <v>166</v>
      </c>
      <c r="D62" s="5"/>
      <c r="E62" s="5"/>
      <c r="F62" s="5"/>
      <c r="G62" s="5"/>
      <c r="H62" s="5"/>
      <c r="I62" s="5"/>
      <c r="J62" s="5"/>
      <c r="K62" s="5"/>
      <c r="L62" s="25"/>
      <c r="M62" s="125" t="s">
        <v>178</v>
      </c>
      <c r="N62" s="129">
        <v>579</v>
      </c>
      <c r="O62" s="133"/>
      <c r="P62" s="129">
        <v>483</v>
      </c>
      <c r="Q62" s="131" t="n">
        <f t="shared" si="0"/>
        <v>19.32</v>
      </c>
      <c r="R62" s="131" t="n">
        <f t="shared" si="1"/>
        <v>23.87952</v>
      </c>
      <c r="S62" s="132">
        <v>0</v>
      </c>
      <c r="T62" s="131">
        <v>0</v>
      </c>
      <c r="U62" s="131" t="n">
        <f t="shared" si="3"/>
        <v>526.19952</v>
      </c>
      <c r="V62" s="132" t="n">
        <f t="shared" si="2"/>
        <v>304670.0</v>
      </c>
    </row>
    <row r="63" spans="1:22" x14ac:dyDescent="0.25">
      <c r="A63" s="117" t="s">
        <v>54</v>
      </c>
      <c r="B63" s="115" t="s">
        <v>192</v>
      </c>
      <c r="C63" s="105" t="s">
        <v>167</v>
      </c>
      <c r="D63" s="5"/>
      <c r="E63" s="5"/>
      <c r="F63" s="5"/>
      <c r="G63" s="5"/>
      <c r="H63" s="5"/>
      <c r="I63" s="5"/>
      <c r="J63" s="5"/>
      <c r="K63" s="5"/>
      <c r="L63" s="25"/>
      <c r="M63" s="128" t="s">
        <v>183</v>
      </c>
      <c r="N63" s="129">
        <v>0</v>
      </c>
      <c r="O63" s="133"/>
      <c r="P63" s="129">
        <v>0</v>
      </c>
      <c r="Q63" s="131" t="n">
        <f t="shared" si="0"/>
        <v>0.0</v>
      </c>
      <c r="R63" s="131" t="n">
        <f t="shared" si="1"/>
        <v>0.0</v>
      </c>
      <c r="S63" s="132">
        <v>0</v>
      </c>
      <c r="T63" s="131">
        <v>0</v>
      </c>
      <c r="U63" s="131" t="n">
        <f t="shared" si="3"/>
        <v>0.0</v>
      </c>
      <c r="V63" s="132" t="n">
        <f t="shared" si="2"/>
        <v>0.0</v>
      </c>
    </row>
    <row r="64" spans="1:22" x14ac:dyDescent="0.25">
      <c r="A64" s="117" t="s">
        <v>99</v>
      </c>
      <c r="B64" s="115" t="s">
        <v>194</v>
      </c>
      <c r="C64" s="105" t="s">
        <v>150</v>
      </c>
      <c r="D64" s="5"/>
      <c r="E64" s="5"/>
      <c r="F64" s="5"/>
      <c r="G64" s="5"/>
      <c r="H64" s="5"/>
      <c r="I64" s="5"/>
      <c r="J64" s="5"/>
      <c r="K64" s="5"/>
      <c r="L64" s="25"/>
      <c r="M64" s="128" t="s">
        <v>183</v>
      </c>
      <c r="N64" s="129">
        <v>0</v>
      </c>
      <c r="O64" s="133"/>
      <c r="P64" s="129">
        <v>0</v>
      </c>
      <c r="Q64" s="131" t="n">
        <f t="shared" si="0"/>
        <v>0.0</v>
      </c>
      <c r="R64" s="131" t="n">
        <f t="shared" si="1"/>
        <v>0.0</v>
      </c>
      <c r="S64" s="132">
        <v>0</v>
      </c>
      <c r="T64" s="131">
        <v>0</v>
      </c>
      <c r="U64" s="131" t="n">
        <f t="shared" si="3"/>
        <v>0.0</v>
      </c>
      <c r="V64" s="132" t="n">
        <f t="shared" si="2"/>
        <v>0.0</v>
      </c>
    </row>
    <row r="65" spans="1:22" ht="25.5" x14ac:dyDescent="0.25">
      <c r="A65" s="118">
        <v>1.1000000000000001</v>
      </c>
      <c r="B65" s="116" t="s">
        <v>194</v>
      </c>
      <c r="C65" s="106" t="s">
        <v>169</v>
      </c>
      <c r="D65" s="5"/>
      <c r="E65" s="5"/>
      <c r="F65" s="5"/>
      <c r="G65" s="5"/>
      <c r="H65" s="5"/>
      <c r="I65" s="5"/>
      <c r="J65" s="5"/>
      <c r="K65" s="5"/>
      <c r="L65" s="25"/>
      <c r="M65" s="125" t="s">
        <v>180</v>
      </c>
      <c r="N65" s="129">
        <v>0.67</v>
      </c>
      <c r="O65" s="133"/>
      <c r="P65" s="129">
        <v>90490</v>
      </c>
      <c r="Q65" s="131" t="n">
        <f t="shared" si="0"/>
        <v>3619.6</v>
      </c>
      <c r="R65" s="131" t="n">
        <f t="shared" si="1"/>
        <v>4473.8256</v>
      </c>
      <c r="S65" s="132">
        <v>0</v>
      </c>
      <c r="T65" s="131">
        <v>0</v>
      </c>
      <c r="U65" s="131" t="n">
        <f t="shared" si="3"/>
        <v>98583.4256</v>
      </c>
      <c r="V65" s="132" t="n">
        <f t="shared" si="2"/>
        <v>66051.0</v>
      </c>
    </row>
    <row r="66" spans="1:22" ht="25.5" x14ac:dyDescent="0.25">
      <c r="A66" s="118">
        <v>9</v>
      </c>
      <c r="B66" s="116" t="s">
        <v>194</v>
      </c>
      <c r="C66" s="110" t="s">
        <v>170</v>
      </c>
      <c r="D66" s="5"/>
      <c r="E66" s="5"/>
      <c r="F66" s="5"/>
      <c r="G66" s="5"/>
      <c r="H66" s="5"/>
      <c r="I66" s="5"/>
      <c r="J66" s="5"/>
      <c r="K66" s="5"/>
      <c r="L66" s="25"/>
      <c r="M66" s="128" t="s">
        <v>183</v>
      </c>
      <c r="N66" s="129">
        <v>0</v>
      </c>
      <c r="O66" s="133"/>
      <c r="P66" s="129">
        <v>0</v>
      </c>
      <c r="Q66" s="131" t="n">
        <f t="shared" si="0"/>
        <v>0.0</v>
      </c>
      <c r="R66" s="131" t="n">
        <f t="shared" si="1"/>
        <v>0.0</v>
      </c>
      <c r="S66" s="132">
        <v>0</v>
      </c>
      <c r="T66" s="131">
        <v>0</v>
      </c>
      <c r="U66" s="131" t="n">
        <f t="shared" si="3"/>
        <v>0.0</v>
      </c>
      <c r="V66" s="132" t="n">
        <f t="shared" si="2"/>
        <v>0.0</v>
      </c>
    </row>
    <row r="67" spans="1:22" x14ac:dyDescent="0.25">
      <c r="A67" s="118">
        <v>9.1</v>
      </c>
      <c r="B67" s="116" t="s">
        <v>194</v>
      </c>
      <c r="C67" s="110" t="s">
        <v>171</v>
      </c>
      <c r="D67" s="5"/>
      <c r="E67" s="5"/>
      <c r="F67" s="5"/>
      <c r="G67" s="5"/>
      <c r="H67" s="5"/>
      <c r="I67" s="5"/>
      <c r="J67" s="5"/>
      <c r="K67" s="5"/>
      <c r="L67" s="25"/>
      <c r="M67" s="125" t="s">
        <v>181</v>
      </c>
      <c r="N67" s="129">
        <v>36</v>
      </c>
      <c r="O67" s="133"/>
      <c r="P67" s="129">
        <v>817</v>
      </c>
      <c r="Q67" s="131" t="n">
        <f t="shared" si="0"/>
        <v>32.68</v>
      </c>
      <c r="R67" s="131" t="n">
        <f t="shared" si="1"/>
        <v>40.39248</v>
      </c>
      <c r="S67" s="132">
        <v>0</v>
      </c>
      <c r="T67" s="131">
        <v>0</v>
      </c>
      <c r="U67" s="131" t="n">
        <f t="shared" si="3"/>
        <v>890.0724799999999</v>
      </c>
      <c r="V67" s="132" t="n">
        <f t="shared" si="2"/>
        <v>32043.0</v>
      </c>
    </row>
    <row r="68" spans="1:22" x14ac:dyDescent="0.25">
      <c r="A68" s="117" t="s">
        <v>152</v>
      </c>
      <c r="B68" s="115" t="s">
        <v>193</v>
      </c>
      <c r="C68" s="105" t="s">
        <v>172</v>
      </c>
      <c r="D68" s="5"/>
      <c r="E68" s="5"/>
      <c r="F68" s="5"/>
      <c r="G68" s="5"/>
      <c r="H68" s="5"/>
      <c r="I68" s="5"/>
      <c r="J68" s="5"/>
      <c r="K68" s="5"/>
      <c r="L68" s="25"/>
      <c r="M68" s="128" t="s">
        <v>183</v>
      </c>
      <c r="N68" s="129">
        <v>0</v>
      </c>
      <c r="O68" s="133"/>
      <c r="P68" s="129">
        <v>0</v>
      </c>
      <c r="Q68" s="131" t="n">
        <f t="shared" si="0"/>
        <v>0.0</v>
      </c>
      <c r="R68" s="131" t="n">
        <f t="shared" si="1"/>
        <v>0.0</v>
      </c>
      <c r="S68" s="132">
        <v>0</v>
      </c>
      <c r="T68" s="131">
        <v>0</v>
      </c>
      <c r="U68" s="131" t="n">
        <f t="shared" si="3"/>
        <v>0.0</v>
      </c>
      <c r="V68" s="132" t="n">
        <f t="shared" si="2"/>
        <v>0.0</v>
      </c>
    </row>
    <row r="69" spans="1:22" x14ac:dyDescent="0.25">
      <c r="A69" s="118">
        <v>9</v>
      </c>
      <c r="B69" s="116" t="s">
        <v>193</v>
      </c>
      <c r="C69" s="105" t="s">
        <v>173</v>
      </c>
      <c r="D69" s="5"/>
      <c r="E69" s="5"/>
      <c r="F69" s="5"/>
      <c r="G69" s="5"/>
      <c r="H69" s="5"/>
      <c r="I69" s="5"/>
      <c r="J69" s="5"/>
      <c r="K69" s="5"/>
      <c r="L69" s="25"/>
      <c r="M69" s="128" t="s">
        <v>183</v>
      </c>
      <c r="N69" s="129">
        <v>0</v>
      </c>
      <c r="O69" s="133"/>
      <c r="P69" s="129">
        <v>0</v>
      </c>
      <c r="Q69" s="131" t="n">
        <f t="shared" si="0"/>
        <v>0.0</v>
      </c>
      <c r="R69" s="131" t="n">
        <f t="shared" si="1"/>
        <v>0.0</v>
      </c>
      <c r="S69" s="132">
        <v>0</v>
      </c>
      <c r="T69" s="131">
        <v>0</v>
      </c>
      <c r="U69" s="131" t="n">
        <f t="shared" si="3"/>
        <v>0.0</v>
      </c>
      <c r="V69" s="132" t="n">
        <f t="shared" si="2"/>
        <v>0.0</v>
      </c>
    </row>
    <row r="70" spans="1:22" x14ac:dyDescent="0.25">
      <c r="A70" s="118">
        <v>9.1</v>
      </c>
      <c r="B70" s="116" t="s">
        <v>193</v>
      </c>
      <c r="C70" s="106" t="s">
        <v>174</v>
      </c>
      <c r="D70" s="5"/>
      <c r="E70" s="5"/>
      <c r="F70" s="5"/>
      <c r="G70" s="5"/>
      <c r="H70" s="5"/>
      <c r="I70" s="5"/>
      <c r="J70" s="5"/>
      <c r="K70" s="5"/>
      <c r="L70" s="25"/>
      <c r="M70" s="128" t="s">
        <v>183</v>
      </c>
      <c r="N70" s="129">
        <v>0</v>
      </c>
      <c r="O70" s="133"/>
      <c r="P70" s="129">
        <v>0</v>
      </c>
      <c r="Q70" s="131" t="n">
        <f t="shared" si="0"/>
        <v>0.0</v>
      </c>
      <c r="R70" s="131" t="n">
        <f t="shared" si="1"/>
        <v>0.0</v>
      </c>
      <c r="S70" s="132">
        <v>0</v>
      </c>
      <c r="T70" s="131">
        <v>0</v>
      </c>
      <c r="U70" s="131" t="n">
        <f t="shared" si="3"/>
        <v>0.0</v>
      </c>
      <c r="V70" s="132" t="n">
        <f t="shared" si="2"/>
        <v>0.0</v>
      </c>
    </row>
    <row r="71" spans="1:22" x14ac:dyDescent="0.25">
      <c r="A71" s="118"/>
      <c r="B71" s="116" t="s">
        <v>193</v>
      </c>
      <c r="C71" s="106" t="s">
        <v>175</v>
      </c>
      <c r="D71" s="5"/>
      <c r="E71" s="5"/>
      <c r="F71" s="5"/>
      <c r="G71" s="5"/>
      <c r="H71" s="5"/>
      <c r="I71" s="5"/>
      <c r="J71" s="5"/>
      <c r="K71" s="5"/>
      <c r="L71" s="25"/>
      <c r="M71" s="125" t="s">
        <v>181</v>
      </c>
      <c r="N71" s="129">
        <v>53</v>
      </c>
      <c r="O71" s="133"/>
      <c r="P71" s="129">
        <v>1221.5999999999999</v>
      </c>
      <c r="Q71" s="131" t="n">
        <f t="shared" si="0"/>
        <v>48.864</v>
      </c>
      <c r="R71" s="131" t="n">
        <f t="shared" si="1"/>
        <v>60.395903999999994</v>
      </c>
      <c r="S71" s="132">
        <v>0</v>
      </c>
      <c r="T71" s="131">
        <v>0</v>
      </c>
      <c r="U71" s="131" t="n">
        <f t="shared" si="3"/>
        <v>1330.859904</v>
      </c>
      <c r="V71" s="132" t="n">
        <f t="shared" si="2"/>
        <v>70536.0</v>
      </c>
    </row>
    <row r="72" spans="1:22" x14ac:dyDescent="0.25">
      <c r="A72" s="118">
        <v>9.1999999999999993</v>
      </c>
      <c r="B72" s="116" t="s">
        <v>193</v>
      </c>
      <c r="C72" s="106" t="s">
        <v>176</v>
      </c>
      <c r="D72" s="5"/>
      <c r="E72" s="5"/>
      <c r="F72" s="5"/>
      <c r="G72" s="5"/>
      <c r="H72" s="5"/>
      <c r="I72" s="5"/>
      <c r="J72" s="5"/>
      <c r="K72" s="5"/>
      <c r="L72" s="25"/>
      <c r="M72" s="128" t="s">
        <v>183</v>
      </c>
      <c r="N72" s="129">
        <v>0</v>
      </c>
      <c r="O72" s="133"/>
      <c r="P72" s="129">
        <v>0</v>
      </c>
      <c r="Q72" s="131" t="n">
        <f t="shared" ref="Q72:Q135" si="4">P72*4%</f>
        <v>0.0</v>
      </c>
      <c r="R72" s="131" t="n">
        <f t="shared" ref="R72:R135" si="5">P72*4.944%</f>
        <v>0.0</v>
      </c>
      <c r="S72" s="132">
        <v>0</v>
      </c>
      <c r="T72" s="131">
        <v>0</v>
      </c>
      <c r="U72" s="131" t="n">
        <f t="shared" si="3"/>
        <v>0.0</v>
      </c>
      <c r="V72" s="132" t="n">
        <f t="shared" ref="V72:V135" si="6">ROUND(U72*N72,0)</f>
        <v>0.0</v>
      </c>
    </row>
    <row r="73" spans="1:22" x14ac:dyDescent="0.25">
      <c r="A73" s="124" t="s">
        <v>149</v>
      </c>
      <c r="B73" s="115" t="s">
        <v>195</v>
      </c>
      <c r="C73" s="122" t="s">
        <v>177</v>
      </c>
      <c r="D73" s="122"/>
      <c r="E73" s="123"/>
      <c r="F73" s="5"/>
      <c r="G73" s="5"/>
      <c r="H73" s="5"/>
      <c r="I73" s="5"/>
      <c r="J73" s="5"/>
      <c r="K73" s="5"/>
      <c r="L73" s="25"/>
      <c r="M73" s="128" t="s">
        <v>183</v>
      </c>
      <c r="N73" s="129">
        <v>0</v>
      </c>
      <c r="O73" s="133"/>
      <c r="P73" s="129">
        <v>0</v>
      </c>
      <c r="Q73" s="131" t="n">
        <f t="shared" si="4"/>
        <v>0.0</v>
      </c>
      <c r="R73" s="131" t="n">
        <f t="shared" si="5"/>
        <v>0.0</v>
      </c>
      <c r="S73" s="132">
        <v>0</v>
      </c>
      <c r="T73" s="131">
        <v>0</v>
      </c>
      <c r="U73" s="131" t="n">
        <f t="shared" ref="U73:U136" si="7">P73+Q73+R73+S73+T73</f>
        <v>0.0</v>
      </c>
      <c r="V73" s="132" t="n">
        <f t="shared" si="6"/>
        <v>0.0</v>
      </c>
    </row>
    <row r="74" spans="1:22" x14ac:dyDescent="0.25">
      <c r="A74" s="117" t="s">
        <v>42</v>
      </c>
      <c r="B74" s="116" t="s">
        <v>195</v>
      </c>
      <c r="C74" s="105" t="s">
        <v>90</v>
      </c>
      <c r="D74" s="5"/>
      <c r="E74" s="5"/>
      <c r="F74" s="5"/>
      <c r="G74" s="5"/>
      <c r="H74" s="5"/>
      <c r="I74" s="5"/>
      <c r="J74" s="5"/>
      <c r="K74" s="5"/>
      <c r="L74" s="25"/>
      <c r="M74" s="128" t="s">
        <v>183</v>
      </c>
      <c r="N74" s="129">
        <v>0</v>
      </c>
      <c r="O74" s="133"/>
      <c r="P74" s="129">
        <v>0</v>
      </c>
      <c r="Q74" s="131" t="n">
        <f t="shared" si="4"/>
        <v>0.0</v>
      </c>
      <c r="R74" s="131" t="n">
        <f t="shared" si="5"/>
        <v>0.0</v>
      </c>
      <c r="S74" s="132">
        <v>0</v>
      </c>
      <c r="T74" s="131">
        <v>0</v>
      </c>
      <c r="U74" s="131" t="n">
        <f t="shared" si="7"/>
        <v>0.0</v>
      </c>
      <c r="V74" s="132" t="n">
        <f t="shared" si="6"/>
        <v>0.0</v>
      </c>
    </row>
    <row r="75" spans="1:22" x14ac:dyDescent="0.25">
      <c r="A75" s="118">
        <v>1</v>
      </c>
      <c r="B75" s="116" t="s">
        <v>195</v>
      </c>
      <c r="C75" s="106" t="s">
        <v>91</v>
      </c>
      <c r="D75" s="5"/>
      <c r="E75" s="5"/>
      <c r="F75" s="5"/>
      <c r="G75" s="5"/>
      <c r="H75" s="5"/>
      <c r="I75" s="5"/>
      <c r="J75" s="5"/>
      <c r="K75" s="5"/>
      <c r="L75" s="25"/>
      <c r="M75" s="128" t="s">
        <v>183</v>
      </c>
      <c r="N75" s="129">
        <v>0</v>
      </c>
      <c r="O75" s="133"/>
      <c r="P75" s="129">
        <v>0</v>
      </c>
      <c r="Q75" s="131" t="n">
        <f t="shared" si="4"/>
        <v>0.0</v>
      </c>
      <c r="R75" s="131" t="n">
        <f t="shared" si="5"/>
        <v>0.0</v>
      </c>
      <c r="S75" s="132">
        <v>0</v>
      </c>
      <c r="T75" s="131">
        <v>0</v>
      </c>
      <c r="U75" s="131" t="n">
        <f t="shared" si="7"/>
        <v>0.0</v>
      </c>
      <c r="V75" s="132" t="n">
        <f t="shared" si="6"/>
        <v>0.0</v>
      </c>
    </row>
    <row r="76" spans="1:22" x14ac:dyDescent="0.25">
      <c r="A76" s="118">
        <v>1.1000000000000001</v>
      </c>
      <c r="B76" s="116" t="s">
        <v>195</v>
      </c>
      <c r="C76" s="105" t="s">
        <v>92</v>
      </c>
      <c r="D76" s="5"/>
      <c r="E76" s="5"/>
      <c r="F76" s="5"/>
      <c r="G76" s="5"/>
      <c r="H76" s="5"/>
      <c r="I76" s="5"/>
      <c r="J76" s="5"/>
      <c r="K76" s="5"/>
      <c r="L76" s="25"/>
      <c r="M76" s="128" t="s">
        <v>183</v>
      </c>
      <c r="N76" s="129">
        <v>0</v>
      </c>
      <c r="O76" s="133"/>
      <c r="P76" s="129">
        <v>0</v>
      </c>
      <c r="Q76" s="131" t="n">
        <f t="shared" si="4"/>
        <v>0.0</v>
      </c>
      <c r="R76" s="131" t="n">
        <f t="shared" si="5"/>
        <v>0.0</v>
      </c>
      <c r="S76" s="132">
        <v>0</v>
      </c>
      <c r="T76" s="131">
        <v>0</v>
      </c>
      <c r="U76" s="131" t="n">
        <f t="shared" si="7"/>
        <v>0.0</v>
      </c>
      <c r="V76" s="132" t="n">
        <f t="shared" si="6"/>
        <v>0.0</v>
      </c>
    </row>
    <row r="77" spans="1:22" x14ac:dyDescent="0.25">
      <c r="A77" s="118" t="s">
        <v>93</v>
      </c>
      <c r="B77" s="116" t="s">
        <v>195</v>
      </c>
      <c r="C77" s="106" t="s">
        <v>94</v>
      </c>
      <c r="D77" s="5"/>
      <c r="E77" s="5"/>
      <c r="F77" s="5"/>
      <c r="G77" s="5"/>
      <c r="H77" s="5"/>
      <c r="I77" s="5"/>
      <c r="J77" s="5"/>
      <c r="K77" s="5"/>
      <c r="L77" s="25"/>
      <c r="M77" s="125" t="s">
        <v>87</v>
      </c>
      <c r="N77" s="129">
        <v>6.65</v>
      </c>
      <c r="O77" s="133"/>
      <c r="P77" s="129">
        <v>85</v>
      </c>
      <c r="Q77" s="131" t="n">
        <f t="shared" si="4"/>
        <v>3.4</v>
      </c>
      <c r="R77" s="131" t="n">
        <f t="shared" si="5"/>
        <v>4.2024</v>
      </c>
      <c r="S77" s="132">
        <v>0</v>
      </c>
      <c r="T77" s="131">
        <v>0</v>
      </c>
      <c r="U77" s="131" t="n">
        <f t="shared" si="7"/>
        <v>92.6024</v>
      </c>
      <c r="V77" s="132" t="n">
        <f t="shared" si="6"/>
        <v>616.0</v>
      </c>
    </row>
    <row r="78" spans="1:22" x14ac:dyDescent="0.25">
      <c r="A78" s="117" t="s">
        <v>152</v>
      </c>
      <c r="B78" s="116" t="s">
        <v>195</v>
      </c>
      <c r="C78" s="105" t="s">
        <v>153</v>
      </c>
      <c r="D78" s="5"/>
      <c r="E78" s="5"/>
      <c r="F78" s="5"/>
      <c r="G78" s="5"/>
      <c r="H78" s="5"/>
      <c r="I78" s="5"/>
      <c r="J78" s="5"/>
      <c r="K78" s="5"/>
      <c r="L78" s="25"/>
      <c r="M78" s="128" t="s">
        <v>183</v>
      </c>
      <c r="N78" s="129">
        <v>0</v>
      </c>
      <c r="O78" s="133"/>
      <c r="P78" s="129">
        <v>0</v>
      </c>
      <c r="Q78" s="131" t="n">
        <f t="shared" si="4"/>
        <v>0.0</v>
      </c>
      <c r="R78" s="131" t="n">
        <f t="shared" si="5"/>
        <v>0.0</v>
      </c>
      <c r="S78" s="132">
        <v>0</v>
      </c>
      <c r="T78" s="131">
        <v>0</v>
      </c>
      <c r="U78" s="131" t="n">
        <f t="shared" si="7"/>
        <v>0.0</v>
      </c>
      <c r="V78" s="132" t="n">
        <f t="shared" si="6"/>
        <v>0.0</v>
      </c>
    </row>
    <row r="79" spans="1:22" ht="38.25" x14ac:dyDescent="0.25">
      <c r="A79" s="118">
        <v>1</v>
      </c>
      <c r="B79" s="116" t="s">
        <v>195</v>
      </c>
      <c r="C79" s="107" t="s">
        <v>154</v>
      </c>
      <c r="D79" s="5"/>
      <c r="E79" s="5"/>
      <c r="F79" s="5"/>
      <c r="G79" s="5"/>
      <c r="H79" s="5"/>
      <c r="I79" s="5"/>
      <c r="J79" s="5"/>
      <c r="K79" s="5"/>
      <c r="L79" s="25"/>
      <c r="M79" s="128" t="s">
        <v>183</v>
      </c>
      <c r="N79" s="129">
        <v>0</v>
      </c>
      <c r="O79" s="133"/>
      <c r="P79" s="129">
        <v>0</v>
      </c>
      <c r="Q79" s="131" t="n">
        <f t="shared" si="4"/>
        <v>0.0</v>
      </c>
      <c r="R79" s="131" t="n">
        <f t="shared" si="5"/>
        <v>0.0</v>
      </c>
      <c r="S79" s="132">
        <v>0</v>
      </c>
      <c r="T79" s="131">
        <v>0</v>
      </c>
      <c r="U79" s="131" t="n">
        <f t="shared" si="7"/>
        <v>0.0</v>
      </c>
      <c r="V79" s="132" t="n">
        <f t="shared" si="6"/>
        <v>0.0</v>
      </c>
    </row>
    <row r="80" spans="1:22" ht="15" customHeight="1" x14ac:dyDescent="0.25">
      <c r="A80" s="118">
        <v>1.1000000000000001</v>
      </c>
      <c r="B80" s="116" t="s">
        <v>195</v>
      </c>
      <c r="C80" s="109" t="s">
        <v>155</v>
      </c>
      <c r="D80" s="5"/>
      <c r="E80" s="5"/>
      <c r="F80" s="5"/>
      <c r="G80" s="5"/>
      <c r="H80" s="5"/>
      <c r="I80" s="5"/>
      <c r="J80" s="5"/>
      <c r="K80" s="5"/>
      <c r="L80" s="25"/>
      <c r="M80" s="127" t="s">
        <v>87</v>
      </c>
      <c r="N80" s="129">
        <v>4.87</v>
      </c>
      <c r="O80" s="133"/>
      <c r="P80" s="129">
        <v>5079</v>
      </c>
      <c r="Q80" s="131" t="n">
        <f t="shared" si="4"/>
        <v>203.16</v>
      </c>
      <c r="R80" s="131" t="n">
        <f t="shared" si="5"/>
        <v>251.10575999999998</v>
      </c>
      <c r="S80" s="132">
        <v>0</v>
      </c>
      <c r="T80" s="131">
        <v>0</v>
      </c>
      <c r="U80" s="131" t="n">
        <f t="shared" si="7"/>
        <v>5533.26576</v>
      </c>
      <c r="V80" s="132" t="n">
        <f t="shared" si="6"/>
        <v>26947.0</v>
      </c>
    </row>
    <row r="81" spans="1:23" ht="38.25" x14ac:dyDescent="0.25">
      <c r="A81" s="119">
        <v>2</v>
      </c>
      <c r="B81" s="116" t="s">
        <v>195</v>
      </c>
      <c r="C81" s="107" t="s">
        <v>156</v>
      </c>
      <c r="D81" s="5"/>
      <c r="E81" s="5"/>
      <c r="F81" s="5"/>
      <c r="G81" s="5"/>
      <c r="H81" s="5"/>
      <c r="I81" s="5"/>
      <c r="J81" s="5"/>
      <c r="K81" s="5"/>
      <c r="L81" s="25"/>
      <c r="M81" s="127" t="s">
        <v>178</v>
      </c>
      <c r="N81" s="129">
        <v>16.93</v>
      </c>
      <c r="O81" s="133"/>
      <c r="P81" s="129">
        <v>858</v>
      </c>
      <c r="Q81" s="131" t="n">
        <f t="shared" si="4"/>
        <v>34.32</v>
      </c>
      <c r="R81" s="131" t="n">
        <f t="shared" si="5"/>
        <v>42.41952</v>
      </c>
      <c r="S81" s="132">
        <v>0</v>
      </c>
      <c r="T81" s="131">
        <v>0</v>
      </c>
      <c r="U81" s="131" t="n">
        <f t="shared" si="7"/>
        <v>934.7395200000001</v>
      </c>
      <c r="V81" s="132" t="n">
        <f t="shared" si="6"/>
        <v>15825.0</v>
      </c>
    </row>
    <row r="82" spans="1:23" x14ac:dyDescent="0.25">
      <c r="A82" s="117" t="s">
        <v>157</v>
      </c>
      <c r="B82" s="116" t="s">
        <v>195</v>
      </c>
      <c r="C82" s="105" t="s">
        <v>158</v>
      </c>
      <c r="D82" s="5"/>
      <c r="E82" s="5"/>
      <c r="F82" s="5"/>
      <c r="G82" s="5"/>
      <c r="H82" s="5"/>
      <c r="I82" s="5"/>
      <c r="J82" s="5"/>
      <c r="K82" s="5"/>
      <c r="L82" s="25"/>
      <c r="M82" s="128" t="s">
        <v>183</v>
      </c>
      <c r="N82" s="129">
        <v>0</v>
      </c>
      <c r="O82" s="133"/>
      <c r="P82" s="129">
        <v>0</v>
      </c>
      <c r="Q82" s="131" t="n">
        <f t="shared" si="4"/>
        <v>0.0</v>
      </c>
      <c r="R82" s="131" t="n">
        <f t="shared" si="5"/>
        <v>0.0</v>
      </c>
      <c r="S82" s="132">
        <v>0</v>
      </c>
      <c r="T82" s="131">
        <v>0</v>
      </c>
      <c r="U82" s="131" t="n">
        <f t="shared" si="7"/>
        <v>0.0</v>
      </c>
      <c r="V82" s="132" t="n">
        <f t="shared" si="6"/>
        <v>0.0</v>
      </c>
    </row>
    <row r="83" spans="1:23" ht="38.25" x14ac:dyDescent="0.25">
      <c r="A83" s="118">
        <v>1</v>
      </c>
      <c r="B83" s="116" t="s">
        <v>195</v>
      </c>
      <c r="C83" s="105" t="s">
        <v>159</v>
      </c>
      <c r="D83" s="5"/>
      <c r="E83" s="5"/>
      <c r="F83" s="5"/>
      <c r="G83" s="5"/>
      <c r="H83" s="5"/>
      <c r="I83" s="5"/>
      <c r="J83" s="5"/>
      <c r="K83" s="5"/>
      <c r="L83" s="25"/>
      <c r="M83" s="125" t="s">
        <v>178</v>
      </c>
      <c r="N83" s="129">
        <v>31.43</v>
      </c>
      <c r="O83" s="133"/>
      <c r="P83" s="129">
        <v>229</v>
      </c>
      <c r="Q83" s="131" t="n">
        <f t="shared" si="4"/>
        <v>9.16</v>
      </c>
      <c r="R83" s="131" t="n">
        <f t="shared" si="5"/>
        <v>11.32176</v>
      </c>
      <c r="S83" s="132">
        <v>0</v>
      </c>
      <c r="T83" s="131">
        <v>0</v>
      </c>
      <c r="U83" s="131" t="n">
        <f t="shared" si="7"/>
        <v>249.48176</v>
      </c>
      <c r="V83" s="132" t="n">
        <f t="shared" si="6"/>
        <v>7841.0</v>
      </c>
    </row>
    <row r="84" spans="1:23" x14ac:dyDescent="0.25">
      <c r="A84" s="117" t="s">
        <v>99</v>
      </c>
      <c r="B84" s="116" t="s">
        <v>195</v>
      </c>
      <c r="C84" s="105" t="s">
        <v>150</v>
      </c>
      <c r="D84" s="5"/>
      <c r="E84" s="5"/>
      <c r="F84" s="5"/>
      <c r="G84" s="5"/>
      <c r="H84" s="5"/>
      <c r="I84" s="5"/>
      <c r="J84" s="5"/>
      <c r="K84" s="5"/>
      <c r="L84" s="25"/>
      <c r="M84" s="128" t="s">
        <v>183</v>
      </c>
      <c r="N84" s="129">
        <v>0</v>
      </c>
      <c r="O84" s="133"/>
      <c r="P84" s="129">
        <v>0</v>
      </c>
      <c r="Q84" s="131" t="n">
        <f t="shared" si="4"/>
        <v>0.0</v>
      </c>
      <c r="R84" s="131" t="n">
        <f t="shared" si="5"/>
        <v>0.0</v>
      </c>
      <c r="S84" s="132">
        <v>0</v>
      </c>
      <c r="T84" s="131">
        <v>0</v>
      </c>
      <c r="U84" s="131" t="n">
        <f t="shared" si="7"/>
        <v>0.0</v>
      </c>
      <c r="V84" s="132" t="n">
        <f t="shared" si="6"/>
        <v>0.0</v>
      </c>
    </row>
    <row r="85" spans="1:23" ht="51" x14ac:dyDescent="0.25">
      <c r="A85" s="118">
        <v>1</v>
      </c>
      <c r="B85" s="116" t="s">
        <v>195</v>
      </c>
      <c r="C85" s="106" t="s">
        <v>168</v>
      </c>
      <c r="D85" s="5"/>
      <c r="E85" s="5"/>
      <c r="F85" s="5"/>
      <c r="G85" s="5"/>
      <c r="H85" s="5"/>
      <c r="I85" s="5"/>
      <c r="J85" s="5"/>
      <c r="K85" s="5"/>
      <c r="L85" s="25"/>
      <c r="M85" s="128" t="s">
        <v>183</v>
      </c>
      <c r="N85" s="129">
        <v>0</v>
      </c>
      <c r="O85" s="133"/>
      <c r="P85" s="129">
        <v>0</v>
      </c>
      <c r="Q85" s="131" t="n">
        <f t="shared" si="4"/>
        <v>0.0</v>
      </c>
      <c r="R85" s="131" t="n">
        <f t="shared" si="5"/>
        <v>0.0</v>
      </c>
      <c r="S85" s="132">
        <v>0</v>
      </c>
      <c r="T85" s="131">
        <v>0</v>
      </c>
      <c r="U85" s="131" t="n">
        <f t="shared" si="7"/>
        <v>0.0</v>
      </c>
      <c r="V85" s="132" t="n">
        <f t="shared" si="6"/>
        <v>0.0</v>
      </c>
    </row>
    <row r="86" spans="1:23" ht="25.5" x14ac:dyDescent="0.25">
      <c r="A86" s="118">
        <v>1.1000000000000001</v>
      </c>
      <c r="B86" s="116" t="s">
        <v>195</v>
      </c>
      <c r="C86" s="106" t="s">
        <v>169</v>
      </c>
      <c r="D86" s="134"/>
      <c r="E86" s="5"/>
      <c r="F86" s="5"/>
      <c r="G86" s="5"/>
      <c r="H86" s="5"/>
      <c r="I86" s="5"/>
      <c r="J86" s="5"/>
      <c r="K86" s="5"/>
      <c r="L86" s="25"/>
      <c r="M86" s="125" t="s">
        <v>180</v>
      </c>
      <c r="N86" s="129">
        <v>0.06</v>
      </c>
      <c r="O86" s="133"/>
      <c r="P86" s="129">
        <v>90490</v>
      </c>
      <c r="Q86" s="131" t="n">
        <f t="shared" si="4"/>
        <v>3619.6</v>
      </c>
      <c r="R86" s="131" t="n">
        <f t="shared" si="5"/>
        <v>4473.8256</v>
      </c>
      <c r="S86" s="132">
        <v>0</v>
      </c>
      <c r="T86" s="131">
        <v>0</v>
      </c>
      <c r="U86" s="131" t="n">
        <f t="shared" si="7"/>
        <v>98583.4256</v>
      </c>
      <c r="V86" s="132" t="n">
        <f t="shared" si="6"/>
        <v>5915.0</v>
      </c>
    </row>
    <row r="87" spans="1:23" ht="18" x14ac:dyDescent="0.25">
      <c r="A87" s="160" t="s">
        <v>160</v>
      </c>
      <c r="B87" s="116" t="s">
        <v>189</v>
      </c>
      <c r="C87" s="161" t="s">
        <v>196</v>
      </c>
      <c r="D87" s="135"/>
      <c r="E87" s="5"/>
      <c r="F87" s="5"/>
      <c r="G87" s="5"/>
      <c r="H87" s="5"/>
      <c r="I87" s="5"/>
      <c r="J87" s="5"/>
      <c r="K87" s="5"/>
      <c r="L87" s="25"/>
      <c r="M87" s="142" t="s">
        <v>183</v>
      </c>
      <c r="N87" s="143">
        <v>0</v>
      </c>
      <c r="O87" s="144"/>
      <c r="P87" s="140">
        <v>0</v>
      </c>
      <c r="Q87" s="140" t="n">
        <f t="shared" si="4"/>
        <v>0.0</v>
      </c>
      <c r="R87" s="131" t="n">
        <f t="shared" si="5"/>
        <v>0.0</v>
      </c>
      <c r="S87" s="141">
        <v>0</v>
      </c>
      <c r="T87" s="140">
        <v>0</v>
      </c>
      <c r="U87" s="140" t="n">
        <f t="shared" si="7"/>
        <v>0.0</v>
      </c>
      <c r="V87" s="141" t="n">
        <f t="shared" si="6"/>
        <v>0.0</v>
      </c>
    </row>
    <row r="88" spans="1:23" ht="18" x14ac:dyDescent="0.25">
      <c r="A88" s="150">
        <v>1</v>
      </c>
      <c r="B88" s="116" t="s">
        <v>189</v>
      </c>
      <c r="C88" s="151" t="s">
        <v>197</v>
      </c>
      <c r="D88" s="137"/>
      <c r="E88" s="5"/>
      <c r="F88" s="5"/>
      <c r="G88" s="5"/>
      <c r="H88" s="5"/>
      <c r="I88" s="5"/>
      <c r="J88" s="5"/>
      <c r="K88" s="5"/>
      <c r="L88" s="25"/>
      <c r="M88" s="145" t="s">
        <v>227</v>
      </c>
      <c r="N88" s="146">
        <v>75.653999999999996</v>
      </c>
      <c r="O88" s="144"/>
      <c r="P88" s="140">
        <v>3800</v>
      </c>
      <c r="Q88" s="140" t="n">
        <f t="shared" si="4"/>
        <v>152.0</v>
      </c>
      <c r="R88" s="131" t="n">
        <f t="shared" si="5"/>
        <v>187.87199999999999</v>
      </c>
      <c r="S88" s="141">
        <v>0</v>
      </c>
      <c r="T88" s="140">
        <v>0</v>
      </c>
      <c r="U88" s="140" t="n">
        <f t="shared" si="7"/>
        <v>4139.872</v>
      </c>
      <c r="V88" s="141" t="n">
        <f t="shared" si="6"/>
        <v>313198.0</v>
      </c>
    </row>
    <row r="89" spans="1:23" ht="18" x14ac:dyDescent="0.25">
      <c r="A89" s="150">
        <v>2</v>
      </c>
      <c r="B89" s="116" t="s">
        <v>236</v>
      </c>
      <c r="C89" s="154" t="s">
        <v>198</v>
      </c>
      <c r="D89" s="137"/>
      <c r="E89" s="5"/>
      <c r="F89" s="5"/>
      <c r="G89" s="5"/>
      <c r="H89" s="5"/>
      <c r="I89" s="5"/>
      <c r="J89" s="5"/>
      <c r="K89" s="5"/>
      <c r="L89" s="25"/>
      <c r="M89" s="147" t="s">
        <v>228</v>
      </c>
      <c r="N89" s="147">
        <v>6.6689999999999996</v>
      </c>
      <c r="O89" s="144"/>
      <c r="P89" s="140">
        <v>700</v>
      </c>
      <c r="Q89" s="140" t="n">
        <f t="shared" si="4"/>
        <v>28.0</v>
      </c>
      <c r="R89" s="131" t="n">
        <f t="shared" si="5"/>
        <v>34.608</v>
      </c>
      <c r="S89" s="141">
        <v>0</v>
      </c>
      <c r="T89" s="140">
        <v>0</v>
      </c>
      <c r="U89" s="140" t="n">
        <f t="shared" si="7"/>
        <v>762.608</v>
      </c>
      <c r="V89" s="141" t="n">
        <f t="shared" si="6"/>
        <v>5086.0</v>
      </c>
    </row>
    <row r="90" spans="1:23" ht="18" x14ac:dyDescent="0.25">
      <c r="A90" s="150">
        <v>3</v>
      </c>
      <c r="B90" s="116" t="s">
        <v>189</v>
      </c>
      <c r="C90" s="154" t="s">
        <v>199</v>
      </c>
      <c r="D90" s="138"/>
      <c r="E90" s="5"/>
      <c r="F90" s="5"/>
      <c r="G90" s="5"/>
      <c r="H90" s="5"/>
      <c r="I90" s="5"/>
      <c r="J90" s="5"/>
      <c r="K90" s="5"/>
      <c r="L90" s="25"/>
      <c r="M90" s="147" t="s">
        <v>229</v>
      </c>
      <c r="N90" s="147">
        <v>50</v>
      </c>
      <c r="O90" s="144"/>
      <c r="P90" s="140">
        <v>211</v>
      </c>
      <c r="Q90" s="140" t="n">
        <f t="shared" si="4"/>
        <v>8.44</v>
      </c>
      <c r="R90" s="131" t="n">
        <f t="shared" si="5"/>
        <v>10.43184</v>
      </c>
      <c r="S90" s="141">
        <v>0</v>
      </c>
      <c r="T90" s="140">
        <v>0</v>
      </c>
      <c r="U90" s="140" t="n">
        <f t="shared" si="7"/>
        <v>229.87184</v>
      </c>
      <c r="V90" s="141" t="n">
        <f t="shared" si="6"/>
        <v>11494.0</v>
      </c>
    </row>
    <row r="91" spans="1:23" ht="18" x14ac:dyDescent="0.25">
      <c r="A91" s="152">
        <v>4</v>
      </c>
      <c r="B91" s="116" t="s">
        <v>184</v>
      </c>
      <c r="C91" s="153" t="s">
        <v>200</v>
      </c>
      <c r="D91" s="138"/>
      <c r="E91" s="5"/>
      <c r="F91" s="5"/>
      <c r="G91" s="5"/>
      <c r="H91" s="5"/>
      <c r="I91" s="5"/>
      <c r="J91" s="5"/>
      <c r="K91" s="5"/>
      <c r="L91" s="25"/>
      <c r="M91" s="148" t="s">
        <v>228</v>
      </c>
      <c r="N91" s="149">
        <v>789</v>
      </c>
      <c r="O91" s="144"/>
      <c r="P91" s="140">
        <v>1890</v>
      </c>
      <c r="Q91" s="140" t="n">
        <f t="shared" si="4"/>
        <v>75.60000000000001</v>
      </c>
      <c r="R91" s="131" t="n">
        <f t="shared" si="5"/>
        <v>93.4416</v>
      </c>
      <c r="S91" s="141">
        <v>0</v>
      </c>
      <c r="T91" s="140">
        <v>0</v>
      </c>
      <c r="U91" s="140" t="n">
        <f t="shared" si="7"/>
        <v>2059.0416</v>
      </c>
      <c r="V91" s="141" t="n">
        <f t="shared" si="6"/>
        <v>1624584.0</v>
      </c>
    </row>
    <row r="92" spans="1:23" ht="18" x14ac:dyDescent="0.25">
      <c r="A92" s="152">
        <v>4.0999999999999996</v>
      </c>
      <c r="B92" s="116" t="s">
        <v>189</v>
      </c>
      <c r="C92" s="153" t="s">
        <v>201</v>
      </c>
      <c r="D92" s="138"/>
      <c r="E92" s="5"/>
      <c r="F92" s="5"/>
      <c r="G92" s="5"/>
      <c r="H92" s="5"/>
      <c r="I92" s="5"/>
      <c r="J92" s="5"/>
      <c r="K92" s="5"/>
      <c r="L92" s="25"/>
      <c r="M92" s="148" t="s">
        <v>182</v>
      </c>
      <c r="N92" s="149">
        <v>438</v>
      </c>
      <c r="O92" s="144"/>
      <c r="P92" s="140">
        <v>-568</v>
      </c>
      <c r="Q92" s="140" t="n">
        <f t="shared" si="4"/>
        <v>-22.72</v>
      </c>
      <c r="R92" s="131" t="n">
        <f t="shared" si="5"/>
        <v>-28.08192</v>
      </c>
      <c r="S92" s="141">
        <v>0</v>
      </c>
      <c r="T92" s="140">
        <v>0</v>
      </c>
      <c r="U92" s="140" t="n">
        <f t="shared" si="7"/>
        <v>-618.80192</v>
      </c>
      <c r="V92" s="141" t="n">
        <f t="shared" si="6"/>
        <v>-271035.0</v>
      </c>
    </row>
    <row r="93" spans="1:23" ht="18" x14ac:dyDescent="0.25">
      <c r="A93" s="152">
        <v>5</v>
      </c>
      <c r="B93" s="116" t="s">
        <v>189</v>
      </c>
      <c r="C93" s="153" t="s">
        <v>202</v>
      </c>
      <c r="D93" s="138"/>
      <c r="E93" s="5"/>
      <c r="F93" s="5"/>
      <c r="G93" s="5"/>
      <c r="H93" s="5"/>
      <c r="I93" s="5"/>
      <c r="J93" s="5"/>
      <c r="K93" s="5"/>
      <c r="L93" s="25"/>
      <c r="M93" s="148" t="s">
        <v>230</v>
      </c>
      <c r="N93" s="149">
        <v>1</v>
      </c>
      <c r="O93" s="144"/>
      <c r="P93" s="140">
        <v>1411626.22</v>
      </c>
      <c r="Q93" s="140" t="n">
        <f t="shared" si="4"/>
        <v>56465.0488</v>
      </c>
      <c r="R93" s="131" t="n">
        <f t="shared" si="5"/>
        <v>69790.8003168</v>
      </c>
      <c r="S93" s="141">
        <v>0</v>
      </c>
      <c r="T93" s="140">
        <v>0</v>
      </c>
      <c r="U93" s="140" t="n">
        <f t="shared" si="7"/>
        <v>1537882.0691167999</v>
      </c>
      <c r="V93" s="141" t="n">
        <f t="shared" si="6"/>
        <v>1537882.0</v>
      </c>
      <c r="W93" s="158"/>
    </row>
    <row r="94" spans="1:23" ht="18" x14ac:dyDescent="0.25">
      <c r="A94" s="152">
        <v>6</v>
      </c>
      <c r="B94" s="116" t="s">
        <v>189</v>
      </c>
      <c r="C94" s="153" t="s">
        <v>203</v>
      </c>
      <c r="D94" s="139"/>
      <c r="E94" s="5"/>
      <c r="F94" s="5"/>
      <c r="G94" s="5"/>
      <c r="H94" s="5"/>
      <c r="I94" s="5"/>
      <c r="J94" s="5"/>
      <c r="K94" s="5"/>
      <c r="L94" s="25"/>
      <c r="M94" s="148" t="s">
        <v>230</v>
      </c>
      <c r="N94" s="149">
        <v>1</v>
      </c>
      <c r="O94" s="144"/>
      <c r="P94" s="140">
        <v>161000</v>
      </c>
      <c r="Q94" s="140" t="n">
        <f t="shared" si="4"/>
        <v>6440.0</v>
      </c>
      <c r="R94" s="131" t="n">
        <f t="shared" si="5"/>
        <v>7959.839999999999</v>
      </c>
      <c r="S94" s="141">
        <v>0</v>
      </c>
      <c r="T94" s="140">
        <v>0</v>
      </c>
      <c r="U94" s="140" t="n">
        <f t="shared" si="7"/>
        <v>175399.84</v>
      </c>
      <c r="V94" s="141" t="n">
        <f t="shared" si="6"/>
        <v>175400.0</v>
      </c>
    </row>
    <row r="95" spans="1:23" ht="18" x14ac:dyDescent="0.25">
      <c r="A95" s="150">
        <v>7</v>
      </c>
      <c r="B95" s="116" t="s">
        <v>189</v>
      </c>
      <c r="C95" s="153" t="s">
        <v>204</v>
      </c>
      <c r="D95" s="136"/>
      <c r="E95" s="5"/>
      <c r="F95" s="5"/>
      <c r="G95" s="5"/>
      <c r="H95" s="5"/>
      <c r="I95" s="5"/>
      <c r="J95" s="5"/>
      <c r="K95" s="5"/>
      <c r="L95" s="25"/>
      <c r="M95" s="147" t="s">
        <v>230</v>
      </c>
      <c r="N95" s="146">
        <v>1</v>
      </c>
      <c r="O95" s="144"/>
      <c r="P95" s="140">
        <v>56000</v>
      </c>
      <c r="Q95" s="140" t="n">
        <f t="shared" si="4"/>
        <v>2240.0</v>
      </c>
      <c r="R95" s="131" t="n">
        <f t="shared" si="5"/>
        <v>2768.64</v>
      </c>
      <c r="S95" s="141">
        <v>0</v>
      </c>
      <c r="T95" s="140">
        <v>0</v>
      </c>
      <c r="U95" s="140" t="n">
        <f t="shared" si="7"/>
        <v>61008.64</v>
      </c>
      <c r="V95" s="141" t="n">
        <f t="shared" si="6"/>
        <v>61009.0</v>
      </c>
    </row>
    <row r="96" spans="1:23" ht="30" x14ac:dyDescent="0.25">
      <c r="A96" s="150">
        <v>8</v>
      </c>
      <c r="B96" s="116" t="s">
        <v>184</v>
      </c>
      <c r="C96" s="151" t="s">
        <v>235</v>
      </c>
      <c r="D96" s="136"/>
      <c r="E96" s="5"/>
      <c r="F96" s="5"/>
      <c r="G96" s="5"/>
      <c r="H96" s="5"/>
      <c r="I96" s="5"/>
      <c r="J96" s="5"/>
      <c r="K96" s="5"/>
      <c r="L96" s="25"/>
      <c r="M96" s="145" t="s">
        <v>227</v>
      </c>
      <c r="N96" s="146">
        <v>7182</v>
      </c>
      <c r="O96" s="144"/>
      <c r="P96" s="140">
        <v>176.04</v>
      </c>
      <c r="Q96" s="140" t="n">
        <f t="shared" si="4"/>
        <v>7.0416</v>
      </c>
      <c r="R96" s="131" t="n">
        <f t="shared" si="5"/>
        <v>8.7034176</v>
      </c>
      <c r="S96" s="141">
        <v>0</v>
      </c>
      <c r="T96" s="140">
        <v>0</v>
      </c>
      <c r="U96" s="140" t="n">
        <f t="shared" si="7"/>
        <v>191.78501759999997</v>
      </c>
      <c r="V96" s="141" t="n">
        <f t="shared" si="6"/>
        <v>1377400.0</v>
      </c>
    </row>
    <row r="97" spans="1:22" ht="18" x14ac:dyDescent="0.25">
      <c r="A97" s="150">
        <v>9</v>
      </c>
      <c r="B97" s="116" t="s">
        <v>188</v>
      </c>
      <c r="C97" s="155" t="s">
        <v>205</v>
      </c>
      <c r="D97" s="136"/>
      <c r="E97" s="5"/>
      <c r="F97" s="5"/>
      <c r="G97" s="5"/>
      <c r="H97" s="5"/>
      <c r="I97" s="5"/>
      <c r="J97" s="5"/>
      <c r="K97" s="5"/>
      <c r="L97" s="25"/>
      <c r="M97" s="145" t="s">
        <v>183</v>
      </c>
      <c r="N97" s="146">
        <v>0</v>
      </c>
      <c r="O97" s="144"/>
      <c r="P97" s="140">
        <v>0</v>
      </c>
      <c r="Q97" s="140" t="n">
        <f t="shared" si="4"/>
        <v>0.0</v>
      </c>
      <c r="R97" s="131" t="n">
        <f t="shared" si="5"/>
        <v>0.0</v>
      </c>
      <c r="S97" s="141">
        <v>0</v>
      </c>
      <c r="T97" s="140">
        <v>0</v>
      </c>
      <c r="U97" s="140" t="n">
        <f t="shared" si="7"/>
        <v>0.0</v>
      </c>
      <c r="V97" s="141" t="n">
        <f t="shared" si="6"/>
        <v>0.0</v>
      </c>
    </row>
    <row r="98" spans="1:22" ht="18" x14ac:dyDescent="0.25">
      <c r="A98" s="150" t="s">
        <v>220</v>
      </c>
      <c r="B98" s="116" t="s">
        <v>188</v>
      </c>
      <c r="C98" s="151" t="s">
        <v>206</v>
      </c>
      <c r="D98" s="136"/>
      <c r="E98" s="5"/>
      <c r="F98" s="5"/>
      <c r="G98" s="5"/>
      <c r="H98" s="5"/>
      <c r="I98" s="5"/>
      <c r="J98" s="5"/>
      <c r="K98" s="5"/>
      <c r="L98" s="25"/>
      <c r="M98" s="145" t="s">
        <v>231</v>
      </c>
      <c r="N98" s="146">
        <v>117</v>
      </c>
      <c r="O98" s="144"/>
      <c r="P98" s="140">
        <v>99</v>
      </c>
      <c r="Q98" s="140" t="n">
        <f t="shared" si="4"/>
        <v>3.96</v>
      </c>
      <c r="R98" s="131" t="n">
        <f t="shared" si="5"/>
        <v>4.894559999999999</v>
      </c>
      <c r="S98" s="141">
        <v>0</v>
      </c>
      <c r="T98" s="140">
        <v>0</v>
      </c>
      <c r="U98" s="140" t="n">
        <f t="shared" si="7"/>
        <v>107.85455999999999</v>
      </c>
      <c r="V98" s="141" t="n">
        <f t="shared" si="6"/>
        <v>12619.0</v>
      </c>
    </row>
    <row r="99" spans="1:22" ht="18" x14ac:dyDescent="0.25">
      <c r="A99" s="150" t="s">
        <v>221</v>
      </c>
      <c r="B99" s="116" t="s">
        <v>188</v>
      </c>
      <c r="C99" s="151" t="s">
        <v>207</v>
      </c>
      <c r="D99" s="136"/>
      <c r="E99" s="5"/>
      <c r="F99" s="5"/>
      <c r="G99" s="5"/>
      <c r="H99" s="5"/>
      <c r="I99" s="5"/>
      <c r="J99" s="5"/>
      <c r="K99" s="5"/>
      <c r="L99" s="25"/>
      <c r="M99" s="145" t="s">
        <v>231</v>
      </c>
      <c r="N99" s="146">
        <v>130</v>
      </c>
      <c r="O99" s="144"/>
      <c r="P99" s="140">
        <v>117</v>
      </c>
      <c r="Q99" s="140" t="n">
        <f t="shared" si="4"/>
        <v>4.68</v>
      </c>
      <c r="R99" s="131" t="n">
        <f t="shared" si="5"/>
        <v>5.784479999999999</v>
      </c>
      <c r="S99" s="141">
        <v>0</v>
      </c>
      <c r="T99" s="140">
        <v>0</v>
      </c>
      <c r="U99" s="140" t="n">
        <f t="shared" si="7"/>
        <v>127.46448000000001</v>
      </c>
      <c r="V99" s="141" t="n">
        <f t="shared" si="6"/>
        <v>16570.0</v>
      </c>
    </row>
    <row r="100" spans="1:22" ht="18" x14ac:dyDescent="0.25">
      <c r="A100" s="150" t="s">
        <v>222</v>
      </c>
      <c r="B100" s="116" t="s">
        <v>188</v>
      </c>
      <c r="C100" s="151" t="s">
        <v>208</v>
      </c>
      <c r="D100" s="136"/>
      <c r="E100" s="5"/>
      <c r="F100" s="5"/>
      <c r="G100" s="5"/>
      <c r="H100" s="5"/>
      <c r="I100" s="5"/>
      <c r="J100" s="5"/>
      <c r="K100" s="5"/>
      <c r="L100" s="25"/>
      <c r="M100" s="145" t="s">
        <v>231</v>
      </c>
      <c r="N100" s="146">
        <v>399</v>
      </c>
      <c r="O100" s="144"/>
      <c r="P100" s="140">
        <v>385</v>
      </c>
      <c r="Q100" s="140" t="n">
        <f t="shared" si="4"/>
        <v>15.4</v>
      </c>
      <c r="R100" s="131" t="n">
        <f t="shared" si="5"/>
        <v>19.034399999999998</v>
      </c>
      <c r="S100" s="141">
        <v>0</v>
      </c>
      <c r="T100" s="140">
        <v>0</v>
      </c>
      <c r="U100" s="140" t="n">
        <f t="shared" si="7"/>
        <v>419.4344</v>
      </c>
      <c r="V100" s="141" t="n">
        <f t="shared" si="6"/>
        <v>167354.0</v>
      </c>
    </row>
    <row r="101" spans="1:22" ht="18" x14ac:dyDescent="0.25">
      <c r="A101" s="150" t="s">
        <v>223</v>
      </c>
      <c r="B101" s="116" t="s">
        <v>188</v>
      </c>
      <c r="C101" s="151" t="s">
        <v>209</v>
      </c>
      <c r="D101" s="136"/>
      <c r="E101" s="5"/>
      <c r="F101" s="5"/>
      <c r="G101" s="5"/>
      <c r="H101" s="5"/>
      <c r="I101" s="5"/>
      <c r="J101" s="5"/>
      <c r="K101" s="5"/>
      <c r="L101" s="25"/>
      <c r="M101" s="145" t="s">
        <v>231</v>
      </c>
      <c r="N101" s="146">
        <v>175</v>
      </c>
      <c r="O101" s="144"/>
      <c r="P101" s="140">
        <v>782</v>
      </c>
      <c r="Q101" s="140" t="n">
        <f t="shared" si="4"/>
        <v>31.28</v>
      </c>
      <c r="R101" s="131" t="n">
        <f t="shared" si="5"/>
        <v>38.662079999999996</v>
      </c>
      <c r="S101" s="141">
        <v>0</v>
      </c>
      <c r="T101" s="140">
        <v>0</v>
      </c>
      <c r="U101" s="140" t="n">
        <f t="shared" si="7"/>
        <v>851.9420799999999</v>
      </c>
      <c r="V101" s="141" t="n">
        <f t="shared" si="6"/>
        <v>149090.0</v>
      </c>
    </row>
    <row r="102" spans="1:22" ht="18" x14ac:dyDescent="0.25">
      <c r="A102" s="150" t="s">
        <v>224</v>
      </c>
      <c r="B102" s="116" t="s">
        <v>188</v>
      </c>
      <c r="C102" s="151" t="s">
        <v>210</v>
      </c>
      <c r="D102" s="136"/>
      <c r="E102" s="5"/>
      <c r="F102" s="5"/>
      <c r="G102" s="5"/>
      <c r="H102" s="5"/>
      <c r="I102" s="5"/>
      <c r="J102" s="5"/>
      <c r="K102" s="5"/>
      <c r="L102" s="25"/>
      <c r="M102" s="145" t="s">
        <v>231</v>
      </c>
      <c r="N102" s="146">
        <v>170</v>
      </c>
      <c r="O102" s="144"/>
      <c r="P102" s="140">
        <v>1320</v>
      </c>
      <c r="Q102" s="140" t="n">
        <f t="shared" si="4"/>
        <v>52.800000000000004</v>
      </c>
      <c r="R102" s="131" t="n">
        <f t="shared" si="5"/>
        <v>65.2608</v>
      </c>
      <c r="S102" s="141">
        <v>0</v>
      </c>
      <c r="T102" s="140">
        <v>0</v>
      </c>
      <c r="U102" s="140" t="n">
        <f t="shared" si="7"/>
        <v>1438.0608</v>
      </c>
      <c r="V102" s="141" t="n">
        <f t="shared" si="6"/>
        <v>244470.0</v>
      </c>
    </row>
    <row r="103" spans="1:22" ht="18" x14ac:dyDescent="0.25">
      <c r="A103" s="150" t="s">
        <v>225</v>
      </c>
      <c r="B103" s="116" t="s">
        <v>188</v>
      </c>
      <c r="C103" s="151" t="s">
        <v>211</v>
      </c>
      <c r="D103" s="135"/>
      <c r="E103" s="5"/>
      <c r="F103" s="5"/>
      <c r="G103" s="5"/>
      <c r="H103" s="5"/>
      <c r="I103" s="5"/>
      <c r="J103" s="5"/>
      <c r="K103" s="5"/>
      <c r="L103" s="25"/>
      <c r="M103" s="145" t="s">
        <v>231</v>
      </c>
      <c r="N103" s="146">
        <v>11</v>
      </c>
      <c r="O103" s="144"/>
      <c r="P103" s="140">
        <v>1378</v>
      </c>
      <c r="Q103" s="140" t="n">
        <f t="shared" si="4"/>
        <v>55.120000000000005</v>
      </c>
      <c r="R103" s="131" t="n">
        <f t="shared" si="5"/>
        <v>68.12832</v>
      </c>
      <c r="S103" s="141">
        <v>0</v>
      </c>
      <c r="T103" s="140">
        <v>0</v>
      </c>
      <c r="U103" s="140" t="n">
        <f t="shared" si="7"/>
        <v>1501.24832</v>
      </c>
      <c r="V103" s="141" t="n">
        <f t="shared" si="6"/>
        <v>16514.0</v>
      </c>
    </row>
    <row r="104" spans="1:22" ht="18" x14ac:dyDescent="0.25">
      <c r="A104" s="150" t="s">
        <v>226</v>
      </c>
      <c r="B104" s="116" t="s">
        <v>188</v>
      </c>
      <c r="C104" s="151" t="s">
        <v>212</v>
      </c>
      <c r="D104" s="135"/>
      <c r="E104" s="5"/>
      <c r="F104" s="5"/>
      <c r="G104" s="5"/>
      <c r="H104" s="5"/>
      <c r="I104" s="5"/>
      <c r="J104" s="5"/>
      <c r="K104" s="5"/>
      <c r="L104" s="25"/>
      <c r="M104" s="145" t="s">
        <v>232</v>
      </c>
      <c r="N104" s="146">
        <v>0</v>
      </c>
      <c r="O104" s="144"/>
      <c r="P104" s="140">
        <v>0</v>
      </c>
      <c r="Q104" s="140" t="n">
        <f t="shared" si="4"/>
        <v>0.0</v>
      </c>
      <c r="R104" s="131" t="n">
        <f t="shared" si="5"/>
        <v>0.0</v>
      </c>
      <c r="S104" s="141">
        <v>0</v>
      </c>
      <c r="T104" s="140">
        <v>0</v>
      </c>
      <c r="U104" s="140" t="n">
        <f t="shared" si="7"/>
        <v>0.0</v>
      </c>
      <c r="V104" s="141" t="n">
        <f t="shared" si="6"/>
        <v>0.0</v>
      </c>
    </row>
    <row r="105" spans="1:22" ht="18" x14ac:dyDescent="0.25">
      <c r="A105" s="150">
        <v>11</v>
      </c>
      <c r="B105" s="116" t="s">
        <v>189</v>
      </c>
      <c r="C105" s="155" t="s">
        <v>213</v>
      </c>
      <c r="D105" s="136"/>
      <c r="E105" s="5"/>
      <c r="F105" s="5"/>
      <c r="G105" s="5"/>
      <c r="H105" s="5"/>
      <c r="I105" s="5"/>
      <c r="J105" s="5"/>
      <c r="K105" s="5"/>
      <c r="L105" s="25"/>
      <c r="M105" s="145" t="s">
        <v>230</v>
      </c>
      <c r="N105" s="147">
        <v>1</v>
      </c>
      <c r="O105" s="144"/>
      <c r="P105" s="140">
        <v>32460</v>
      </c>
      <c r="Q105" s="140" t="n">
        <f t="shared" si="4"/>
        <v>1298.4</v>
      </c>
      <c r="R105" s="131" t="n">
        <f t="shared" si="5"/>
        <v>1604.8224</v>
      </c>
      <c r="S105" s="141">
        <v>0</v>
      </c>
      <c r="T105" s="140">
        <v>0</v>
      </c>
      <c r="U105" s="140" t="n">
        <f t="shared" si="7"/>
        <v>35363.2224</v>
      </c>
      <c r="V105" s="141" t="n">
        <f t="shared" si="6"/>
        <v>35363.0</v>
      </c>
    </row>
    <row r="106" spans="1:22" ht="90" x14ac:dyDescent="0.25">
      <c r="A106" s="150">
        <v>12</v>
      </c>
      <c r="B106" s="116" t="s">
        <v>189</v>
      </c>
      <c r="C106" s="155" t="s">
        <v>214</v>
      </c>
      <c r="D106" s="136"/>
      <c r="E106" s="5"/>
      <c r="F106" s="5"/>
      <c r="G106" s="5"/>
      <c r="H106" s="5"/>
      <c r="I106" s="5"/>
      <c r="J106" s="5"/>
      <c r="K106" s="5"/>
      <c r="L106" s="25"/>
      <c r="M106" s="145" t="s">
        <v>233</v>
      </c>
      <c r="N106" s="147">
        <v>0</v>
      </c>
      <c r="O106" s="144"/>
      <c r="P106" s="140">
        <v>0</v>
      </c>
      <c r="Q106" s="140" t="n">
        <f t="shared" si="4"/>
        <v>0.0</v>
      </c>
      <c r="R106" s="131" t="n">
        <f t="shared" si="5"/>
        <v>0.0</v>
      </c>
      <c r="S106" s="141">
        <v>0</v>
      </c>
      <c r="T106" s="140">
        <v>0</v>
      </c>
      <c r="U106" s="140" t="n">
        <f t="shared" si="7"/>
        <v>0.0</v>
      </c>
      <c r="V106" s="141" t="n">
        <f t="shared" si="6"/>
        <v>0.0</v>
      </c>
    </row>
    <row r="107" spans="1:22" ht="18" x14ac:dyDescent="0.25">
      <c r="A107" s="150">
        <v>13</v>
      </c>
      <c r="B107" s="116" t="s">
        <v>189</v>
      </c>
      <c r="C107" s="155" t="s">
        <v>215</v>
      </c>
      <c r="D107" s="136"/>
      <c r="E107" s="5"/>
      <c r="F107" s="5"/>
      <c r="G107" s="5"/>
      <c r="H107" s="5"/>
      <c r="I107" s="5"/>
      <c r="J107" s="5"/>
      <c r="K107" s="5"/>
      <c r="L107" s="25"/>
      <c r="M107" s="145" t="s">
        <v>230</v>
      </c>
      <c r="N107" s="147">
        <v>1</v>
      </c>
      <c r="O107" s="144"/>
      <c r="P107" s="140">
        <v>10000</v>
      </c>
      <c r="Q107" s="140" t="n">
        <f t="shared" si="4"/>
        <v>400.0</v>
      </c>
      <c r="R107" s="131" t="n">
        <f t="shared" si="5"/>
        <v>494.4</v>
      </c>
      <c r="S107" s="141">
        <v>0</v>
      </c>
      <c r="T107" s="140">
        <v>0</v>
      </c>
      <c r="U107" s="140" t="n">
        <f t="shared" si="7"/>
        <v>10894.4</v>
      </c>
      <c r="V107" s="141" t="n">
        <f t="shared" si="6"/>
        <v>10894.0</v>
      </c>
    </row>
    <row r="108" spans="1:22" ht="18" x14ac:dyDescent="0.25">
      <c r="A108" s="150">
        <v>14</v>
      </c>
      <c r="B108" s="116" t="s">
        <v>187</v>
      </c>
      <c r="C108" s="155" t="s">
        <v>216</v>
      </c>
      <c r="D108" s="136"/>
      <c r="E108" s="5"/>
      <c r="F108" s="5"/>
      <c r="G108" s="5"/>
      <c r="H108" s="5"/>
      <c r="I108" s="5"/>
      <c r="J108" s="5"/>
      <c r="K108" s="5"/>
      <c r="L108" s="25"/>
      <c r="M108" s="145" t="s">
        <v>230</v>
      </c>
      <c r="N108" s="147">
        <v>123</v>
      </c>
      <c r="O108" s="144"/>
      <c r="P108" s="140">
        <v>364</v>
      </c>
      <c r="Q108" s="140" t="n">
        <f t="shared" si="4"/>
        <v>14.56</v>
      </c>
      <c r="R108" s="131" t="n">
        <f t="shared" si="5"/>
        <v>17.99616</v>
      </c>
      <c r="S108" s="141">
        <v>0</v>
      </c>
      <c r="T108" s="140">
        <v>0</v>
      </c>
      <c r="U108" s="140" t="n">
        <f t="shared" si="7"/>
        <v>396.55616</v>
      </c>
      <c r="V108" s="141" t="n">
        <f t="shared" si="6"/>
        <v>48776.0</v>
      </c>
    </row>
    <row r="109" spans="1:22" ht="18" x14ac:dyDescent="0.25">
      <c r="A109" s="150">
        <v>15</v>
      </c>
      <c r="B109" s="116" t="s">
        <v>189</v>
      </c>
      <c r="C109" s="151" t="s">
        <v>217</v>
      </c>
      <c r="D109" s="136"/>
      <c r="E109" s="5"/>
      <c r="F109" s="5"/>
      <c r="G109" s="5"/>
      <c r="H109" s="5"/>
      <c r="I109" s="5"/>
      <c r="J109" s="5"/>
      <c r="K109" s="5"/>
      <c r="L109" s="25"/>
      <c r="M109" s="145" t="s">
        <v>183</v>
      </c>
      <c r="N109" s="147">
        <v>0</v>
      </c>
      <c r="O109" s="144"/>
      <c r="P109" s="140">
        <v>0</v>
      </c>
      <c r="Q109" s="140" t="n">
        <f t="shared" si="4"/>
        <v>0.0</v>
      </c>
      <c r="R109" s="131" t="n">
        <f t="shared" si="5"/>
        <v>0.0</v>
      </c>
      <c r="S109" s="141">
        <v>0</v>
      </c>
      <c r="T109" s="140">
        <v>0</v>
      </c>
      <c r="U109" s="140" t="n">
        <f t="shared" si="7"/>
        <v>0.0</v>
      </c>
      <c r="V109" s="141" t="n">
        <f t="shared" si="6"/>
        <v>0.0</v>
      </c>
    </row>
    <row r="110" spans="1:22" ht="30" x14ac:dyDescent="0.25">
      <c r="A110" s="150" t="s">
        <v>220</v>
      </c>
      <c r="B110" s="116" t="s">
        <v>189</v>
      </c>
      <c r="C110" s="151" t="s">
        <v>218</v>
      </c>
      <c r="D110" s="136"/>
      <c r="E110" s="5"/>
      <c r="F110" s="5"/>
      <c r="G110" s="5"/>
      <c r="H110" s="5"/>
      <c r="I110" s="5"/>
      <c r="J110" s="5"/>
      <c r="K110" s="5"/>
      <c r="L110" s="25"/>
      <c r="M110" s="145" t="s">
        <v>234</v>
      </c>
      <c r="N110" s="147">
        <v>4.38</v>
      </c>
      <c r="O110" s="144"/>
      <c r="P110" s="140">
        <v>400</v>
      </c>
      <c r="Q110" s="140" t="n">
        <f t="shared" si="4"/>
        <v>16.0</v>
      </c>
      <c r="R110" s="131" t="n">
        <f t="shared" si="5"/>
        <v>19.776</v>
      </c>
      <c r="S110" s="141">
        <v>0</v>
      </c>
      <c r="T110" s="140">
        <v>0</v>
      </c>
      <c r="U110" s="140" t="n">
        <f t="shared" si="7"/>
        <v>435.776</v>
      </c>
      <c r="V110" s="141" t="n">
        <f t="shared" si="6"/>
        <v>1909.0</v>
      </c>
    </row>
    <row r="111" spans="1:22" ht="30" x14ac:dyDescent="0.25">
      <c r="A111" s="150" t="s">
        <v>221</v>
      </c>
      <c r="B111" s="116" t="s">
        <v>189</v>
      </c>
      <c r="C111" s="151" t="s">
        <v>219</v>
      </c>
      <c r="D111" s="5"/>
      <c r="E111" s="5"/>
      <c r="F111" s="5"/>
      <c r="G111" s="5"/>
      <c r="H111" s="5"/>
      <c r="I111" s="5"/>
      <c r="J111" s="5"/>
      <c r="K111" s="5"/>
      <c r="L111" s="25"/>
      <c r="M111" s="145" t="s">
        <v>234</v>
      </c>
      <c r="N111" s="147">
        <v>64.5</v>
      </c>
      <c r="O111" s="144"/>
      <c r="P111" s="140">
        <v>250</v>
      </c>
      <c r="Q111" s="140" t="n">
        <f t="shared" si="4"/>
        <v>10.0</v>
      </c>
      <c r="R111" s="131" t="n">
        <f t="shared" si="5"/>
        <v>12.36</v>
      </c>
      <c r="S111" s="141">
        <v>0</v>
      </c>
      <c r="T111" s="140">
        <v>0</v>
      </c>
      <c r="U111" s="140" t="n">
        <f t="shared" si="7"/>
        <v>272.36</v>
      </c>
      <c r="V111" s="141" t="n">
        <f t="shared" si="6"/>
        <v>17567.0</v>
      </c>
    </row>
    <row r="112" spans="1:22" ht="15.75" x14ac:dyDescent="0.25">
      <c r="A112" s="157" t="s">
        <v>244</v>
      </c>
      <c r="B112" s="116" t="s">
        <v>285</v>
      </c>
      <c r="C112" s="155" t="s">
        <v>245</v>
      </c>
      <c r="D112" s="5"/>
      <c r="E112" s="5"/>
      <c r="F112" s="5"/>
      <c r="G112" s="5"/>
      <c r="H112" s="5"/>
      <c r="I112" s="5"/>
      <c r="J112" s="5"/>
      <c r="K112" s="5"/>
      <c r="L112" s="25"/>
      <c r="M112" s="140" t="s">
        <v>246</v>
      </c>
      <c r="N112" s="140">
        <v>1</v>
      </c>
      <c r="O112" s="156"/>
      <c r="P112" s="140">
        <v>1762252.94</v>
      </c>
      <c r="Q112" s="140" t="n">
        <f t="shared" si="4"/>
        <v>70490.1176</v>
      </c>
      <c r="R112" s="131" t="n">
        <f t="shared" si="5"/>
        <v>87125.78535359999</v>
      </c>
      <c r="S112" s="140">
        <v>0</v>
      </c>
      <c r="T112" s="140">
        <v>0</v>
      </c>
      <c r="U112" s="140" t="n">
        <f t="shared" si="7"/>
        <v>1919868.8429536</v>
      </c>
      <c r="V112" s="140" t="n">
        <f t="shared" si="6"/>
        <v>1919869.0</v>
      </c>
    </row>
    <row r="113" spans="1:22" ht="15.75" x14ac:dyDescent="0.25">
      <c r="A113" s="157" t="s">
        <v>247</v>
      </c>
      <c r="B113" s="116" t="s">
        <v>189</v>
      </c>
      <c r="C113" s="155" t="s">
        <v>248</v>
      </c>
      <c r="D113" s="5"/>
      <c r="E113" s="5"/>
      <c r="F113" s="5"/>
      <c r="G113" s="5"/>
      <c r="H113" s="5"/>
      <c r="I113" s="5"/>
      <c r="J113" s="5"/>
      <c r="K113" s="5"/>
      <c r="L113" s="25"/>
      <c r="M113" s="140" t="s">
        <v>183</v>
      </c>
      <c r="N113" s="140">
        <v>0</v>
      </c>
      <c r="O113" s="156"/>
      <c r="P113" s="140"/>
      <c r="Q113" s="140">
        <f t="shared" si="4"/>
        <v>0</v>
      </c>
      <c r="R113" s="131">
        <f t="shared" si="5"/>
        <v>0</v>
      </c>
      <c r="S113" s="140">
        <v>0</v>
      </c>
      <c r="T113" s="140">
        <v>0</v>
      </c>
      <c r="U113" s="140">
        <f t="shared" si="7"/>
        <v>0</v>
      </c>
      <c r="V113" s="140">
        <f t="shared" si="6"/>
        <v>0</v>
      </c>
    </row>
    <row r="114" spans="1:22" ht="15.75" x14ac:dyDescent="0.25">
      <c r="A114" s="157">
        <v>1</v>
      </c>
      <c r="B114" s="116" t="s">
        <v>189</v>
      </c>
      <c r="C114" s="151" t="s">
        <v>249</v>
      </c>
      <c r="D114" s="5"/>
      <c r="E114" s="5"/>
      <c r="F114" s="5"/>
      <c r="G114" s="5"/>
      <c r="H114" s="5"/>
      <c r="I114" s="5"/>
      <c r="J114" s="5"/>
      <c r="K114" s="5"/>
      <c r="L114" s="25"/>
      <c r="M114" s="140" t="s">
        <v>231</v>
      </c>
      <c r="N114" s="140">
        <v>1</v>
      </c>
      <c r="O114" s="156"/>
      <c r="P114" s="140">
        <v>8500</v>
      </c>
      <c r="Q114" s="140">
        <f t="shared" si="4"/>
        <v>340</v>
      </c>
      <c r="R114" s="131">
        <f t="shared" si="5"/>
        <v>420.24</v>
      </c>
      <c r="S114" s="140">
        <v>0</v>
      </c>
      <c r="T114" s="140">
        <v>0</v>
      </c>
      <c r="U114" s="140">
        <f t="shared" si="7"/>
        <v>9260.24</v>
      </c>
      <c r="V114" s="140">
        <f t="shared" si="6"/>
        <v>9260</v>
      </c>
    </row>
    <row r="115" spans="1:22" ht="15.75" x14ac:dyDescent="0.25">
      <c r="A115" s="157">
        <v>2</v>
      </c>
      <c r="B115" s="116" t="s">
        <v>189</v>
      </c>
      <c r="C115" s="151" t="s">
        <v>250</v>
      </c>
      <c r="D115" s="5"/>
      <c r="E115" s="5"/>
      <c r="F115" s="5"/>
      <c r="G115" s="5"/>
      <c r="H115" s="5"/>
      <c r="I115" s="5"/>
      <c r="J115" s="5"/>
      <c r="K115" s="5"/>
      <c r="L115" s="25"/>
      <c r="M115" s="140" t="s">
        <v>183</v>
      </c>
      <c r="N115" s="140">
        <v>0</v>
      </c>
      <c r="O115" s="156"/>
      <c r="P115" s="140">
        <v>0</v>
      </c>
      <c r="Q115" s="140">
        <f t="shared" si="4"/>
        <v>0</v>
      </c>
      <c r="R115" s="131">
        <f t="shared" si="5"/>
        <v>0</v>
      </c>
      <c r="S115" s="140">
        <v>0</v>
      </c>
      <c r="T115" s="140">
        <v>0</v>
      </c>
      <c r="U115" s="140">
        <f t="shared" si="7"/>
        <v>0</v>
      </c>
      <c r="V115" s="140">
        <f t="shared" si="6"/>
        <v>0</v>
      </c>
    </row>
    <row r="116" spans="1:22" ht="15.75" x14ac:dyDescent="0.25">
      <c r="A116" s="157">
        <v>3</v>
      </c>
      <c r="B116" s="116" t="s">
        <v>189</v>
      </c>
      <c r="C116" s="151" t="s">
        <v>251</v>
      </c>
      <c r="D116" s="5"/>
      <c r="E116" s="5"/>
      <c r="F116" s="5"/>
      <c r="G116" s="5"/>
      <c r="H116" s="5"/>
      <c r="I116" s="5"/>
      <c r="J116" s="5"/>
      <c r="K116" s="5"/>
      <c r="L116" s="25"/>
      <c r="M116" s="140" t="s">
        <v>183</v>
      </c>
      <c r="N116" s="140">
        <v>0</v>
      </c>
      <c r="O116" s="156"/>
      <c r="P116" s="140">
        <v>0</v>
      </c>
      <c r="Q116" s="140">
        <f t="shared" si="4"/>
        <v>0</v>
      </c>
      <c r="R116" s="131">
        <f t="shared" si="5"/>
        <v>0</v>
      </c>
      <c r="S116" s="140">
        <v>0</v>
      </c>
      <c r="T116" s="140">
        <v>0</v>
      </c>
      <c r="U116" s="140">
        <f t="shared" si="7"/>
        <v>0</v>
      </c>
      <c r="V116" s="140">
        <f t="shared" si="6"/>
        <v>0</v>
      </c>
    </row>
    <row r="117" spans="1:22" ht="15.75" x14ac:dyDescent="0.25">
      <c r="A117" s="157">
        <v>4</v>
      </c>
      <c r="B117" s="116" t="s">
        <v>189</v>
      </c>
      <c r="C117" s="151" t="s">
        <v>252</v>
      </c>
      <c r="D117" s="5"/>
      <c r="E117" s="5"/>
      <c r="F117" s="5"/>
      <c r="G117" s="5"/>
      <c r="H117" s="5"/>
      <c r="I117" s="5"/>
      <c r="J117" s="5"/>
      <c r="K117" s="5"/>
      <c r="L117" s="25"/>
      <c r="M117" s="140" t="s">
        <v>231</v>
      </c>
      <c r="N117" s="140">
        <v>1</v>
      </c>
      <c r="O117" s="156"/>
      <c r="P117" s="140">
        <v>766045.8</v>
      </c>
      <c r="Q117" s="140">
        <f t="shared" si="4"/>
        <v>30641.832000000002</v>
      </c>
      <c r="R117" s="131">
        <f t="shared" si="5"/>
        <v>37873.304351999999</v>
      </c>
      <c r="S117" s="140">
        <v>0</v>
      </c>
      <c r="T117" s="140">
        <v>0</v>
      </c>
      <c r="U117" s="140">
        <f t="shared" si="7"/>
        <v>834560.93635200011</v>
      </c>
      <c r="V117" s="140">
        <f t="shared" si="6"/>
        <v>834561</v>
      </c>
    </row>
    <row r="118" spans="1:22" ht="15.75" x14ac:dyDescent="0.25">
      <c r="A118" s="157">
        <v>5</v>
      </c>
      <c r="B118" s="116" t="s">
        <v>189</v>
      </c>
      <c r="C118" s="151" t="s">
        <v>253</v>
      </c>
      <c r="D118" s="5"/>
      <c r="E118" s="5"/>
      <c r="F118" s="5"/>
      <c r="G118" s="5"/>
      <c r="H118" s="5"/>
      <c r="I118" s="5"/>
      <c r="J118" s="5"/>
      <c r="K118" s="5"/>
      <c r="L118" s="25"/>
      <c r="M118" s="140" t="s">
        <v>183</v>
      </c>
      <c r="N118" s="140">
        <v>0</v>
      </c>
      <c r="O118" s="156"/>
      <c r="P118" s="140">
        <v>0</v>
      </c>
      <c r="Q118" s="140">
        <f t="shared" si="4"/>
        <v>0</v>
      </c>
      <c r="R118" s="131">
        <f t="shared" si="5"/>
        <v>0</v>
      </c>
      <c r="S118" s="140">
        <v>0</v>
      </c>
      <c r="T118" s="140">
        <v>0</v>
      </c>
      <c r="U118" s="140">
        <f t="shared" si="7"/>
        <v>0</v>
      </c>
      <c r="V118" s="140">
        <f t="shared" si="6"/>
        <v>0</v>
      </c>
    </row>
    <row r="119" spans="1:22" ht="15.75" x14ac:dyDescent="0.25">
      <c r="A119" s="157">
        <v>6</v>
      </c>
      <c r="B119" s="116" t="s">
        <v>189</v>
      </c>
      <c r="C119" s="151" t="s">
        <v>254</v>
      </c>
      <c r="D119" s="5"/>
      <c r="E119" s="5"/>
      <c r="F119" s="5"/>
      <c r="G119" s="5"/>
      <c r="H119" s="5"/>
      <c r="I119" s="5"/>
      <c r="J119" s="5"/>
      <c r="K119" s="5"/>
      <c r="L119" s="25"/>
      <c r="M119" s="140" t="s">
        <v>183</v>
      </c>
      <c r="N119" s="140">
        <v>0</v>
      </c>
      <c r="O119" s="156"/>
      <c r="P119" s="140">
        <v>0</v>
      </c>
      <c r="Q119" s="140">
        <f t="shared" si="4"/>
        <v>0</v>
      </c>
      <c r="R119" s="131">
        <f t="shared" si="5"/>
        <v>0</v>
      </c>
      <c r="S119" s="140">
        <v>0</v>
      </c>
      <c r="T119" s="140">
        <v>0</v>
      </c>
      <c r="U119" s="140">
        <f t="shared" si="7"/>
        <v>0</v>
      </c>
      <c r="V119" s="140">
        <f t="shared" si="6"/>
        <v>0</v>
      </c>
    </row>
    <row r="120" spans="1:22" ht="15.75" x14ac:dyDescent="0.25">
      <c r="A120" s="157" t="s">
        <v>220</v>
      </c>
      <c r="B120" s="116" t="s">
        <v>189</v>
      </c>
      <c r="C120" s="151" t="s">
        <v>294</v>
      </c>
      <c r="D120" s="5"/>
      <c r="E120" s="5"/>
      <c r="F120" s="5"/>
      <c r="G120" s="5"/>
      <c r="H120" s="5"/>
      <c r="I120" s="5"/>
      <c r="J120" s="5"/>
      <c r="K120" s="5"/>
      <c r="L120" s="25"/>
      <c r="M120" s="140" t="s">
        <v>231</v>
      </c>
      <c r="N120" s="140">
        <v>1</v>
      </c>
      <c r="O120" s="156"/>
      <c r="P120" s="140">
        <v>70000</v>
      </c>
      <c r="Q120" s="140">
        <f t="shared" si="4"/>
        <v>2800</v>
      </c>
      <c r="R120" s="131">
        <f t="shared" si="5"/>
        <v>3460.7999999999997</v>
      </c>
      <c r="S120" s="140">
        <v>0</v>
      </c>
      <c r="T120" s="140">
        <v>0</v>
      </c>
      <c r="U120" s="140">
        <f t="shared" si="7"/>
        <v>76260.800000000003</v>
      </c>
      <c r="V120" s="140">
        <f t="shared" si="6"/>
        <v>76261</v>
      </c>
    </row>
    <row r="121" spans="1:22" ht="15.75" x14ac:dyDescent="0.25">
      <c r="A121" s="157" t="s">
        <v>221</v>
      </c>
      <c r="B121" s="116" t="s">
        <v>189</v>
      </c>
      <c r="C121" s="151" t="s">
        <v>255</v>
      </c>
      <c r="D121" s="5"/>
      <c r="E121" s="5"/>
      <c r="F121" s="5"/>
      <c r="G121" s="5"/>
      <c r="H121" s="5"/>
      <c r="I121" s="5"/>
      <c r="J121" s="5"/>
      <c r="K121" s="5"/>
      <c r="L121" s="25"/>
      <c r="M121" s="140" t="s">
        <v>183</v>
      </c>
      <c r="N121" s="140">
        <v>0</v>
      </c>
      <c r="O121" s="156"/>
      <c r="P121" s="140">
        <v>0</v>
      </c>
      <c r="Q121" s="140">
        <f t="shared" si="4"/>
        <v>0</v>
      </c>
      <c r="R121" s="131">
        <f t="shared" si="5"/>
        <v>0</v>
      </c>
      <c r="S121" s="140">
        <v>0</v>
      </c>
      <c r="T121" s="140">
        <v>0</v>
      </c>
      <c r="U121" s="140">
        <f t="shared" si="7"/>
        <v>0</v>
      </c>
      <c r="V121" s="140">
        <f t="shared" si="6"/>
        <v>0</v>
      </c>
    </row>
    <row r="122" spans="1:22" ht="15.75" x14ac:dyDescent="0.25">
      <c r="A122" s="157" t="s">
        <v>222</v>
      </c>
      <c r="B122" s="116" t="s">
        <v>189</v>
      </c>
      <c r="C122" s="151" t="s">
        <v>256</v>
      </c>
      <c r="D122" s="5"/>
      <c r="E122" s="5"/>
      <c r="F122" s="5"/>
      <c r="G122" s="5"/>
      <c r="H122" s="5"/>
      <c r="I122" s="5"/>
      <c r="J122" s="5"/>
      <c r="K122" s="5"/>
      <c r="L122" s="25"/>
      <c r="M122" s="140" t="s">
        <v>183</v>
      </c>
      <c r="N122" s="140">
        <v>0</v>
      </c>
      <c r="O122" s="156"/>
      <c r="P122" s="140">
        <v>0</v>
      </c>
      <c r="Q122" s="140">
        <f t="shared" si="4"/>
        <v>0</v>
      </c>
      <c r="R122" s="131">
        <f t="shared" si="5"/>
        <v>0</v>
      </c>
      <c r="S122" s="140">
        <v>0</v>
      </c>
      <c r="T122" s="140">
        <v>0</v>
      </c>
      <c r="U122" s="140">
        <f t="shared" si="7"/>
        <v>0</v>
      </c>
      <c r="V122" s="140">
        <f t="shared" si="6"/>
        <v>0</v>
      </c>
    </row>
    <row r="123" spans="1:22" ht="15.75" x14ac:dyDescent="0.25">
      <c r="A123" s="157" t="s">
        <v>223</v>
      </c>
      <c r="B123" s="116" t="s">
        <v>189</v>
      </c>
      <c r="C123" s="151" t="s">
        <v>257</v>
      </c>
      <c r="D123" s="5"/>
      <c r="E123" s="5"/>
      <c r="F123" s="5"/>
      <c r="G123" s="5"/>
      <c r="H123" s="5"/>
      <c r="I123" s="5"/>
      <c r="J123" s="5"/>
      <c r="K123" s="5"/>
      <c r="L123" s="25"/>
      <c r="M123" s="140" t="s">
        <v>183</v>
      </c>
      <c r="N123" s="140">
        <v>0</v>
      </c>
      <c r="O123" s="156"/>
      <c r="P123" s="140">
        <v>0</v>
      </c>
      <c r="Q123" s="140">
        <f t="shared" si="4"/>
        <v>0</v>
      </c>
      <c r="R123" s="131">
        <f t="shared" si="5"/>
        <v>0</v>
      </c>
      <c r="S123" s="140">
        <v>0</v>
      </c>
      <c r="T123" s="140">
        <v>0</v>
      </c>
      <c r="U123" s="140">
        <f t="shared" si="7"/>
        <v>0</v>
      </c>
      <c r="V123" s="140">
        <f t="shared" si="6"/>
        <v>0</v>
      </c>
    </row>
    <row r="124" spans="1:22" ht="15.75" x14ac:dyDescent="0.25">
      <c r="A124" s="157" t="s">
        <v>224</v>
      </c>
      <c r="B124" s="116" t="s">
        <v>189</v>
      </c>
      <c r="C124" s="151" t="s">
        <v>258</v>
      </c>
      <c r="D124" s="5"/>
      <c r="E124" s="5"/>
      <c r="F124" s="5"/>
      <c r="G124" s="5"/>
      <c r="H124" s="5"/>
      <c r="I124" s="5"/>
      <c r="J124" s="5"/>
      <c r="K124" s="5"/>
      <c r="L124" s="25"/>
      <c r="M124" s="140" t="s">
        <v>183</v>
      </c>
      <c r="N124" s="140">
        <v>0</v>
      </c>
      <c r="O124" s="156"/>
      <c r="P124" s="140">
        <v>0</v>
      </c>
      <c r="Q124" s="140">
        <f t="shared" si="4"/>
        <v>0</v>
      </c>
      <c r="R124" s="131">
        <f t="shared" si="5"/>
        <v>0</v>
      </c>
      <c r="S124" s="140">
        <v>0</v>
      </c>
      <c r="T124" s="140">
        <v>0</v>
      </c>
      <c r="U124" s="140">
        <f t="shared" si="7"/>
        <v>0</v>
      </c>
      <c r="V124" s="140">
        <f t="shared" si="6"/>
        <v>0</v>
      </c>
    </row>
    <row r="125" spans="1:22" ht="15.75" x14ac:dyDescent="0.25">
      <c r="A125" s="157" t="s">
        <v>225</v>
      </c>
      <c r="B125" s="116" t="s">
        <v>189</v>
      </c>
      <c r="C125" s="151" t="s">
        <v>259</v>
      </c>
      <c r="D125" s="5"/>
      <c r="E125" s="5"/>
      <c r="F125" s="5"/>
      <c r="G125" s="5"/>
      <c r="H125" s="5"/>
      <c r="I125" s="5"/>
      <c r="J125" s="5"/>
      <c r="K125" s="5"/>
      <c r="L125" s="25"/>
      <c r="M125" s="140" t="s">
        <v>183</v>
      </c>
      <c r="N125" s="140">
        <v>0</v>
      </c>
      <c r="O125" s="156"/>
      <c r="P125" s="140">
        <v>0</v>
      </c>
      <c r="Q125" s="140">
        <f t="shared" si="4"/>
        <v>0</v>
      </c>
      <c r="R125" s="131">
        <f t="shared" si="5"/>
        <v>0</v>
      </c>
      <c r="S125" s="140">
        <v>0</v>
      </c>
      <c r="T125" s="140">
        <v>0</v>
      </c>
      <c r="U125" s="140">
        <f t="shared" si="7"/>
        <v>0</v>
      </c>
      <c r="V125" s="140">
        <f t="shared" si="6"/>
        <v>0</v>
      </c>
    </row>
    <row r="126" spans="1:22" ht="15.75" x14ac:dyDescent="0.25">
      <c r="A126" s="157" t="s">
        <v>226</v>
      </c>
      <c r="B126" s="116" t="s">
        <v>189</v>
      </c>
      <c r="C126" s="151" t="s">
        <v>260</v>
      </c>
      <c r="D126" s="5"/>
      <c r="E126" s="5"/>
      <c r="F126" s="5"/>
      <c r="G126" s="5"/>
      <c r="H126" s="5"/>
      <c r="I126" s="5"/>
      <c r="J126" s="5"/>
      <c r="K126" s="5"/>
      <c r="L126" s="25"/>
      <c r="M126" s="140" t="s">
        <v>183</v>
      </c>
      <c r="N126" s="140">
        <v>0</v>
      </c>
      <c r="O126" s="156"/>
      <c r="P126" s="140">
        <v>0</v>
      </c>
      <c r="Q126" s="140">
        <f t="shared" si="4"/>
        <v>0</v>
      </c>
      <c r="R126" s="131">
        <f t="shared" si="5"/>
        <v>0</v>
      </c>
      <c r="S126" s="140">
        <v>0</v>
      </c>
      <c r="T126" s="140">
        <v>0</v>
      </c>
      <c r="U126" s="140">
        <f t="shared" si="7"/>
        <v>0</v>
      </c>
      <c r="V126" s="140">
        <f t="shared" si="6"/>
        <v>0</v>
      </c>
    </row>
    <row r="127" spans="1:22" ht="15.75" x14ac:dyDescent="0.25">
      <c r="A127" s="157" t="s">
        <v>273</v>
      </c>
      <c r="B127" s="116" t="s">
        <v>189</v>
      </c>
      <c r="C127" s="151" t="s">
        <v>261</v>
      </c>
      <c r="D127" s="5"/>
      <c r="E127" s="5"/>
      <c r="F127" s="5"/>
      <c r="G127" s="5"/>
      <c r="H127" s="5"/>
      <c r="I127" s="5"/>
      <c r="J127" s="5"/>
      <c r="K127" s="5"/>
      <c r="L127" s="25"/>
      <c r="M127" s="140" t="s">
        <v>183</v>
      </c>
      <c r="N127" s="140">
        <v>0</v>
      </c>
      <c r="O127" s="156"/>
      <c r="P127" s="140">
        <v>0</v>
      </c>
      <c r="Q127" s="140">
        <f t="shared" si="4"/>
        <v>0</v>
      </c>
      <c r="R127" s="131">
        <f t="shared" si="5"/>
        <v>0</v>
      </c>
      <c r="S127" s="140">
        <v>0</v>
      </c>
      <c r="T127" s="140">
        <v>0</v>
      </c>
      <c r="U127" s="140">
        <f t="shared" si="7"/>
        <v>0</v>
      </c>
      <c r="V127" s="140">
        <f t="shared" si="6"/>
        <v>0</v>
      </c>
    </row>
    <row r="128" spans="1:22" ht="15.75" x14ac:dyDescent="0.25">
      <c r="A128" s="157" t="s">
        <v>274</v>
      </c>
      <c r="B128" s="116" t="s">
        <v>189</v>
      </c>
      <c r="C128" s="151" t="s">
        <v>262</v>
      </c>
      <c r="D128" s="5"/>
      <c r="E128" s="5"/>
      <c r="F128" s="5"/>
      <c r="G128" s="5"/>
      <c r="H128" s="5"/>
      <c r="I128" s="5"/>
      <c r="J128" s="5"/>
      <c r="K128" s="5"/>
      <c r="L128" s="25"/>
      <c r="M128" s="140" t="s">
        <v>183</v>
      </c>
      <c r="N128" s="140">
        <v>0</v>
      </c>
      <c r="O128" s="156"/>
      <c r="P128" s="140">
        <v>0</v>
      </c>
      <c r="Q128" s="140">
        <f t="shared" si="4"/>
        <v>0</v>
      </c>
      <c r="R128" s="131">
        <f t="shared" si="5"/>
        <v>0</v>
      </c>
      <c r="S128" s="140">
        <v>0</v>
      </c>
      <c r="T128" s="140">
        <v>0</v>
      </c>
      <c r="U128" s="140">
        <f t="shared" si="7"/>
        <v>0</v>
      </c>
      <c r="V128" s="140">
        <f t="shared" si="6"/>
        <v>0</v>
      </c>
    </row>
    <row r="129" spans="1:22" ht="15.75" x14ac:dyDescent="0.25">
      <c r="A129" s="157" t="s">
        <v>275</v>
      </c>
      <c r="B129" s="116" t="s">
        <v>189</v>
      </c>
      <c r="C129" s="151" t="s">
        <v>263</v>
      </c>
      <c r="D129" s="5"/>
      <c r="E129" s="5"/>
      <c r="F129" s="5"/>
      <c r="G129" s="5"/>
      <c r="H129" s="5"/>
      <c r="I129" s="5"/>
      <c r="J129" s="5"/>
      <c r="K129" s="5"/>
      <c r="L129" s="25"/>
      <c r="M129" s="140" t="s">
        <v>231</v>
      </c>
      <c r="N129" s="140">
        <v>217</v>
      </c>
      <c r="O129" s="156"/>
      <c r="P129" s="140">
        <f>60*0.7</f>
        <v>42</v>
      </c>
      <c r="Q129" s="140">
        <f t="shared" si="4"/>
        <v>1.68</v>
      </c>
      <c r="R129" s="131">
        <f t="shared" si="5"/>
        <v>2.0764800000000001</v>
      </c>
      <c r="S129" s="140">
        <v>0</v>
      </c>
      <c r="T129" s="140">
        <v>0</v>
      </c>
      <c r="U129" s="140">
        <f t="shared" si="7"/>
        <v>45.756479999999996</v>
      </c>
      <c r="V129" s="140">
        <f t="shared" si="6"/>
        <v>9929</v>
      </c>
    </row>
    <row r="130" spans="1:22" ht="15.75" x14ac:dyDescent="0.25">
      <c r="A130" s="157" t="s">
        <v>276</v>
      </c>
      <c r="B130" s="116" t="s">
        <v>189</v>
      </c>
      <c r="C130" s="151" t="s">
        <v>264</v>
      </c>
      <c r="D130" s="5"/>
      <c r="E130" s="5"/>
      <c r="F130" s="5"/>
      <c r="G130" s="5"/>
      <c r="H130" s="5"/>
      <c r="I130" s="5"/>
      <c r="J130" s="5"/>
      <c r="K130" s="5"/>
      <c r="L130" s="25"/>
      <c r="M130" s="140" t="s">
        <v>231</v>
      </c>
      <c r="N130" s="140">
        <v>156</v>
      </c>
      <c r="O130" s="156"/>
      <c r="P130" s="140">
        <f>45*0.7</f>
        <v>31.499999999999996</v>
      </c>
      <c r="Q130" s="140">
        <f t="shared" si="4"/>
        <v>1.2599999999999998</v>
      </c>
      <c r="R130" s="131">
        <f t="shared" si="5"/>
        <v>1.5573599999999999</v>
      </c>
      <c r="S130" s="140">
        <v>0</v>
      </c>
      <c r="T130" s="140">
        <v>0</v>
      </c>
      <c r="U130" s="140">
        <f t="shared" si="7"/>
        <v>34.317360000000001</v>
      </c>
      <c r="V130" s="140">
        <f t="shared" si="6"/>
        <v>5354</v>
      </c>
    </row>
    <row r="131" spans="1:22" ht="15.75" x14ac:dyDescent="0.25">
      <c r="A131" s="157" t="s">
        <v>277</v>
      </c>
      <c r="B131" s="116" t="s">
        <v>189</v>
      </c>
      <c r="C131" s="151" t="s">
        <v>265</v>
      </c>
      <c r="D131" s="5"/>
      <c r="E131" s="5"/>
      <c r="F131" s="5"/>
      <c r="G131" s="5"/>
      <c r="H131" s="5"/>
      <c r="I131" s="5"/>
      <c r="J131" s="5"/>
      <c r="K131" s="5"/>
      <c r="L131" s="25"/>
      <c r="M131" s="140" t="s">
        <v>231</v>
      </c>
      <c r="N131" s="140">
        <v>12.5</v>
      </c>
      <c r="O131" s="156"/>
      <c r="P131" s="140">
        <f>80*0.7</f>
        <v>56</v>
      </c>
      <c r="Q131" s="140">
        <f t="shared" si="4"/>
        <v>2.2400000000000002</v>
      </c>
      <c r="R131" s="131">
        <f t="shared" si="5"/>
        <v>2.76864</v>
      </c>
      <c r="S131" s="140">
        <v>0</v>
      </c>
      <c r="T131" s="140">
        <v>0</v>
      </c>
      <c r="U131" s="140">
        <f t="shared" si="7"/>
        <v>61.00864</v>
      </c>
      <c r="V131" s="140">
        <f t="shared" si="6"/>
        <v>763</v>
      </c>
    </row>
    <row r="132" spans="1:22" ht="15.75" x14ac:dyDescent="0.25">
      <c r="A132" s="157" t="s">
        <v>278</v>
      </c>
      <c r="B132" s="116" t="s">
        <v>189</v>
      </c>
      <c r="C132" s="151" t="s">
        <v>266</v>
      </c>
      <c r="D132" s="5"/>
      <c r="E132" s="5"/>
      <c r="F132" s="5"/>
      <c r="G132" s="5"/>
      <c r="H132" s="5"/>
      <c r="I132" s="5"/>
      <c r="J132" s="5"/>
      <c r="K132" s="5"/>
      <c r="L132" s="25"/>
      <c r="M132" s="140" t="s">
        <v>231</v>
      </c>
      <c r="N132" s="140">
        <v>48</v>
      </c>
      <c r="O132" s="156"/>
      <c r="P132" s="140">
        <f>48*0.7</f>
        <v>33.599999999999994</v>
      </c>
      <c r="Q132" s="140">
        <f t="shared" si="4"/>
        <v>1.3439999999999999</v>
      </c>
      <c r="R132" s="131">
        <f t="shared" si="5"/>
        <v>1.6611839999999995</v>
      </c>
      <c r="S132" s="140">
        <v>0</v>
      </c>
      <c r="T132" s="140">
        <v>0</v>
      </c>
      <c r="U132" s="140">
        <f t="shared" si="7"/>
        <v>36.605183999999994</v>
      </c>
      <c r="V132" s="140">
        <f t="shared" si="6"/>
        <v>1757</v>
      </c>
    </row>
    <row r="133" spans="1:22" ht="15.75" x14ac:dyDescent="0.25">
      <c r="A133" s="157" t="s">
        <v>279</v>
      </c>
      <c r="B133" s="116" t="s">
        <v>189</v>
      </c>
      <c r="C133" s="151" t="s">
        <v>267</v>
      </c>
      <c r="D133" s="5"/>
      <c r="E133" s="5"/>
      <c r="F133" s="5"/>
      <c r="G133" s="5"/>
      <c r="H133" s="5"/>
      <c r="I133" s="5"/>
      <c r="J133" s="5"/>
      <c r="K133" s="5"/>
      <c r="L133" s="25"/>
      <c r="M133" s="140" t="s">
        <v>183</v>
      </c>
      <c r="N133" s="140">
        <v>0</v>
      </c>
      <c r="O133" s="156"/>
      <c r="P133" s="140">
        <v>0</v>
      </c>
      <c r="Q133" s="140">
        <f t="shared" si="4"/>
        <v>0</v>
      </c>
      <c r="R133" s="131">
        <f t="shared" si="5"/>
        <v>0</v>
      </c>
      <c r="S133" s="140">
        <v>0</v>
      </c>
      <c r="T133" s="140">
        <v>0</v>
      </c>
      <c r="U133" s="140">
        <f t="shared" si="7"/>
        <v>0</v>
      </c>
      <c r="V133" s="140">
        <f t="shared" si="6"/>
        <v>0</v>
      </c>
    </row>
    <row r="134" spans="1:22" ht="15.75" x14ac:dyDescent="0.25">
      <c r="A134" s="157" t="s">
        <v>280</v>
      </c>
      <c r="B134" s="116" t="s">
        <v>189</v>
      </c>
      <c r="C134" s="151" t="s">
        <v>268</v>
      </c>
      <c r="D134" s="5"/>
      <c r="E134" s="5"/>
      <c r="F134" s="5"/>
      <c r="G134" s="5"/>
      <c r="H134" s="5"/>
      <c r="I134" s="5"/>
      <c r="J134" s="5"/>
      <c r="K134" s="5"/>
      <c r="L134" s="25"/>
      <c r="M134" s="140" t="s">
        <v>231</v>
      </c>
      <c r="N134" s="140">
        <v>13</v>
      </c>
      <c r="O134" s="156"/>
      <c r="P134" s="140">
        <f>399*0.7</f>
        <v>279.29999999999995</v>
      </c>
      <c r="Q134" s="140">
        <f t="shared" si="4"/>
        <v>11.171999999999999</v>
      </c>
      <c r="R134" s="131">
        <f t="shared" si="5"/>
        <v>13.808591999999997</v>
      </c>
      <c r="S134" s="140">
        <v>0</v>
      </c>
      <c r="T134" s="140">
        <v>0</v>
      </c>
      <c r="U134" s="140">
        <f t="shared" si="7"/>
        <v>304.28059199999996</v>
      </c>
      <c r="V134" s="140">
        <f t="shared" si="6"/>
        <v>3956</v>
      </c>
    </row>
    <row r="135" spans="1:22" ht="15.75" x14ac:dyDescent="0.25">
      <c r="A135" s="157" t="s">
        <v>281</v>
      </c>
      <c r="B135" s="116" t="s">
        <v>189</v>
      </c>
      <c r="C135" s="151" t="s">
        <v>269</v>
      </c>
      <c r="D135" s="5"/>
      <c r="E135" s="5"/>
      <c r="F135" s="5"/>
      <c r="G135" s="5"/>
      <c r="H135" s="5"/>
      <c r="I135" s="5"/>
      <c r="J135" s="5"/>
      <c r="K135" s="5"/>
      <c r="L135" s="25"/>
      <c r="M135" s="140" t="s">
        <v>231</v>
      </c>
      <c r="N135" s="140">
        <v>1</v>
      </c>
      <c r="O135" s="156"/>
      <c r="P135" s="140">
        <f>8500*0.7</f>
        <v>5950</v>
      </c>
      <c r="Q135" s="140">
        <f t="shared" si="4"/>
        <v>238</v>
      </c>
      <c r="R135" s="131">
        <f t="shared" si="5"/>
        <v>294.16800000000001</v>
      </c>
      <c r="S135" s="140">
        <v>0</v>
      </c>
      <c r="T135" s="140">
        <v>0</v>
      </c>
      <c r="U135" s="140">
        <f t="shared" si="7"/>
        <v>6482.1679999999997</v>
      </c>
      <c r="V135" s="140">
        <f t="shared" si="6"/>
        <v>6482</v>
      </c>
    </row>
    <row r="136" spans="1:22" ht="15.75" x14ac:dyDescent="0.25">
      <c r="A136" s="157" t="s">
        <v>282</v>
      </c>
      <c r="B136" s="116" t="s">
        <v>189</v>
      </c>
      <c r="C136" s="151" t="s">
        <v>270</v>
      </c>
      <c r="D136" s="5"/>
      <c r="E136" s="5"/>
      <c r="F136" s="5"/>
      <c r="G136" s="5"/>
      <c r="H136" s="5"/>
      <c r="I136" s="5"/>
      <c r="J136" s="5"/>
      <c r="K136" s="5"/>
      <c r="L136" s="25"/>
      <c r="M136" s="140" t="s">
        <v>231</v>
      </c>
      <c r="N136" s="140">
        <v>9</v>
      </c>
      <c r="O136" s="156"/>
      <c r="P136" s="140">
        <f>4300*0.7</f>
        <v>3010</v>
      </c>
      <c r="Q136" s="140">
        <f t="shared" ref="Q136:Q138" si="8">P136*4%</f>
        <v>120.4</v>
      </c>
      <c r="R136" s="131">
        <f t="shared" ref="R136:R138" si="9">P136*4.944%</f>
        <v>148.81440000000001</v>
      </c>
      <c r="S136" s="140">
        <v>0</v>
      </c>
      <c r="T136" s="140">
        <v>0</v>
      </c>
      <c r="U136" s="140">
        <f t="shared" si="7"/>
        <v>3279.2144000000003</v>
      </c>
      <c r="V136" s="140">
        <f t="shared" ref="V136:V138" si="10">ROUND(U136*N136,0)</f>
        <v>29513</v>
      </c>
    </row>
    <row r="137" spans="1:22" ht="15.75" x14ac:dyDescent="0.25">
      <c r="A137" s="157" t="s">
        <v>283</v>
      </c>
      <c r="B137" s="116" t="s">
        <v>189</v>
      </c>
      <c r="C137" s="151" t="s">
        <v>271</v>
      </c>
      <c r="D137" s="5"/>
      <c r="E137" s="5"/>
      <c r="F137" s="5"/>
      <c r="G137" s="5"/>
      <c r="H137" s="5"/>
      <c r="I137" s="5"/>
      <c r="J137" s="5"/>
      <c r="K137" s="5"/>
      <c r="L137" s="25"/>
      <c r="M137" s="140" t="s">
        <v>231</v>
      </c>
      <c r="N137" s="140">
        <v>1</v>
      </c>
      <c r="O137" s="156"/>
      <c r="P137" s="140">
        <f>3800*0.7</f>
        <v>2660</v>
      </c>
      <c r="Q137" s="140">
        <f t="shared" si="8"/>
        <v>106.4</v>
      </c>
      <c r="R137" s="131">
        <f t="shared" si="9"/>
        <v>131.5104</v>
      </c>
      <c r="S137" s="140">
        <v>0</v>
      </c>
      <c r="T137" s="140">
        <v>0</v>
      </c>
      <c r="U137" s="140">
        <f t="shared" ref="U137:U138" si="11">P137+Q137+R137+S137+T137</f>
        <v>2897.9104000000002</v>
      </c>
      <c r="V137" s="140">
        <f t="shared" si="10"/>
        <v>2898</v>
      </c>
    </row>
    <row r="138" spans="1:22" ht="15.75" x14ac:dyDescent="0.25">
      <c r="A138" s="157" t="s">
        <v>284</v>
      </c>
      <c r="B138" s="116" t="s">
        <v>189</v>
      </c>
      <c r="C138" s="151" t="s">
        <v>272</v>
      </c>
      <c r="D138" s="5"/>
      <c r="E138" s="5"/>
      <c r="F138" s="5"/>
      <c r="G138" s="5"/>
      <c r="H138" s="5"/>
      <c r="I138" s="5"/>
      <c r="J138" s="5"/>
      <c r="K138" s="5"/>
      <c r="L138" s="25"/>
      <c r="M138" s="140" t="s">
        <v>231</v>
      </c>
      <c r="N138" s="140">
        <v>1</v>
      </c>
      <c r="O138" s="156"/>
      <c r="P138" s="140">
        <v>50000</v>
      </c>
      <c r="Q138" s="140">
        <f t="shared" si="8"/>
        <v>2000</v>
      </c>
      <c r="R138" s="131">
        <f t="shared" si="9"/>
        <v>2472</v>
      </c>
      <c r="S138" s="140">
        <v>0</v>
      </c>
      <c r="T138" s="140">
        <v>0</v>
      </c>
      <c r="U138" s="140">
        <f t="shared" si="11"/>
        <v>54472</v>
      </c>
      <c r="V138" s="140">
        <f t="shared" si="10"/>
        <v>54472</v>
      </c>
    </row>
  </sheetData>
  <protectedRanges>
    <protectedRange password="CA69" sqref="G8:G13" name="Range1_1_1_1_1_2"/>
    <protectedRange password="CA69" sqref="I8:I13" name="Range1_12_2_1_1_1_2"/>
    <protectedRange password="CA69" sqref="J8:K13" name="Range1_2_2_1_1_1_1_2"/>
    <protectedRange password="CA69" sqref="O8:O11" name="Range1_1_3_1_1_1_1"/>
    <protectedRange password="CA69" sqref="D8:D13" name="Range1_1_4_1_1_2"/>
    <protectedRange password="CA69" sqref="H8:H13" name="Range1_12_2_2_1_1_2"/>
    <protectedRange password="CA69" sqref="C10" name="Range1_1_1_1"/>
    <protectedRange password="CA69" sqref="B8:B19" name="Range1_1_5_1_1_2"/>
    <protectedRange password="CA69" sqref="N8:N11 N78:N79 N18 N82 N20 N22:N24 N33 N39:N40 N51 N84:N85 N72:N76 N68:N70 N56 N63:N64 N66 N58:N60" name="Range1_1_3_2"/>
  </protectedRanges>
  <mergeCells count="6">
    <mergeCell ref="C5:L5"/>
    <mergeCell ref="P5:V5"/>
    <mergeCell ref="AW5:AZ5"/>
    <mergeCell ref="AC6:AN6"/>
    <mergeCell ref="AP6:AS6"/>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U138"/>
  <sheetViews>
    <sheetView tabSelected="1" workbookViewId="0">
      <pane xSplit="3" ySplit="6" topLeftCell="E52" activePane="bottomRight" state="frozen"/>
      <selection pane="topRight" activeCell="D1" sqref="D1"/>
      <selection pane="bottomLeft" activeCell="A7" sqref="A7"/>
      <selection pane="bottomRight" activeCell="B61" sqref="B61"/>
    </sheetView>
  </sheetViews>
  <sheetFormatPr defaultRowHeight="15" x14ac:dyDescent="0.25"/>
  <cols>
    <col min="1" max="1" bestFit="true" customWidth="true" style="1" width="9.5703125" collapsed="false"/>
    <col min="2" max="2" customWidth="true" style="1" width="19.42578125" collapsed="false"/>
    <col min="3" max="3" customWidth="true" style="1" width="53.140625" collapsed="false"/>
    <col min="4" max="4" customWidth="true" style="1" width="29.7109375" collapsed="false"/>
    <col min="5" max="5" customWidth="true" style="1" width="12.140625" collapsed="false"/>
    <col min="6" max="6" customWidth="true" style="1" width="17.42578125" collapsed="false"/>
    <col min="7" max="7" customWidth="true" style="1" width="19.7109375" collapsed="false"/>
    <col min="8" max="8" customWidth="true" style="1" width="17.7109375" collapsed="false"/>
    <col min="9" max="11" customWidth="true" style="1" width="13.42578125" collapsed="false"/>
    <col min="12" max="12" customWidth="true" style="22" width="4.140625" collapsed="false"/>
    <col min="13" max="13" customWidth="true" style="1" width="7.140625" collapsed="false"/>
    <col min="14" max="14" customWidth="true" style="1" width="8.5703125" collapsed="false"/>
    <col min="15" max="15" customWidth="true" style="26" width="4.42578125" collapsed="false"/>
    <col min="16" max="16" customWidth="true" style="29" width="14.0" collapsed="false"/>
    <col min="17" max="17" customWidth="true" style="29" width="13.0" collapsed="false"/>
    <col min="18" max="18" customWidth="true" style="29" width="9.7109375" collapsed="false"/>
    <col min="19" max="19" customWidth="true" style="29" width="13.0" collapsed="false"/>
    <col min="20" max="20" customWidth="true" style="29" width="13.85546875" collapsed="false"/>
    <col min="21" max="21" customWidth="true" style="29" width="14.85546875" collapsed="false"/>
    <col min="22" max="22" customWidth="true" style="29" width="18.140625" collapsed="false"/>
    <col min="23" max="23" customWidth="true" hidden="true" style="98" width="6.0" collapsed="false"/>
    <col min="24" max="30" customWidth="true" hidden="true" style="29" width="18.140625" collapsed="false"/>
    <col min="31" max="31" customWidth="true" style="29" width="13.85546875" collapsed="false"/>
    <col min="32" max="32" bestFit="true" customWidth="true" style="1" width="8.140625" collapsed="false"/>
    <col min="33" max="33" bestFit="true" customWidth="true" style="1" width="11.7109375" collapsed="false"/>
    <col min="34" max="34" customWidth="true" style="1" width="2.7109375" collapsed="false"/>
    <col min="35" max="35" bestFit="true" customWidth="true" style="1" width="14.0" collapsed="false"/>
    <col min="36" max="36" bestFit="true" customWidth="true" style="1" width="9.140625" collapsed="false"/>
    <col min="37" max="37" bestFit="true" customWidth="true" style="1" width="17.140625" collapsed="false"/>
    <col min="38" max="38" customWidth="true" style="1" width="8.85546875" collapsed="false"/>
    <col min="39" max="39" customWidth="true" style="1" width="7.85546875" collapsed="false"/>
    <col min="40" max="40" customWidth="true" style="1" width="9.140625" collapsed="false"/>
    <col min="41" max="41" customWidth="true" style="1" width="10.7109375" collapsed="false"/>
    <col min="42" max="43" customWidth="true" style="1" width="12.85546875" collapsed="false"/>
    <col min="44" max="44" customWidth="true" style="1" width="10.5703125" collapsed="false"/>
    <col min="45" max="45" bestFit="true" customWidth="true" style="1" width="8.140625" collapsed="false"/>
    <col min="46" max="46" customWidth="true" style="1" width="25.140625" collapsed="false"/>
    <col min="47" max="47" customWidth="true" style="1" width="2.7109375" collapsed="false"/>
    <col min="48" max="48" bestFit="true" customWidth="true" style="1" width="14.0" collapsed="false"/>
    <col min="49" max="49" bestFit="true" customWidth="true" style="1" width="15.0" collapsed="false"/>
    <col min="50" max="50" bestFit="true" customWidth="true" style="1" width="8.140625" collapsed="false"/>
    <col min="51" max="51" bestFit="true" customWidth="true" style="1" width="27.140625" collapsed="false"/>
    <col min="52" max="52" customWidth="true" style="1" width="2.7109375" collapsed="false"/>
    <col min="53" max="53" bestFit="true" customWidth="true" style="1" width="61.7109375" collapsed="false"/>
    <col min="54" max="54" customWidth="true" style="1" width="2.7109375" collapsed="false"/>
    <col min="55" max="55" bestFit="true" customWidth="true" style="1" width="13.85546875" collapsed="false"/>
    <col min="56" max="56" bestFit="true" customWidth="true" style="1" width="20.140625" collapsed="false"/>
    <col min="57" max="57" bestFit="true" customWidth="true" style="1" width="18.85546875" collapsed="false"/>
    <col min="58" max="58" bestFit="true" customWidth="true" style="1" width="36.85546875" collapsed="false"/>
    <col min="59" max="59" customWidth="true" style="1" width="2.7109375" collapsed="false"/>
    <col min="60" max="60" customWidth="true" style="1" width="23.5703125" collapsed="false"/>
    <col min="61" max="16384" style="1" width="9.140625" collapsed="false"/>
  </cols>
  <sheetData>
    <row r="3" spans="1:73" x14ac:dyDescent="0.25">
      <c r="A3" s="1" t="s">
        <v>21</v>
      </c>
    </row>
    <row r="4" spans="1:73" x14ac:dyDescent="0.25">
      <c r="A4" s="1" t="s">
        <v>22</v>
      </c>
      <c r="G4" s="104"/>
      <c r="Z4" s="29">
        <f>ROUND(SUM(Z8:Z138),0)</f>
        <v>93771768</v>
      </c>
      <c r="AA4" s="29">
        <f>ROUND(SUM(AA8:AA138),0)</f>
        <v>3750871</v>
      </c>
      <c r="AB4" s="29">
        <f>ROUND(SUM(AB8:AB138),0)</f>
        <v>4636076</v>
      </c>
      <c r="AC4" s="29">
        <f>SUM(AC8:AC138)</f>
        <v>0</v>
      </c>
      <c r="AD4" s="29">
        <f>SUM(AD8:AD138)</f>
        <v>0</v>
      </c>
      <c r="AE4" s="29">
        <v>102158715</v>
      </c>
    </row>
    <row r="5" spans="1:73" s="4" customFormat="1" ht="30.75" customHeight="1" x14ac:dyDescent="0.25">
      <c r="A5" s="2"/>
      <c r="B5" s="2"/>
      <c r="C5" s="162" t="s">
        <v>5</v>
      </c>
      <c r="D5" s="162"/>
      <c r="E5" s="162"/>
      <c r="F5" s="162"/>
      <c r="G5" s="162"/>
      <c r="H5" s="162"/>
      <c r="I5" s="162"/>
      <c r="J5" s="162"/>
      <c r="K5" s="162"/>
      <c r="L5" s="162"/>
      <c r="M5" s="3" t="s">
        <v>2</v>
      </c>
      <c r="N5" s="3" t="s">
        <v>8</v>
      </c>
      <c r="O5" s="27"/>
      <c r="P5" s="163"/>
      <c r="Q5" s="164"/>
      <c r="R5" s="164"/>
      <c r="S5" s="164"/>
      <c r="T5" s="164"/>
      <c r="U5" s="164"/>
      <c r="V5" s="164"/>
      <c r="W5" s="164"/>
      <c r="X5" s="164"/>
      <c r="Y5" s="164"/>
      <c r="Z5" s="164"/>
      <c r="AA5" s="164"/>
      <c r="AB5" s="164"/>
      <c r="AC5" s="164"/>
      <c r="AD5" s="164"/>
      <c r="AE5" s="165"/>
      <c r="AF5" s="8"/>
      <c r="AG5" s="8"/>
      <c r="AH5" s="8"/>
      <c r="AI5" s="8"/>
      <c r="AJ5" s="8"/>
      <c r="AK5" s="8"/>
      <c r="AL5" s="8"/>
      <c r="AM5" s="8"/>
      <c r="AN5" s="8"/>
      <c r="AO5" s="8"/>
      <c r="AP5" s="8"/>
      <c r="AQ5" s="8"/>
      <c r="AR5" s="8"/>
      <c r="AS5" s="8"/>
      <c r="AT5" s="8"/>
      <c r="AU5" s="8"/>
      <c r="AV5" s="8"/>
      <c r="AW5" s="8"/>
      <c r="AX5" s="8"/>
      <c r="AY5" s="8"/>
      <c r="AZ5" s="8"/>
      <c r="BA5" s="8"/>
      <c r="BB5" s="11"/>
      <c r="BC5" s="166"/>
      <c r="BD5" s="166"/>
      <c r="BE5" s="166"/>
      <c r="BF5" s="166"/>
      <c r="BG5" s="11"/>
      <c r="BH5" s="31"/>
      <c r="BI5" s="8"/>
      <c r="BJ5" s="8"/>
      <c r="BK5" s="8"/>
      <c r="BL5" s="8"/>
      <c r="BM5" s="8"/>
      <c r="BN5" s="8"/>
      <c r="BO5" s="8"/>
      <c r="BP5" s="8"/>
      <c r="BQ5" s="8"/>
      <c r="BR5" s="8"/>
      <c r="BS5" s="8"/>
      <c r="BT5" s="8"/>
      <c r="BU5" s="8"/>
    </row>
    <row r="6" spans="1:73" s="4" customFormat="1" ht="30" x14ac:dyDescent="0.25">
      <c r="A6" s="2" t="s">
        <v>0</v>
      </c>
      <c r="B6" s="2" t="s">
        <v>4</v>
      </c>
      <c r="C6" s="2" t="s">
        <v>1</v>
      </c>
      <c r="D6" s="30" t="s">
        <v>15</v>
      </c>
      <c r="E6" s="2" t="s">
        <v>3</v>
      </c>
      <c r="F6" s="6" t="s">
        <v>9</v>
      </c>
      <c r="G6" s="6" t="s">
        <v>10</v>
      </c>
      <c r="H6" s="6" t="s">
        <v>11</v>
      </c>
      <c r="I6" s="6" t="s">
        <v>12</v>
      </c>
      <c r="J6" s="6" t="s">
        <v>13</v>
      </c>
      <c r="K6" s="6" t="s">
        <v>14</v>
      </c>
      <c r="L6" s="23"/>
      <c r="M6" s="3"/>
      <c r="N6" s="3"/>
      <c r="O6" s="27"/>
      <c r="P6" s="163" t="s">
        <v>20</v>
      </c>
      <c r="Q6" s="164"/>
      <c r="R6" s="164"/>
      <c r="S6" s="164"/>
      <c r="T6" s="164"/>
      <c r="U6" s="164"/>
      <c r="V6" s="164"/>
      <c r="W6" s="99"/>
      <c r="X6" s="164" t="s">
        <v>76</v>
      </c>
      <c r="Y6" s="164"/>
      <c r="Z6" s="164"/>
      <c r="AA6" s="164"/>
      <c r="AB6" s="164"/>
      <c r="AC6" s="164"/>
      <c r="AD6" s="164"/>
      <c r="AE6" s="165"/>
      <c r="AF6" s="8"/>
      <c r="AG6" s="8"/>
      <c r="AH6" s="11"/>
      <c r="AI6" s="166"/>
      <c r="AJ6" s="166"/>
      <c r="AK6" s="166"/>
      <c r="AL6" s="166"/>
      <c r="AM6" s="166"/>
      <c r="AN6" s="166"/>
      <c r="AO6" s="166"/>
      <c r="AP6" s="166"/>
      <c r="AQ6" s="166"/>
      <c r="AR6" s="166"/>
      <c r="AS6" s="166"/>
      <c r="AT6" s="166"/>
      <c r="AU6" s="11"/>
      <c r="AV6" s="166"/>
      <c r="AW6" s="166"/>
      <c r="AX6" s="166"/>
      <c r="AY6" s="166"/>
      <c r="AZ6" s="11"/>
      <c r="BA6" s="8"/>
      <c r="BB6" s="11"/>
      <c r="BC6" s="12"/>
      <c r="BD6" s="12"/>
      <c r="BE6" s="12"/>
      <c r="BF6" s="12"/>
      <c r="BG6" s="11"/>
      <c r="BH6" s="8"/>
      <c r="BI6" s="8"/>
      <c r="BJ6" s="8"/>
      <c r="BK6" s="8"/>
      <c r="BL6" s="8"/>
      <c r="BM6" s="8"/>
      <c r="BN6" s="8"/>
      <c r="BO6" s="8"/>
      <c r="BP6" s="8"/>
      <c r="BQ6" s="8"/>
      <c r="BR6" s="8"/>
      <c r="BS6" s="8"/>
      <c r="BT6" s="8"/>
      <c r="BU6" s="8"/>
    </row>
    <row r="7" spans="1:73" s="4" customFormat="1" ht="58.5" customHeight="1" x14ac:dyDescent="0.25">
      <c r="A7" s="2"/>
      <c r="B7" s="5"/>
      <c r="D7" s="2"/>
      <c r="E7" s="5"/>
      <c r="G7" s="2"/>
      <c r="H7" s="2"/>
      <c r="I7" s="2"/>
      <c r="J7" s="2"/>
      <c r="K7" s="2"/>
      <c r="L7" s="24"/>
      <c r="M7" s="5"/>
      <c r="N7" s="7"/>
      <c r="O7" s="28"/>
      <c r="P7" s="19" t="s">
        <v>6</v>
      </c>
      <c r="Q7" s="19" t="s">
        <v>16</v>
      </c>
      <c r="R7" s="19" t="s">
        <v>17</v>
      </c>
      <c r="S7" s="20" t="s">
        <v>18</v>
      </c>
      <c r="T7" s="19" t="s">
        <v>7</v>
      </c>
      <c r="U7" s="19" t="s">
        <v>23</v>
      </c>
      <c r="V7" s="20" t="s">
        <v>19</v>
      </c>
      <c r="W7" s="100"/>
      <c r="X7" s="19" t="s">
        <v>77</v>
      </c>
      <c r="Y7" s="19" t="s">
        <v>78</v>
      </c>
      <c r="Z7" s="19" t="s">
        <v>79</v>
      </c>
      <c r="AA7" s="19" t="s">
        <v>80</v>
      </c>
      <c r="AB7" s="19" t="s">
        <v>81</v>
      </c>
      <c r="AC7" s="19" t="s">
        <v>82</v>
      </c>
      <c r="AD7" s="19" t="s">
        <v>83</v>
      </c>
      <c r="AE7" s="20" t="s">
        <v>84</v>
      </c>
      <c r="AF7" s="8"/>
      <c r="AG7" s="9"/>
      <c r="AH7" s="13"/>
      <c r="AI7" s="8"/>
      <c r="AJ7" s="8"/>
      <c r="AK7" s="9"/>
      <c r="AL7" s="9"/>
      <c r="AM7" s="9"/>
      <c r="AN7" s="9"/>
      <c r="AO7" s="9"/>
      <c r="AP7" s="9"/>
      <c r="AQ7" s="9"/>
      <c r="AR7" s="9"/>
      <c r="AS7" s="8"/>
      <c r="AT7" s="9"/>
      <c r="AU7" s="13"/>
      <c r="AV7" s="8"/>
      <c r="AW7" s="8"/>
      <c r="AX7" s="8"/>
      <c r="AY7" s="9"/>
      <c r="AZ7" s="13"/>
      <c r="BA7" s="8"/>
      <c r="BB7" s="13"/>
      <c r="BC7" s="8"/>
      <c r="BD7" s="8"/>
      <c r="BE7" s="8"/>
      <c r="BF7" s="8"/>
      <c r="BG7" s="13"/>
      <c r="BH7" s="8"/>
      <c r="BI7" s="8"/>
      <c r="BJ7" s="8"/>
      <c r="BK7" s="8"/>
      <c r="BL7" s="8"/>
      <c r="BM7" s="8"/>
      <c r="BN7" s="8"/>
      <c r="BO7" s="8"/>
      <c r="BP7" s="8"/>
      <c r="BQ7" s="8"/>
      <c r="BR7" s="8"/>
      <c r="BS7" s="8"/>
      <c r="BT7" s="8"/>
      <c r="BU7" s="8"/>
    </row>
    <row r="8" spans="1:73" s="4" customFormat="1" ht="23.25" customHeight="1" x14ac:dyDescent="0.25">
      <c r="A8" s="117" t="s">
        <v>45</v>
      </c>
      <c r="B8" s="115" t="s">
        <v>184</v>
      </c>
      <c r="C8" s="105" t="s">
        <v>89</v>
      </c>
      <c r="D8" s="18"/>
      <c r="E8" s="2"/>
      <c r="F8" s="2"/>
      <c r="G8" s="15"/>
      <c r="H8" s="21"/>
      <c r="I8" s="16"/>
      <c r="J8" s="17"/>
      <c r="K8" s="17"/>
      <c r="L8" s="24"/>
      <c r="M8" s="128" t="s">
        <v>183</v>
      </c>
      <c r="N8" s="129">
        <v>0</v>
      </c>
      <c r="O8" s="130"/>
      <c r="P8" s="129">
        <v>0</v>
      </c>
      <c r="Q8" s="131">
        <f>P8*4%</f>
        <v>0</v>
      </c>
      <c r="R8" s="131">
        <f>P8*4.944%</f>
        <v>0</v>
      </c>
      <c r="S8" s="132">
        <v>0</v>
      </c>
      <c r="T8" s="131">
        <v>0</v>
      </c>
      <c r="U8" s="131">
        <f>P8+Q8+R8+S8+T8</f>
        <v>0</v>
      </c>
      <c r="V8" s="132">
        <f>ROUND(U8*N8,0)</f>
        <v>0</v>
      </c>
      <c r="W8" s="100"/>
      <c r="X8" s="19">
        <v>0</v>
      </c>
      <c r="Y8" s="129">
        <v>0</v>
      </c>
      <c r="Z8" s="19">
        <f>X8*Y8*P8/100</f>
        <v>0</v>
      </c>
      <c r="AA8" s="19">
        <f>X8*Y8*Q8/100</f>
        <v>0</v>
      </c>
      <c r="AB8" s="19">
        <f>X8*Y8*R8/100</f>
        <v>0</v>
      </c>
      <c r="AC8" s="19">
        <f>X8*Y8*S8/100</f>
        <v>0</v>
      </c>
      <c r="AD8" s="19">
        <f>X8*Y8*T8/100</f>
        <v>0</v>
      </c>
      <c r="AE8" s="20">
        <f>ROUND(SUM(Z8:AD8),0)</f>
        <v>0</v>
      </c>
      <c r="AF8" s="8"/>
      <c r="AG8" s="9"/>
      <c r="AH8" s="13"/>
      <c r="AI8" s="8"/>
      <c r="AJ8" s="8"/>
      <c r="AK8" s="9"/>
      <c r="AL8" s="9"/>
      <c r="AM8" s="9"/>
      <c r="AN8" s="9"/>
      <c r="AO8" s="9"/>
      <c r="AP8" s="9"/>
      <c r="AQ8" s="9"/>
      <c r="AR8" s="9"/>
      <c r="AS8" s="8"/>
      <c r="AT8" s="9"/>
      <c r="AU8" s="13"/>
      <c r="AV8" s="8"/>
      <c r="AW8" s="8"/>
      <c r="AX8" s="8"/>
      <c r="AY8" s="9"/>
      <c r="AZ8" s="13"/>
      <c r="BA8" s="8"/>
      <c r="BB8" s="13"/>
      <c r="BC8" s="8"/>
      <c r="BD8" s="8"/>
      <c r="BE8" s="8"/>
      <c r="BF8" s="8"/>
      <c r="BG8" s="13"/>
      <c r="BH8" s="8"/>
      <c r="BI8" s="8"/>
      <c r="BJ8" s="8"/>
      <c r="BK8" s="8"/>
      <c r="BL8" s="8"/>
      <c r="BM8" s="8"/>
      <c r="BN8" s="8"/>
      <c r="BO8" s="8"/>
      <c r="BP8" s="8"/>
      <c r="BQ8" s="8"/>
      <c r="BR8" s="8"/>
      <c r="BS8" s="8"/>
      <c r="BT8" s="8"/>
      <c r="BU8" s="8"/>
    </row>
    <row r="9" spans="1:73" x14ac:dyDescent="0.25">
      <c r="A9" s="117" t="s">
        <v>42</v>
      </c>
      <c r="B9" s="116" t="s">
        <v>184</v>
      </c>
      <c r="C9" s="105" t="s">
        <v>90</v>
      </c>
      <c r="D9" s="18"/>
      <c r="E9" s="5"/>
      <c r="F9" s="5"/>
      <c r="G9" s="15"/>
      <c r="H9" s="21"/>
      <c r="I9" s="16"/>
      <c r="J9" s="17"/>
      <c r="K9" s="17"/>
      <c r="L9" s="25"/>
      <c r="M9" s="128" t="s">
        <v>183</v>
      </c>
      <c r="N9" s="129">
        <v>0</v>
      </c>
      <c r="O9" s="130"/>
      <c r="P9" s="129">
        <v>0</v>
      </c>
      <c r="Q9" s="131">
        <f t="shared" ref="Q9:Q70" si="0">P9*4%</f>
        <v>0</v>
      </c>
      <c r="R9" s="131">
        <f t="shared" ref="R9:R71" si="1">P9*4.944%</f>
        <v>0</v>
      </c>
      <c r="S9" s="132">
        <v>0</v>
      </c>
      <c r="T9" s="131">
        <v>0</v>
      </c>
      <c r="U9" s="131">
        <v>0</v>
      </c>
      <c r="V9" s="132">
        <f t="shared" ref="V9:V70" si="2">ROUND(U9*N9,0)</f>
        <v>0</v>
      </c>
      <c r="W9" s="101"/>
      <c r="X9" s="19">
        <v>0</v>
      </c>
      <c r="Y9" s="129">
        <v>0</v>
      </c>
      <c r="Z9" s="19">
        <f t="shared" ref="Z9:Z11" si="3">X9*Y9*P9/100</f>
        <v>0</v>
      </c>
      <c r="AA9" s="19">
        <f t="shared" ref="AA9:AA11" si="4">X9*Y9*Q9/100</f>
        <v>0</v>
      </c>
      <c r="AB9" s="19">
        <f t="shared" ref="AB9:AB11" si="5">X9*Y9*R9/100</f>
        <v>0</v>
      </c>
      <c r="AC9" s="19">
        <f t="shared" ref="AC9:AC11" si="6">X9*Y9*S9/100</f>
        <v>0</v>
      </c>
      <c r="AD9" s="19">
        <f t="shared" ref="AD9:AD11" si="7">X9*Y9*T9/100</f>
        <v>0</v>
      </c>
      <c r="AE9" s="20">
        <f t="shared" ref="AE9:AE71" si="8">ROUND(SUM(Z9:AD9),0)</f>
        <v>0</v>
      </c>
      <c r="AF9" s="10"/>
      <c r="AG9" s="10"/>
      <c r="AH9" s="14"/>
      <c r="AI9" s="10"/>
      <c r="AJ9" s="10"/>
      <c r="AK9" s="10"/>
      <c r="AL9" s="10"/>
      <c r="AM9" s="10"/>
      <c r="AN9" s="10"/>
      <c r="AO9" s="10"/>
      <c r="AP9" s="10"/>
      <c r="AQ9" s="10"/>
      <c r="AR9" s="10"/>
      <c r="AS9" s="10"/>
      <c r="AT9" s="10"/>
      <c r="AU9" s="14"/>
      <c r="AV9" s="10"/>
      <c r="AW9" s="10"/>
      <c r="AX9" s="10"/>
      <c r="AY9" s="10"/>
      <c r="AZ9" s="14"/>
      <c r="BA9" s="10"/>
      <c r="BB9" s="14"/>
      <c r="BC9" s="10"/>
      <c r="BD9" s="10"/>
      <c r="BE9" s="10"/>
      <c r="BF9" s="10"/>
      <c r="BG9" s="14"/>
      <c r="BH9" s="10"/>
      <c r="BI9" s="10"/>
      <c r="BJ9" s="10"/>
      <c r="BK9" s="10"/>
      <c r="BL9" s="10"/>
      <c r="BM9" s="10"/>
      <c r="BN9" s="10"/>
      <c r="BO9" s="10"/>
      <c r="BP9" s="10"/>
      <c r="BQ9" s="10"/>
      <c r="BR9" s="10"/>
      <c r="BS9" s="10"/>
      <c r="BT9" s="10"/>
      <c r="BU9" s="10"/>
    </row>
    <row r="10" spans="1:73" x14ac:dyDescent="0.25">
      <c r="A10" s="118">
        <v>1</v>
      </c>
      <c r="B10" s="116" t="s">
        <v>184</v>
      </c>
      <c r="C10" s="106" t="s">
        <v>91</v>
      </c>
      <c r="D10" s="18"/>
      <c r="E10" s="2"/>
      <c r="F10" s="2"/>
      <c r="G10" s="15"/>
      <c r="H10" s="21"/>
      <c r="I10" s="16"/>
      <c r="J10" s="17"/>
      <c r="K10" s="17"/>
      <c r="L10" s="24"/>
      <c r="M10" s="128" t="s">
        <v>183</v>
      </c>
      <c r="N10" s="129">
        <v>0</v>
      </c>
      <c r="O10" s="130"/>
      <c r="P10" s="129">
        <v>0</v>
      </c>
      <c r="Q10" s="131">
        <f t="shared" si="0"/>
        <v>0</v>
      </c>
      <c r="R10" s="131">
        <f t="shared" si="1"/>
        <v>0</v>
      </c>
      <c r="S10" s="132">
        <v>0</v>
      </c>
      <c r="T10" s="131">
        <v>0</v>
      </c>
      <c r="U10" s="131">
        <f t="shared" ref="U10:U71" si="9">P10+Q10+R10+S10+T10</f>
        <v>0</v>
      </c>
      <c r="V10" s="132">
        <f>ROUND(U10*N10,0)</f>
        <v>0</v>
      </c>
      <c r="W10" s="101"/>
      <c r="X10" s="19">
        <v>0</v>
      </c>
      <c r="Y10" s="129">
        <v>0</v>
      </c>
      <c r="Z10" s="19">
        <f t="shared" si="3"/>
        <v>0</v>
      </c>
      <c r="AA10" s="19">
        <f t="shared" si="4"/>
        <v>0</v>
      </c>
      <c r="AB10" s="19">
        <f t="shared" si="5"/>
        <v>0</v>
      </c>
      <c r="AC10" s="19">
        <f t="shared" si="6"/>
        <v>0</v>
      </c>
      <c r="AD10" s="19">
        <f t="shared" si="7"/>
        <v>0</v>
      </c>
      <c r="AE10" s="20">
        <f t="shared" si="8"/>
        <v>0</v>
      </c>
      <c r="AF10" s="10"/>
      <c r="AG10" s="10"/>
      <c r="AH10" s="14"/>
      <c r="AI10" s="10"/>
      <c r="AJ10" s="10"/>
      <c r="AK10" s="10"/>
      <c r="AL10" s="10"/>
      <c r="AM10" s="10"/>
      <c r="AN10" s="10"/>
      <c r="AO10" s="10"/>
      <c r="AP10" s="10"/>
      <c r="AQ10" s="10"/>
      <c r="AR10" s="10"/>
      <c r="AS10" s="10"/>
      <c r="AT10" s="10"/>
      <c r="AU10" s="14"/>
      <c r="AV10" s="10"/>
      <c r="AW10" s="10"/>
      <c r="AX10" s="10"/>
      <c r="AY10" s="10"/>
      <c r="AZ10" s="14"/>
      <c r="BA10" s="10"/>
      <c r="BB10" s="14"/>
      <c r="BC10" s="10"/>
      <c r="BD10" s="10"/>
      <c r="BE10" s="10"/>
      <c r="BF10" s="10"/>
      <c r="BG10" s="14"/>
      <c r="BH10" s="10"/>
      <c r="BI10" s="10"/>
      <c r="BJ10" s="10"/>
      <c r="BK10" s="10"/>
      <c r="BL10" s="10"/>
      <c r="BM10" s="10"/>
      <c r="BN10" s="10"/>
      <c r="BO10" s="10"/>
      <c r="BP10" s="10"/>
      <c r="BQ10" s="10"/>
      <c r="BR10" s="10"/>
      <c r="BS10" s="10"/>
      <c r="BT10" s="10"/>
      <c r="BU10" s="10"/>
    </row>
    <row r="11" spans="1:73" x14ac:dyDescent="0.25">
      <c r="A11" s="118">
        <v>1.1000000000000001</v>
      </c>
      <c r="B11" s="116" t="s">
        <v>184</v>
      </c>
      <c r="C11" s="105" t="s">
        <v>92</v>
      </c>
      <c r="D11" s="18"/>
      <c r="E11" s="5"/>
      <c r="F11" s="5"/>
      <c r="G11" s="15"/>
      <c r="H11" s="21"/>
      <c r="I11" s="16"/>
      <c r="J11" s="17"/>
      <c r="K11" s="17"/>
      <c r="L11" s="25"/>
      <c r="M11" s="128" t="s">
        <v>183</v>
      </c>
      <c r="N11" s="129">
        <v>0</v>
      </c>
      <c r="O11" s="130"/>
      <c r="P11" s="129">
        <v>0</v>
      </c>
      <c r="Q11" s="131">
        <f t="shared" si="0"/>
        <v>0</v>
      </c>
      <c r="R11" s="131">
        <f t="shared" si="1"/>
        <v>0</v>
      </c>
      <c r="S11" s="132">
        <v>0</v>
      </c>
      <c r="T11" s="131">
        <v>0</v>
      </c>
      <c r="U11" s="131">
        <v>0</v>
      </c>
      <c r="V11" s="132">
        <f t="shared" si="2"/>
        <v>0</v>
      </c>
      <c r="W11" s="101"/>
      <c r="X11" s="19">
        <v>0</v>
      </c>
      <c r="Y11" s="129">
        <v>0</v>
      </c>
      <c r="Z11" s="19">
        <f t="shared" si="3"/>
        <v>0</v>
      </c>
      <c r="AA11" s="19">
        <f t="shared" si="4"/>
        <v>0</v>
      </c>
      <c r="AB11" s="19">
        <f t="shared" si="5"/>
        <v>0</v>
      </c>
      <c r="AC11" s="19">
        <f t="shared" si="6"/>
        <v>0</v>
      </c>
      <c r="AD11" s="19">
        <f t="shared" si="7"/>
        <v>0</v>
      </c>
      <c r="AE11" s="20">
        <f t="shared" si="8"/>
        <v>0</v>
      </c>
      <c r="AF11" s="10"/>
      <c r="AG11" s="10"/>
      <c r="AH11" s="14"/>
      <c r="AI11" s="10"/>
      <c r="AJ11" s="10"/>
      <c r="AK11" s="10"/>
      <c r="AL11" s="10"/>
      <c r="AM11" s="10"/>
      <c r="AN11" s="10"/>
      <c r="AO11" s="10"/>
      <c r="AP11" s="10"/>
      <c r="AQ11" s="10"/>
      <c r="AR11" s="10"/>
      <c r="AS11" s="10"/>
      <c r="AT11" s="10"/>
      <c r="AU11" s="14"/>
      <c r="AV11" s="10"/>
      <c r="AW11" s="10"/>
      <c r="AX11" s="10"/>
      <c r="AY11" s="10"/>
      <c r="AZ11" s="14"/>
      <c r="BA11" s="10"/>
      <c r="BB11" s="14"/>
      <c r="BC11" s="10"/>
      <c r="BD11" s="10"/>
      <c r="BE11" s="10"/>
      <c r="BF11" s="10"/>
      <c r="BG11" s="14"/>
      <c r="BH11" s="10"/>
      <c r="BI11" s="10"/>
      <c r="BJ11" s="10"/>
      <c r="BK11" s="10"/>
      <c r="BL11" s="10"/>
      <c r="BM11" s="10"/>
      <c r="BN11" s="10"/>
      <c r="BO11" s="10"/>
      <c r="BP11" s="10"/>
      <c r="BQ11" s="10"/>
      <c r="BR11" s="10"/>
      <c r="BS11" s="10"/>
      <c r="BT11" s="10"/>
      <c r="BU11" s="10"/>
    </row>
    <row r="12" spans="1:73" x14ac:dyDescent="0.25">
      <c r="A12" s="118" t="s">
        <v>93</v>
      </c>
      <c r="B12" s="116" t="s">
        <v>184</v>
      </c>
      <c r="C12" s="106" t="s">
        <v>94</v>
      </c>
      <c r="D12" s="18"/>
      <c r="E12" s="5"/>
      <c r="F12" s="5"/>
      <c r="G12" s="15"/>
      <c r="H12" s="21"/>
      <c r="I12" s="16"/>
      <c r="J12" s="17"/>
      <c r="K12" s="17"/>
      <c r="L12" s="25"/>
      <c r="M12" s="125" t="s">
        <v>87</v>
      </c>
      <c r="N12" s="129">
        <v>54862.58</v>
      </c>
      <c r="O12" s="133"/>
      <c r="P12" s="129">
        <v>85</v>
      </c>
      <c r="Q12" s="131">
        <f t="shared" si="0"/>
        <v>3.4</v>
      </c>
      <c r="R12" s="131">
        <f t="shared" si="1"/>
        <v>4.2023999999999999</v>
      </c>
      <c r="S12" s="132">
        <v>0</v>
      </c>
      <c r="T12" s="131">
        <v>0</v>
      </c>
      <c r="U12" s="131">
        <f t="shared" si="9"/>
        <v>92.602400000000003</v>
      </c>
      <c r="V12" s="132">
        <f t="shared" si="2"/>
        <v>5080407</v>
      </c>
      <c r="W12" s="101"/>
      <c r="X12" s="19">
        <v>100</v>
      </c>
      <c r="Y12" s="129">
        <v>54862.28</v>
      </c>
      <c r="Z12" s="19">
        <f t="shared" ref="Z12:Z17" si="10">X12*Y12*P12/100</f>
        <v>4663293.8</v>
      </c>
      <c r="AA12" s="19">
        <f t="shared" ref="AA12:AA17" si="11">X12*Y12*Q12/100</f>
        <v>186531.75199999998</v>
      </c>
      <c r="AB12" s="19">
        <f t="shared" ref="AB12:AB17" si="12">X12*Y12*R12/100</f>
        <v>230553.24547199998</v>
      </c>
      <c r="AC12" s="19">
        <f t="shared" ref="AC12:AC17" si="13">X12*Y12*S12/100</f>
        <v>0</v>
      </c>
      <c r="AD12" s="19">
        <f t="shared" ref="AD12:AD17" si="14">X12*Y12*T12/100</f>
        <v>0</v>
      </c>
      <c r="AE12" s="20">
        <f t="shared" si="8"/>
        <v>5080379</v>
      </c>
    </row>
    <row r="13" spans="1:73" ht="25.5" x14ac:dyDescent="0.25">
      <c r="A13" s="118">
        <v>2.1</v>
      </c>
      <c r="B13" s="116" t="s">
        <v>184</v>
      </c>
      <c r="C13" s="106" t="s">
        <v>88</v>
      </c>
      <c r="D13" s="18"/>
      <c r="E13" s="5"/>
      <c r="F13" s="5"/>
      <c r="G13" s="15"/>
      <c r="H13" s="21"/>
      <c r="I13" s="16"/>
      <c r="J13" s="17"/>
      <c r="K13" s="17"/>
      <c r="L13" s="25"/>
      <c r="M13" s="125" t="s">
        <v>87</v>
      </c>
      <c r="N13" s="129">
        <v>58735.12</v>
      </c>
      <c r="O13" s="133"/>
      <c r="P13" s="129">
        <v>28</v>
      </c>
      <c r="Q13" s="131">
        <f t="shared" si="0"/>
        <v>1.1200000000000001</v>
      </c>
      <c r="R13" s="131">
        <f t="shared" si="1"/>
        <v>1.38432</v>
      </c>
      <c r="S13" s="132">
        <v>0</v>
      </c>
      <c r="T13" s="131">
        <v>0</v>
      </c>
      <c r="U13" s="131">
        <f t="shared" si="9"/>
        <v>30.50432</v>
      </c>
      <c r="V13" s="132">
        <f t="shared" si="2"/>
        <v>1791675</v>
      </c>
      <c r="W13" s="101"/>
      <c r="X13" s="19">
        <v>100</v>
      </c>
      <c r="Y13" s="129">
        <v>58735.12</v>
      </c>
      <c r="Z13" s="19">
        <f t="shared" si="10"/>
        <v>1644583.36</v>
      </c>
      <c r="AA13" s="19">
        <f t="shared" si="11"/>
        <v>65783.334400000007</v>
      </c>
      <c r="AB13" s="19">
        <f t="shared" si="12"/>
        <v>81308.201318399995</v>
      </c>
      <c r="AC13" s="19">
        <f t="shared" si="13"/>
        <v>0</v>
      </c>
      <c r="AD13" s="19">
        <f t="shared" si="14"/>
        <v>0</v>
      </c>
      <c r="AE13" s="20">
        <f t="shared" si="8"/>
        <v>1791675</v>
      </c>
    </row>
    <row r="14" spans="1:73" ht="25.5" x14ac:dyDescent="0.25">
      <c r="A14" s="118">
        <v>3.1</v>
      </c>
      <c r="B14" s="116" t="s">
        <v>184</v>
      </c>
      <c r="C14" s="106" t="s">
        <v>95</v>
      </c>
      <c r="D14" s="5"/>
      <c r="E14" s="5"/>
      <c r="F14" s="5"/>
      <c r="G14" s="5"/>
      <c r="H14" s="5"/>
      <c r="I14" s="5"/>
      <c r="J14" s="5"/>
      <c r="K14" s="5"/>
      <c r="L14" s="25"/>
      <c r="M14" s="125" t="s">
        <v>87</v>
      </c>
      <c r="N14" s="129">
        <v>637.57000000000005</v>
      </c>
      <c r="O14" s="133"/>
      <c r="P14" s="129">
        <v>56</v>
      </c>
      <c r="Q14" s="131">
        <f t="shared" si="0"/>
        <v>2.2400000000000002</v>
      </c>
      <c r="R14" s="131">
        <f t="shared" si="1"/>
        <v>2.76864</v>
      </c>
      <c r="S14" s="132">
        <v>0</v>
      </c>
      <c r="T14" s="131">
        <v>0</v>
      </c>
      <c r="U14" s="131">
        <f t="shared" si="9"/>
        <v>61.00864</v>
      </c>
      <c r="V14" s="132">
        <f t="shared" si="2"/>
        <v>38897</v>
      </c>
      <c r="W14" s="101"/>
      <c r="X14" s="19">
        <v>100</v>
      </c>
      <c r="Y14" s="129">
        <v>637.57000000000005</v>
      </c>
      <c r="Z14" s="19">
        <f t="shared" si="10"/>
        <v>35703.920000000006</v>
      </c>
      <c r="AA14" s="19">
        <f t="shared" si="11"/>
        <v>1428.1568000000002</v>
      </c>
      <c r="AB14" s="19">
        <f t="shared" si="12"/>
        <v>1765.2018048</v>
      </c>
      <c r="AC14" s="19">
        <f t="shared" si="13"/>
        <v>0</v>
      </c>
      <c r="AD14" s="19">
        <f t="shared" si="14"/>
        <v>0</v>
      </c>
      <c r="AE14" s="20">
        <f t="shared" si="8"/>
        <v>38897</v>
      </c>
    </row>
    <row r="15" spans="1:73" ht="25.5" x14ac:dyDescent="0.25">
      <c r="A15" s="118">
        <v>3.2</v>
      </c>
      <c r="B15" s="116" t="s">
        <v>184</v>
      </c>
      <c r="C15" s="106" t="s">
        <v>96</v>
      </c>
      <c r="D15" s="5"/>
      <c r="E15" s="5"/>
      <c r="F15" s="5"/>
      <c r="G15" s="5"/>
      <c r="H15" s="5"/>
      <c r="I15" s="5"/>
      <c r="J15" s="5"/>
      <c r="K15" s="5"/>
      <c r="L15" s="25"/>
      <c r="M15" s="125" t="s">
        <v>87</v>
      </c>
      <c r="N15" s="129">
        <v>7182</v>
      </c>
      <c r="O15" s="133"/>
      <c r="P15" s="129">
        <v>234</v>
      </c>
      <c r="Q15" s="131">
        <f t="shared" si="0"/>
        <v>9.36</v>
      </c>
      <c r="R15" s="131">
        <f t="shared" si="1"/>
        <v>11.568959999999999</v>
      </c>
      <c r="S15" s="132">
        <v>0</v>
      </c>
      <c r="T15" s="131">
        <v>0</v>
      </c>
      <c r="U15" s="131">
        <f t="shared" si="9"/>
        <v>254.92896000000002</v>
      </c>
      <c r="V15" s="132">
        <f t="shared" si="2"/>
        <v>1830900</v>
      </c>
      <c r="W15" s="101"/>
      <c r="X15" s="19">
        <v>100</v>
      </c>
      <c r="Y15" s="129">
        <v>7182</v>
      </c>
      <c r="Z15" s="19">
        <f t="shared" si="10"/>
        <v>1680588</v>
      </c>
      <c r="AA15" s="19">
        <f t="shared" si="11"/>
        <v>67223.520000000004</v>
      </c>
      <c r="AB15" s="19">
        <f t="shared" si="12"/>
        <v>83088.270719999986</v>
      </c>
      <c r="AC15" s="19">
        <f t="shared" si="13"/>
        <v>0</v>
      </c>
      <c r="AD15" s="19">
        <f t="shared" si="14"/>
        <v>0</v>
      </c>
      <c r="AE15" s="20">
        <f t="shared" si="8"/>
        <v>1830900</v>
      </c>
    </row>
    <row r="16" spans="1:73" x14ac:dyDescent="0.25">
      <c r="A16" s="118">
        <v>4</v>
      </c>
      <c r="B16" s="116" t="s">
        <v>184</v>
      </c>
      <c r="C16" s="107" t="s">
        <v>97</v>
      </c>
      <c r="D16" s="5"/>
      <c r="E16" s="5"/>
      <c r="F16" s="5"/>
      <c r="G16" s="5"/>
      <c r="H16" s="5"/>
      <c r="I16" s="5"/>
      <c r="J16" s="5"/>
      <c r="K16" s="5"/>
      <c r="L16" s="25"/>
      <c r="M16" s="125" t="s">
        <v>87</v>
      </c>
      <c r="N16" s="129">
        <v>16.47</v>
      </c>
      <c r="O16" s="133"/>
      <c r="P16" s="129">
        <v>2557</v>
      </c>
      <c r="Q16" s="131">
        <f t="shared" si="0"/>
        <v>102.28</v>
      </c>
      <c r="R16" s="131">
        <f t="shared" si="1"/>
        <v>126.41807999999999</v>
      </c>
      <c r="S16" s="132">
        <v>0</v>
      </c>
      <c r="T16" s="131">
        <v>0</v>
      </c>
      <c r="U16" s="131">
        <f t="shared" si="9"/>
        <v>2785.6980800000001</v>
      </c>
      <c r="V16" s="132">
        <f t="shared" si="2"/>
        <v>45880</v>
      </c>
      <c r="W16" s="101"/>
      <c r="X16" s="19">
        <v>100</v>
      </c>
      <c r="Y16" s="129">
        <v>16.47</v>
      </c>
      <c r="Z16" s="19">
        <f t="shared" si="10"/>
        <v>42113.79</v>
      </c>
      <c r="AA16" s="19">
        <f t="shared" si="11"/>
        <v>1684.5516</v>
      </c>
      <c r="AB16" s="19">
        <f t="shared" si="12"/>
        <v>2082.1057775999998</v>
      </c>
      <c r="AC16" s="19">
        <f t="shared" si="13"/>
        <v>0</v>
      </c>
      <c r="AD16" s="19">
        <f t="shared" si="14"/>
        <v>0</v>
      </c>
      <c r="AE16" s="20">
        <f t="shared" si="8"/>
        <v>45880</v>
      </c>
    </row>
    <row r="17" spans="1:31" ht="25.5" x14ac:dyDescent="0.25">
      <c r="A17" s="120">
        <v>5</v>
      </c>
      <c r="B17" s="116" t="s">
        <v>184</v>
      </c>
      <c r="C17" s="108" t="s">
        <v>98</v>
      </c>
      <c r="D17" s="5"/>
      <c r="E17" s="5"/>
      <c r="F17" s="5"/>
      <c r="G17" s="5"/>
      <c r="H17" s="5"/>
      <c r="I17" s="5"/>
      <c r="J17" s="5"/>
      <c r="K17" s="5"/>
      <c r="L17" s="25"/>
      <c r="M17" s="126" t="s">
        <v>178</v>
      </c>
      <c r="N17" s="129">
        <v>1720.72</v>
      </c>
      <c r="O17" s="133"/>
      <c r="P17" s="129">
        <v>568</v>
      </c>
      <c r="Q17" s="131">
        <f t="shared" si="0"/>
        <v>22.72</v>
      </c>
      <c r="R17" s="131">
        <f t="shared" si="1"/>
        <v>28.08192</v>
      </c>
      <c r="S17" s="132">
        <v>0</v>
      </c>
      <c r="T17" s="131">
        <v>0</v>
      </c>
      <c r="U17" s="131">
        <f t="shared" si="9"/>
        <v>618.80192</v>
      </c>
      <c r="V17" s="132">
        <f t="shared" si="2"/>
        <v>1064785</v>
      </c>
      <c r="W17" s="101"/>
      <c r="X17" s="19">
        <v>100</v>
      </c>
      <c r="Y17" s="129">
        <v>1720.72</v>
      </c>
      <c r="Z17" s="19">
        <f t="shared" si="10"/>
        <v>977368.96</v>
      </c>
      <c r="AA17" s="19">
        <f t="shared" si="11"/>
        <v>39094.758399999999</v>
      </c>
      <c r="AB17" s="19">
        <f t="shared" si="12"/>
        <v>48321.121382400001</v>
      </c>
      <c r="AC17" s="19">
        <f t="shared" si="13"/>
        <v>0</v>
      </c>
      <c r="AD17" s="19">
        <f t="shared" si="14"/>
        <v>0</v>
      </c>
      <c r="AE17" s="20">
        <f t="shared" si="8"/>
        <v>1064785</v>
      </c>
    </row>
    <row r="18" spans="1:31" x14ac:dyDescent="0.25">
      <c r="A18" s="117" t="s">
        <v>99</v>
      </c>
      <c r="B18" s="115" t="s">
        <v>184</v>
      </c>
      <c r="C18" s="105" t="s">
        <v>100</v>
      </c>
      <c r="D18" s="5"/>
      <c r="E18" s="5"/>
      <c r="F18" s="5"/>
      <c r="G18" s="5"/>
      <c r="H18" s="5"/>
      <c r="I18" s="5"/>
      <c r="J18" s="5"/>
      <c r="K18" s="5"/>
      <c r="L18" s="25"/>
      <c r="M18" s="128" t="s">
        <v>183</v>
      </c>
      <c r="N18" s="129">
        <v>0</v>
      </c>
      <c r="O18" s="133"/>
      <c r="P18" s="129">
        <v>0</v>
      </c>
      <c r="Q18" s="131">
        <f t="shared" si="0"/>
        <v>0</v>
      </c>
      <c r="R18" s="131">
        <f t="shared" si="1"/>
        <v>0</v>
      </c>
      <c r="S18" s="132">
        <v>0</v>
      </c>
      <c r="T18" s="131">
        <v>0</v>
      </c>
      <c r="U18" s="131">
        <f t="shared" si="9"/>
        <v>0</v>
      </c>
      <c r="V18" s="132">
        <f t="shared" si="2"/>
        <v>0</v>
      </c>
      <c r="W18" s="101"/>
      <c r="X18" s="19">
        <v>0</v>
      </c>
      <c r="Y18" s="129">
        <v>0</v>
      </c>
      <c r="Z18" s="19">
        <f t="shared" ref="Z18:Z73" si="15">X18*Y18*P18/100</f>
        <v>0</v>
      </c>
      <c r="AA18" s="19">
        <f t="shared" ref="AA18:AA73" si="16">X18*Y18*Q18/100</f>
        <v>0</v>
      </c>
      <c r="AB18" s="19">
        <f t="shared" ref="AB18:AB73" si="17">X18*Y18*R18/100</f>
        <v>0</v>
      </c>
      <c r="AC18" s="19">
        <f t="shared" ref="AC18:AC73" si="18">X18*Y18*S18/100</f>
        <v>0</v>
      </c>
      <c r="AD18" s="19">
        <f t="shared" ref="AD18:AD73" si="19">X18*Y18*T18/100</f>
        <v>0</v>
      </c>
      <c r="AE18" s="20">
        <f t="shared" si="8"/>
        <v>0</v>
      </c>
    </row>
    <row r="19" spans="1:31" x14ac:dyDescent="0.25">
      <c r="A19" s="121">
        <v>1</v>
      </c>
      <c r="B19" s="116" t="s">
        <v>184</v>
      </c>
      <c r="C19" s="111" t="s">
        <v>101</v>
      </c>
      <c r="D19" s="5"/>
      <c r="E19" s="5"/>
      <c r="F19" s="5"/>
      <c r="G19" s="5"/>
      <c r="H19" s="5"/>
      <c r="I19" s="5"/>
      <c r="J19" s="5"/>
      <c r="K19" s="5"/>
      <c r="L19" s="25"/>
      <c r="M19" s="126" t="s">
        <v>178</v>
      </c>
      <c r="N19" s="129">
        <v>2319.39</v>
      </c>
      <c r="O19" s="133"/>
      <c r="P19" s="129">
        <v>99</v>
      </c>
      <c r="Q19" s="131">
        <f t="shared" si="0"/>
        <v>3.96</v>
      </c>
      <c r="R19" s="131">
        <f t="shared" si="1"/>
        <v>4.8945599999999994</v>
      </c>
      <c r="S19" s="132">
        <v>0</v>
      </c>
      <c r="T19" s="131">
        <v>0</v>
      </c>
      <c r="U19" s="131">
        <f t="shared" si="9"/>
        <v>107.85455999999999</v>
      </c>
      <c r="V19" s="132">
        <f t="shared" si="2"/>
        <v>250157</v>
      </c>
      <c r="W19" s="101"/>
      <c r="X19" s="19">
        <v>60</v>
      </c>
      <c r="Y19" s="129">
        <v>2319.39</v>
      </c>
      <c r="Z19" s="19">
        <f t="shared" si="15"/>
        <v>137771.766</v>
      </c>
      <c r="AA19" s="19">
        <f t="shared" si="16"/>
        <v>5510.8706400000001</v>
      </c>
      <c r="AB19" s="19">
        <f t="shared" si="17"/>
        <v>6811.4361110399987</v>
      </c>
      <c r="AC19" s="19">
        <f t="shared" si="18"/>
        <v>0</v>
      </c>
      <c r="AD19" s="19">
        <f t="shared" si="19"/>
        <v>0</v>
      </c>
      <c r="AE19" s="20">
        <f t="shared" si="8"/>
        <v>150094</v>
      </c>
    </row>
    <row r="20" spans="1:31" x14ac:dyDescent="0.25">
      <c r="A20" s="117" t="s">
        <v>102</v>
      </c>
      <c r="B20" s="115" t="s">
        <v>185</v>
      </c>
      <c r="C20" s="105" t="s">
        <v>103</v>
      </c>
      <c r="D20" s="5"/>
      <c r="E20" s="5"/>
      <c r="F20" s="5"/>
      <c r="G20" s="5"/>
      <c r="H20" s="5"/>
      <c r="I20" s="5"/>
      <c r="J20" s="5"/>
      <c r="K20" s="5"/>
      <c r="L20" s="25"/>
      <c r="M20" s="128" t="s">
        <v>183</v>
      </c>
      <c r="N20" s="129">
        <v>0</v>
      </c>
      <c r="O20" s="133"/>
      <c r="P20" s="129">
        <v>0</v>
      </c>
      <c r="Q20" s="131">
        <f t="shared" si="0"/>
        <v>0</v>
      </c>
      <c r="R20" s="131">
        <f t="shared" si="1"/>
        <v>0</v>
      </c>
      <c r="S20" s="132">
        <v>0</v>
      </c>
      <c r="T20" s="131">
        <v>0</v>
      </c>
      <c r="U20" s="131">
        <f t="shared" si="9"/>
        <v>0</v>
      </c>
      <c r="V20" s="132">
        <f t="shared" si="2"/>
        <v>0</v>
      </c>
      <c r="W20" s="101"/>
      <c r="X20" s="19">
        <v>0</v>
      </c>
      <c r="Y20" s="129">
        <v>0</v>
      </c>
      <c r="Z20" s="19">
        <f t="shared" si="15"/>
        <v>0</v>
      </c>
      <c r="AA20" s="19">
        <f t="shared" si="16"/>
        <v>0</v>
      </c>
      <c r="AB20" s="19">
        <f t="shared" si="17"/>
        <v>0</v>
      </c>
      <c r="AC20" s="19">
        <f t="shared" si="18"/>
        <v>0</v>
      </c>
      <c r="AD20" s="19">
        <f t="shared" si="19"/>
        <v>0</v>
      </c>
      <c r="AE20" s="20">
        <f t="shared" si="8"/>
        <v>0</v>
      </c>
    </row>
    <row r="21" spans="1:31" x14ac:dyDescent="0.25">
      <c r="A21" s="118">
        <v>1.1000000000000001</v>
      </c>
      <c r="B21" s="116" t="s">
        <v>185</v>
      </c>
      <c r="C21" s="106" t="s">
        <v>104</v>
      </c>
      <c r="D21" s="5"/>
      <c r="E21" s="5"/>
      <c r="F21" s="5"/>
      <c r="G21" s="5"/>
      <c r="H21" s="5"/>
      <c r="I21" s="5"/>
      <c r="J21" s="5"/>
      <c r="K21" s="5"/>
      <c r="L21" s="25"/>
      <c r="M21" s="125" t="s">
        <v>87</v>
      </c>
      <c r="N21" s="129">
        <v>244.49</v>
      </c>
      <c r="O21" s="133"/>
      <c r="P21" s="129">
        <v>6468</v>
      </c>
      <c r="Q21" s="131">
        <f t="shared" si="0"/>
        <v>258.72000000000003</v>
      </c>
      <c r="R21" s="131">
        <f t="shared" si="1"/>
        <v>319.77791999999999</v>
      </c>
      <c r="S21" s="132">
        <v>0</v>
      </c>
      <c r="T21" s="131">
        <v>0</v>
      </c>
      <c r="U21" s="131">
        <f t="shared" si="9"/>
        <v>7046.4979199999998</v>
      </c>
      <c r="V21" s="132">
        <f t="shared" si="2"/>
        <v>1722798</v>
      </c>
      <c r="W21" s="101"/>
      <c r="X21" s="19">
        <v>100</v>
      </c>
      <c r="Y21" s="129">
        <v>244.49</v>
      </c>
      <c r="Z21" s="19">
        <f t="shared" si="15"/>
        <v>1581361.32</v>
      </c>
      <c r="AA21" s="19">
        <f t="shared" si="16"/>
        <v>63254.452799999999</v>
      </c>
      <c r="AB21" s="19">
        <f t="shared" si="17"/>
        <v>78182.503660799994</v>
      </c>
      <c r="AC21" s="19">
        <f t="shared" si="18"/>
        <v>0</v>
      </c>
      <c r="AD21" s="19">
        <f t="shared" si="19"/>
        <v>0</v>
      </c>
      <c r="AE21" s="20">
        <f t="shared" si="8"/>
        <v>1722798</v>
      </c>
    </row>
    <row r="22" spans="1:31" x14ac:dyDescent="0.25">
      <c r="A22" s="117" t="s">
        <v>105</v>
      </c>
      <c r="B22" s="115" t="s">
        <v>186</v>
      </c>
      <c r="C22" s="105" t="s">
        <v>106</v>
      </c>
      <c r="D22" s="5"/>
      <c r="E22" s="5"/>
      <c r="F22" s="5"/>
      <c r="G22" s="5"/>
      <c r="H22" s="5"/>
      <c r="I22" s="5"/>
      <c r="J22" s="5"/>
      <c r="K22" s="5"/>
      <c r="L22" s="25"/>
      <c r="M22" s="128" t="s">
        <v>183</v>
      </c>
      <c r="N22" s="129">
        <v>0</v>
      </c>
      <c r="O22" s="133"/>
      <c r="P22" s="129">
        <v>0</v>
      </c>
      <c r="Q22" s="131">
        <f t="shared" si="0"/>
        <v>0</v>
      </c>
      <c r="R22" s="131">
        <f t="shared" si="1"/>
        <v>0</v>
      </c>
      <c r="S22" s="132">
        <v>0</v>
      </c>
      <c r="T22" s="131">
        <v>0</v>
      </c>
      <c r="U22" s="131">
        <f t="shared" si="9"/>
        <v>0</v>
      </c>
      <c r="V22" s="132">
        <f t="shared" si="2"/>
        <v>0</v>
      </c>
      <c r="W22" s="101"/>
      <c r="X22" s="19">
        <v>0</v>
      </c>
      <c r="Y22" s="129">
        <v>0</v>
      </c>
      <c r="Z22" s="19">
        <f t="shared" si="15"/>
        <v>0</v>
      </c>
      <c r="AA22" s="19">
        <f t="shared" si="16"/>
        <v>0</v>
      </c>
      <c r="AB22" s="19">
        <f t="shared" si="17"/>
        <v>0</v>
      </c>
      <c r="AC22" s="19">
        <f t="shared" si="18"/>
        <v>0</v>
      </c>
      <c r="AD22" s="19">
        <f t="shared" si="19"/>
        <v>0</v>
      </c>
      <c r="AE22" s="20">
        <f t="shared" si="8"/>
        <v>0</v>
      </c>
    </row>
    <row r="23" spans="1:31" ht="25.5" x14ac:dyDescent="0.25">
      <c r="A23" s="118">
        <v>1</v>
      </c>
      <c r="B23" s="116" t="s">
        <v>186</v>
      </c>
      <c r="C23" s="106" t="s">
        <v>107</v>
      </c>
      <c r="D23" s="5"/>
      <c r="E23" s="5"/>
      <c r="F23" s="5"/>
      <c r="G23" s="5"/>
      <c r="H23" s="5"/>
      <c r="I23" s="5"/>
      <c r="J23" s="5"/>
      <c r="K23" s="5"/>
      <c r="L23" s="25"/>
      <c r="M23" s="128" t="s">
        <v>183</v>
      </c>
      <c r="N23" s="129">
        <v>0</v>
      </c>
      <c r="O23" s="133"/>
      <c r="P23" s="129">
        <v>0</v>
      </c>
      <c r="Q23" s="131">
        <f t="shared" si="0"/>
        <v>0</v>
      </c>
      <c r="R23" s="131">
        <f t="shared" si="1"/>
        <v>0</v>
      </c>
      <c r="S23" s="132">
        <v>0</v>
      </c>
      <c r="T23" s="131">
        <v>0</v>
      </c>
      <c r="U23" s="131">
        <f t="shared" si="9"/>
        <v>0</v>
      </c>
      <c r="V23" s="132">
        <f t="shared" si="2"/>
        <v>0</v>
      </c>
      <c r="W23" s="101"/>
      <c r="X23" s="19">
        <v>0</v>
      </c>
      <c r="Y23" s="129">
        <v>0</v>
      </c>
      <c r="Z23" s="19">
        <f t="shared" si="15"/>
        <v>0</v>
      </c>
      <c r="AA23" s="19">
        <f t="shared" si="16"/>
        <v>0</v>
      </c>
      <c r="AB23" s="19">
        <f t="shared" si="17"/>
        <v>0</v>
      </c>
      <c r="AC23" s="19">
        <f t="shared" si="18"/>
        <v>0</v>
      </c>
      <c r="AD23" s="19">
        <f t="shared" si="19"/>
        <v>0</v>
      </c>
      <c r="AE23" s="20">
        <f t="shared" si="8"/>
        <v>0</v>
      </c>
    </row>
    <row r="24" spans="1:31" ht="25.5" x14ac:dyDescent="0.25">
      <c r="A24" s="118">
        <v>1.1000000000000001</v>
      </c>
      <c r="B24" s="116" t="s">
        <v>186</v>
      </c>
      <c r="C24" s="106" t="s">
        <v>108</v>
      </c>
      <c r="D24" s="5"/>
      <c r="E24" s="5"/>
      <c r="F24" s="5"/>
      <c r="G24" s="5"/>
      <c r="H24" s="5"/>
      <c r="I24" s="5"/>
      <c r="J24" s="5"/>
      <c r="K24" s="5"/>
      <c r="L24" s="25"/>
      <c r="M24" s="128" t="s">
        <v>183</v>
      </c>
      <c r="N24" s="129">
        <v>0</v>
      </c>
      <c r="O24" s="133"/>
      <c r="P24" s="129">
        <v>0</v>
      </c>
      <c r="Q24" s="131">
        <f t="shared" si="0"/>
        <v>0</v>
      </c>
      <c r="R24" s="131">
        <f t="shared" si="1"/>
        <v>0</v>
      </c>
      <c r="S24" s="132">
        <v>0</v>
      </c>
      <c r="T24" s="131">
        <v>0</v>
      </c>
      <c r="U24" s="131">
        <f t="shared" si="9"/>
        <v>0</v>
      </c>
      <c r="V24" s="132">
        <f t="shared" si="2"/>
        <v>0</v>
      </c>
      <c r="W24" s="101"/>
      <c r="X24" s="19">
        <v>0</v>
      </c>
      <c r="Y24" s="129">
        <v>0</v>
      </c>
      <c r="Z24" s="19">
        <f t="shared" si="15"/>
        <v>0</v>
      </c>
      <c r="AA24" s="19">
        <f t="shared" si="16"/>
        <v>0</v>
      </c>
      <c r="AB24" s="19">
        <f t="shared" si="17"/>
        <v>0</v>
      </c>
      <c r="AC24" s="19">
        <f t="shared" si="18"/>
        <v>0</v>
      </c>
      <c r="AD24" s="19">
        <f t="shared" si="19"/>
        <v>0</v>
      </c>
      <c r="AE24" s="20">
        <f t="shared" si="8"/>
        <v>0</v>
      </c>
    </row>
    <row r="25" spans="1:31" ht="25.5" x14ac:dyDescent="0.25">
      <c r="A25" s="118" t="s">
        <v>93</v>
      </c>
      <c r="B25" s="116" t="s">
        <v>186</v>
      </c>
      <c r="C25" s="106" t="s">
        <v>109</v>
      </c>
      <c r="D25" s="5"/>
      <c r="E25" s="5"/>
      <c r="F25" s="5"/>
      <c r="G25" s="5"/>
      <c r="H25" s="5"/>
      <c r="I25" s="5"/>
      <c r="J25" s="5"/>
      <c r="K25" s="5"/>
      <c r="L25" s="25"/>
      <c r="M25" s="125" t="s">
        <v>87</v>
      </c>
      <c r="N25" s="129">
        <v>733.33</v>
      </c>
      <c r="O25" s="133"/>
      <c r="P25" s="129">
        <v>7618</v>
      </c>
      <c r="Q25" s="131">
        <f t="shared" si="0"/>
        <v>304.72000000000003</v>
      </c>
      <c r="R25" s="131">
        <f t="shared" si="1"/>
        <v>376.63391999999999</v>
      </c>
      <c r="S25" s="132">
        <v>0</v>
      </c>
      <c r="T25" s="131">
        <v>0</v>
      </c>
      <c r="U25" s="131">
        <f t="shared" si="9"/>
        <v>8299.3539199999996</v>
      </c>
      <c r="V25" s="132">
        <f t="shared" si="2"/>
        <v>6086165</v>
      </c>
      <c r="W25" s="101"/>
      <c r="X25" s="19">
        <v>100</v>
      </c>
      <c r="Y25" s="129">
        <v>733.33</v>
      </c>
      <c r="Z25" s="19">
        <f t="shared" si="15"/>
        <v>5586507.9400000004</v>
      </c>
      <c r="AA25" s="19">
        <f t="shared" si="16"/>
        <v>223460.31760000001</v>
      </c>
      <c r="AB25" s="19">
        <f t="shared" si="17"/>
        <v>276196.95255360001</v>
      </c>
      <c r="AC25" s="19">
        <f t="shared" si="18"/>
        <v>0</v>
      </c>
      <c r="AD25" s="19">
        <f t="shared" si="19"/>
        <v>0</v>
      </c>
      <c r="AE25" s="20">
        <f t="shared" si="8"/>
        <v>6086165</v>
      </c>
    </row>
    <row r="26" spans="1:31" x14ac:dyDescent="0.25">
      <c r="A26" s="118" t="s">
        <v>110</v>
      </c>
      <c r="B26" s="116" t="s">
        <v>186</v>
      </c>
      <c r="C26" s="106" t="s">
        <v>111</v>
      </c>
      <c r="D26" s="5"/>
      <c r="E26" s="5"/>
      <c r="F26" s="5"/>
      <c r="G26" s="5"/>
      <c r="H26" s="5"/>
      <c r="I26" s="5"/>
      <c r="J26" s="5"/>
      <c r="K26" s="5"/>
      <c r="L26" s="25"/>
      <c r="M26" s="125" t="s">
        <v>87</v>
      </c>
      <c r="N26" s="129">
        <v>1645.64</v>
      </c>
      <c r="O26" s="133"/>
      <c r="P26" s="129">
        <v>7618</v>
      </c>
      <c r="Q26" s="131">
        <f t="shared" si="0"/>
        <v>304.72000000000003</v>
      </c>
      <c r="R26" s="131">
        <f t="shared" si="1"/>
        <v>376.63391999999999</v>
      </c>
      <c r="S26" s="132">
        <v>0</v>
      </c>
      <c r="T26" s="131">
        <v>0</v>
      </c>
      <c r="U26" s="131">
        <f t="shared" si="9"/>
        <v>8299.3539199999996</v>
      </c>
      <c r="V26" s="132">
        <f t="shared" si="2"/>
        <v>13657749</v>
      </c>
      <c r="W26" s="101"/>
      <c r="X26" s="19">
        <v>100</v>
      </c>
      <c r="Y26" s="129">
        <v>1645.64</v>
      </c>
      <c r="Z26" s="19">
        <f t="shared" si="15"/>
        <v>12536485.52</v>
      </c>
      <c r="AA26" s="19">
        <f t="shared" si="16"/>
        <v>501459.42080000008</v>
      </c>
      <c r="AB26" s="19">
        <f t="shared" si="17"/>
        <v>619803.84410879994</v>
      </c>
      <c r="AC26" s="19">
        <f t="shared" si="18"/>
        <v>0</v>
      </c>
      <c r="AD26" s="19">
        <f t="shared" si="19"/>
        <v>0</v>
      </c>
      <c r="AE26" s="20">
        <f t="shared" si="8"/>
        <v>13657749</v>
      </c>
    </row>
    <row r="27" spans="1:31" x14ac:dyDescent="0.25">
      <c r="A27" s="118" t="s">
        <v>112</v>
      </c>
      <c r="B27" s="116" t="s">
        <v>186</v>
      </c>
      <c r="C27" s="106" t="s">
        <v>113</v>
      </c>
      <c r="D27" s="5"/>
      <c r="E27" s="5"/>
      <c r="F27" s="5"/>
      <c r="G27" s="5"/>
      <c r="H27" s="5"/>
      <c r="I27" s="5"/>
      <c r="J27" s="5"/>
      <c r="K27" s="5"/>
      <c r="L27" s="25"/>
      <c r="M27" s="125" t="s">
        <v>87</v>
      </c>
      <c r="N27" s="129">
        <v>218.99</v>
      </c>
      <c r="O27" s="133"/>
      <c r="P27" s="129">
        <v>7689</v>
      </c>
      <c r="Q27" s="131">
        <f t="shared" si="0"/>
        <v>307.56</v>
      </c>
      <c r="R27" s="131">
        <f t="shared" si="1"/>
        <v>380.14416</v>
      </c>
      <c r="S27" s="132">
        <v>0</v>
      </c>
      <c r="T27" s="131">
        <v>0</v>
      </c>
      <c r="U27" s="131">
        <f t="shared" si="9"/>
        <v>8376.7041600000011</v>
      </c>
      <c r="V27" s="132">
        <f t="shared" si="2"/>
        <v>1834414</v>
      </c>
      <c r="W27" s="101"/>
      <c r="X27" s="19">
        <v>100</v>
      </c>
      <c r="Y27" s="129">
        <v>218.99</v>
      </c>
      <c r="Z27" s="19">
        <f t="shared" si="15"/>
        <v>1683814.11</v>
      </c>
      <c r="AA27" s="19">
        <f t="shared" si="16"/>
        <v>67352.564400000003</v>
      </c>
      <c r="AB27" s="19">
        <f t="shared" si="17"/>
        <v>83247.769598400002</v>
      </c>
      <c r="AC27" s="19">
        <f t="shared" si="18"/>
        <v>0</v>
      </c>
      <c r="AD27" s="19">
        <f t="shared" si="19"/>
        <v>0</v>
      </c>
      <c r="AE27" s="20">
        <f t="shared" si="8"/>
        <v>1834414</v>
      </c>
    </row>
    <row r="28" spans="1:31" x14ac:dyDescent="0.25">
      <c r="A28" s="118" t="s">
        <v>114</v>
      </c>
      <c r="B28" s="116" t="s">
        <v>186</v>
      </c>
      <c r="C28" s="106" t="s">
        <v>115</v>
      </c>
      <c r="D28" s="5"/>
      <c r="E28" s="5"/>
      <c r="F28" s="5"/>
      <c r="G28" s="5"/>
      <c r="H28" s="5"/>
      <c r="I28" s="5"/>
      <c r="J28" s="5"/>
      <c r="K28" s="5"/>
      <c r="L28" s="25"/>
      <c r="M28" s="125" t="s">
        <v>87</v>
      </c>
      <c r="N28" s="129">
        <v>308.51</v>
      </c>
      <c r="O28" s="133"/>
      <c r="P28" s="129">
        <v>7653</v>
      </c>
      <c r="Q28" s="131">
        <f t="shared" si="0"/>
        <v>306.12</v>
      </c>
      <c r="R28" s="131">
        <f t="shared" si="1"/>
        <v>378.36431999999996</v>
      </c>
      <c r="S28" s="132">
        <v>0</v>
      </c>
      <c r="T28" s="131">
        <v>0</v>
      </c>
      <c r="U28" s="131">
        <f t="shared" si="9"/>
        <v>8337.4843199999996</v>
      </c>
      <c r="V28" s="132">
        <f t="shared" si="2"/>
        <v>2572197</v>
      </c>
      <c r="W28" s="101"/>
      <c r="X28" s="19">
        <v>100</v>
      </c>
      <c r="Y28" s="129">
        <v>308.51</v>
      </c>
      <c r="Z28" s="19">
        <f t="shared" si="15"/>
        <v>2361027.0299999998</v>
      </c>
      <c r="AA28" s="19">
        <f t="shared" si="16"/>
        <v>94441.081200000015</v>
      </c>
      <c r="AB28" s="19">
        <f t="shared" si="17"/>
        <v>116729.17636319999</v>
      </c>
      <c r="AC28" s="19">
        <f t="shared" si="18"/>
        <v>0</v>
      </c>
      <c r="AD28" s="19">
        <f t="shared" si="19"/>
        <v>0</v>
      </c>
      <c r="AE28" s="20">
        <f t="shared" si="8"/>
        <v>2572197</v>
      </c>
    </row>
    <row r="29" spans="1:31" ht="25.5" x14ac:dyDescent="0.25">
      <c r="A29" s="118" t="s">
        <v>116</v>
      </c>
      <c r="B29" s="116" t="s">
        <v>186</v>
      </c>
      <c r="C29" s="106" t="s">
        <v>117</v>
      </c>
      <c r="D29" s="5"/>
      <c r="E29" s="5"/>
      <c r="F29" s="5"/>
      <c r="G29" s="5"/>
      <c r="H29" s="5"/>
      <c r="I29" s="5"/>
      <c r="J29" s="5"/>
      <c r="K29" s="5"/>
      <c r="L29" s="25"/>
      <c r="M29" s="125" t="s">
        <v>87</v>
      </c>
      <c r="N29" s="129">
        <v>789.87</v>
      </c>
      <c r="O29" s="133"/>
      <c r="P29" s="129">
        <v>7689</v>
      </c>
      <c r="Q29" s="131">
        <f t="shared" si="0"/>
        <v>307.56</v>
      </c>
      <c r="R29" s="131">
        <f t="shared" si="1"/>
        <v>380.14416</v>
      </c>
      <c r="S29" s="132">
        <v>0</v>
      </c>
      <c r="T29" s="131">
        <v>0</v>
      </c>
      <c r="U29" s="131">
        <f t="shared" si="9"/>
        <v>8376.7041600000011</v>
      </c>
      <c r="V29" s="132">
        <f t="shared" si="2"/>
        <v>6616507</v>
      </c>
      <c r="W29" s="101"/>
      <c r="X29" s="19">
        <v>100</v>
      </c>
      <c r="Y29" s="129">
        <v>789.87</v>
      </c>
      <c r="Z29" s="19">
        <f t="shared" si="15"/>
        <v>6073310.4299999997</v>
      </c>
      <c r="AA29" s="19">
        <f t="shared" si="16"/>
        <v>242932.4172</v>
      </c>
      <c r="AB29" s="19">
        <f t="shared" si="17"/>
        <v>300264.46765919996</v>
      </c>
      <c r="AC29" s="19">
        <f t="shared" si="18"/>
        <v>0</v>
      </c>
      <c r="AD29" s="19">
        <f t="shared" si="19"/>
        <v>0</v>
      </c>
      <c r="AE29" s="20">
        <f t="shared" si="8"/>
        <v>6616507</v>
      </c>
    </row>
    <row r="30" spans="1:31" x14ac:dyDescent="0.25">
      <c r="A30" s="118" t="s">
        <v>118</v>
      </c>
      <c r="B30" s="116" t="s">
        <v>186</v>
      </c>
      <c r="C30" s="106" t="s">
        <v>119</v>
      </c>
      <c r="D30" s="5"/>
      <c r="E30" s="5"/>
      <c r="F30" s="5"/>
      <c r="G30" s="5"/>
      <c r="H30" s="5"/>
      <c r="I30" s="5"/>
      <c r="J30" s="5"/>
      <c r="K30" s="5"/>
      <c r="L30" s="25"/>
      <c r="M30" s="125" t="s">
        <v>87</v>
      </c>
      <c r="N30" s="129">
        <v>214.3</v>
      </c>
      <c r="O30" s="133"/>
      <c r="P30" s="129">
        <v>7689</v>
      </c>
      <c r="Q30" s="131">
        <f t="shared" si="0"/>
        <v>307.56</v>
      </c>
      <c r="R30" s="131">
        <f t="shared" si="1"/>
        <v>380.14416</v>
      </c>
      <c r="S30" s="132">
        <v>0</v>
      </c>
      <c r="T30" s="131">
        <v>0</v>
      </c>
      <c r="U30" s="131">
        <f t="shared" si="9"/>
        <v>8376.7041600000011</v>
      </c>
      <c r="V30" s="132">
        <f t="shared" si="2"/>
        <v>1795128</v>
      </c>
      <c r="W30" s="101"/>
      <c r="X30" s="19">
        <v>100</v>
      </c>
      <c r="Y30" s="129">
        <v>214.3</v>
      </c>
      <c r="Z30" s="19">
        <f t="shared" si="15"/>
        <v>1647752.7</v>
      </c>
      <c r="AA30" s="19">
        <f t="shared" si="16"/>
        <v>65910.107999999993</v>
      </c>
      <c r="AB30" s="19">
        <f t="shared" si="17"/>
        <v>81464.893488000002</v>
      </c>
      <c r="AC30" s="19">
        <f t="shared" si="18"/>
        <v>0</v>
      </c>
      <c r="AD30" s="19">
        <f t="shared" si="19"/>
        <v>0</v>
      </c>
      <c r="AE30" s="20">
        <f t="shared" si="8"/>
        <v>1795128</v>
      </c>
    </row>
    <row r="31" spans="1:31" x14ac:dyDescent="0.25">
      <c r="A31" s="118" t="s">
        <v>120</v>
      </c>
      <c r="B31" s="116" t="s">
        <v>186</v>
      </c>
      <c r="C31" s="106" t="s">
        <v>121</v>
      </c>
      <c r="D31" s="5"/>
      <c r="E31" s="5"/>
      <c r="F31" s="5"/>
      <c r="G31" s="5"/>
      <c r="H31" s="5"/>
      <c r="I31" s="5"/>
      <c r="J31" s="5"/>
      <c r="K31" s="5"/>
      <c r="L31" s="25"/>
      <c r="M31" s="125" t="s">
        <v>87</v>
      </c>
      <c r="N31" s="129">
        <v>477.53</v>
      </c>
      <c r="O31" s="133"/>
      <c r="P31" s="129">
        <v>7653</v>
      </c>
      <c r="Q31" s="131">
        <f t="shared" si="0"/>
        <v>306.12</v>
      </c>
      <c r="R31" s="131">
        <f t="shared" si="1"/>
        <v>378.36431999999996</v>
      </c>
      <c r="S31" s="132">
        <v>0</v>
      </c>
      <c r="T31" s="131">
        <v>0</v>
      </c>
      <c r="U31" s="131">
        <f t="shared" si="9"/>
        <v>8337.4843199999996</v>
      </c>
      <c r="V31" s="132">
        <f t="shared" si="2"/>
        <v>3981399</v>
      </c>
      <c r="W31" s="101"/>
      <c r="X31" s="19">
        <v>100</v>
      </c>
      <c r="Y31" s="129">
        <v>477.53</v>
      </c>
      <c r="Z31" s="19">
        <f t="shared" si="15"/>
        <v>3654537.09</v>
      </c>
      <c r="AA31" s="19">
        <f t="shared" si="16"/>
        <v>146181.48360000001</v>
      </c>
      <c r="AB31" s="19">
        <f t="shared" si="17"/>
        <v>180680.31372959996</v>
      </c>
      <c r="AC31" s="19">
        <f t="shared" si="18"/>
        <v>0</v>
      </c>
      <c r="AD31" s="19">
        <f t="shared" si="19"/>
        <v>0</v>
      </c>
      <c r="AE31" s="20">
        <f t="shared" si="8"/>
        <v>3981399</v>
      </c>
    </row>
    <row r="32" spans="1:31" x14ac:dyDescent="0.25">
      <c r="A32" s="118" t="s">
        <v>122</v>
      </c>
      <c r="B32" s="116" t="s">
        <v>186</v>
      </c>
      <c r="C32" s="106" t="s">
        <v>123</v>
      </c>
      <c r="D32" s="5"/>
      <c r="E32" s="5"/>
      <c r="F32" s="5"/>
      <c r="G32" s="5"/>
      <c r="H32" s="5"/>
      <c r="I32" s="5"/>
      <c r="J32" s="5"/>
      <c r="K32" s="5"/>
      <c r="L32" s="25"/>
      <c r="M32" s="125" t="s">
        <v>87</v>
      </c>
      <c r="N32" s="129">
        <v>17.329999999999998</v>
      </c>
      <c r="O32" s="133"/>
      <c r="P32" s="129">
        <v>7653</v>
      </c>
      <c r="Q32" s="131">
        <f t="shared" si="0"/>
        <v>306.12</v>
      </c>
      <c r="R32" s="131">
        <f t="shared" si="1"/>
        <v>378.36431999999996</v>
      </c>
      <c r="S32" s="132">
        <v>0</v>
      </c>
      <c r="T32" s="131">
        <v>0</v>
      </c>
      <c r="U32" s="131">
        <f t="shared" si="9"/>
        <v>8337.4843199999996</v>
      </c>
      <c r="V32" s="132">
        <f t="shared" si="2"/>
        <v>144489</v>
      </c>
      <c r="W32" s="101"/>
      <c r="X32" s="19">
        <v>100</v>
      </c>
      <c r="Y32" s="129">
        <v>17.329999999999998</v>
      </c>
      <c r="Z32" s="19">
        <f t="shared" si="15"/>
        <v>132626.49</v>
      </c>
      <c r="AA32" s="19">
        <f t="shared" si="16"/>
        <v>5305.0595999999996</v>
      </c>
      <c r="AB32" s="19">
        <f t="shared" si="17"/>
        <v>6557.0536655999986</v>
      </c>
      <c r="AC32" s="19">
        <f t="shared" si="18"/>
        <v>0</v>
      </c>
      <c r="AD32" s="19">
        <f t="shared" si="19"/>
        <v>0</v>
      </c>
      <c r="AE32" s="20">
        <f t="shared" si="8"/>
        <v>144489</v>
      </c>
    </row>
    <row r="33" spans="1:31" ht="38.25" x14ac:dyDescent="0.25">
      <c r="A33" s="118">
        <v>2</v>
      </c>
      <c r="B33" s="116" t="s">
        <v>186</v>
      </c>
      <c r="C33" s="105" t="s">
        <v>124</v>
      </c>
      <c r="D33" s="5"/>
      <c r="E33" s="5"/>
      <c r="F33" s="5"/>
      <c r="G33" s="5"/>
      <c r="H33" s="5"/>
      <c r="I33" s="5"/>
      <c r="J33" s="5"/>
      <c r="K33" s="5"/>
      <c r="L33" s="25"/>
      <c r="M33" s="128" t="s">
        <v>183</v>
      </c>
      <c r="N33" s="129">
        <v>0</v>
      </c>
      <c r="O33" s="133"/>
      <c r="P33" s="129">
        <v>0</v>
      </c>
      <c r="Q33" s="131">
        <f t="shared" si="0"/>
        <v>0</v>
      </c>
      <c r="R33" s="131">
        <f t="shared" si="1"/>
        <v>0</v>
      </c>
      <c r="S33" s="132">
        <v>0</v>
      </c>
      <c r="T33" s="131">
        <v>0</v>
      </c>
      <c r="U33" s="131">
        <f t="shared" si="9"/>
        <v>0</v>
      </c>
      <c r="V33" s="132">
        <f t="shared" si="2"/>
        <v>0</v>
      </c>
      <c r="W33" s="101"/>
      <c r="X33" s="19">
        <v>0</v>
      </c>
      <c r="Y33" s="129">
        <v>0</v>
      </c>
      <c r="Z33" s="19">
        <f t="shared" si="15"/>
        <v>0</v>
      </c>
      <c r="AA33" s="19">
        <f t="shared" si="16"/>
        <v>0</v>
      </c>
      <c r="AB33" s="19">
        <f t="shared" si="17"/>
        <v>0</v>
      </c>
      <c r="AC33" s="19">
        <f t="shared" si="18"/>
        <v>0</v>
      </c>
      <c r="AD33" s="19">
        <f t="shared" si="19"/>
        <v>0</v>
      </c>
      <c r="AE33" s="20">
        <f t="shared" si="8"/>
        <v>0</v>
      </c>
    </row>
    <row r="34" spans="1:31" x14ac:dyDescent="0.25">
      <c r="A34" s="118">
        <v>2.1</v>
      </c>
      <c r="B34" s="116" t="s">
        <v>186</v>
      </c>
      <c r="C34" s="106" t="s">
        <v>125</v>
      </c>
      <c r="D34" s="5"/>
      <c r="E34" s="5"/>
      <c r="F34" s="5"/>
      <c r="G34" s="5"/>
      <c r="H34" s="5"/>
      <c r="I34" s="5"/>
      <c r="J34" s="5"/>
      <c r="K34" s="5"/>
      <c r="L34" s="25"/>
      <c r="M34" s="125" t="s">
        <v>87</v>
      </c>
      <c r="N34" s="129">
        <v>3045.78</v>
      </c>
      <c r="O34" s="133"/>
      <c r="P34" s="129">
        <v>-400</v>
      </c>
      <c r="Q34" s="131">
        <f t="shared" si="0"/>
        <v>-16</v>
      </c>
      <c r="R34" s="131">
        <f t="shared" si="1"/>
        <v>-19.776</v>
      </c>
      <c r="S34" s="132">
        <v>0</v>
      </c>
      <c r="T34" s="131">
        <v>0</v>
      </c>
      <c r="U34" s="131">
        <f t="shared" si="9"/>
        <v>-435.77600000000001</v>
      </c>
      <c r="V34" s="132">
        <f t="shared" si="2"/>
        <v>-1327278</v>
      </c>
      <c r="W34" s="101"/>
      <c r="X34" s="19">
        <v>100</v>
      </c>
      <c r="Y34" s="129">
        <v>3045.78</v>
      </c>
      <c r="Z34" s="19">
        <f t="shared" si="15"/>
        <v>-1218312</v>
      </c>
      <c r="AA34" s="19">
        <f t="shared" si="16"/>
        <v>-48732.480000000003</v>
      </c>
      <c r="AB34" s="19">
        <f t="shared" si="17"/>
        <v>-60233.345280000001</v>
      </c>
      <c r="AC34" s="19">
        <f t="shared" si="18"/>
        <v>0</v>
      </c>
      <c r="AD34" s="19">
        <f t="shared" si="19"/>
        <v>0</v>
      </c>
      <c r="AE34" s="20">
        <f t="shared" si="8"/>
        <v>-1327278</v>
      </c>
    </row>
    <row r="35" spans="1:31" x14ac:dyDescent="0.25">
      <c r="A35" s="118">
        <v>2.2000000000000002</v>
      </c>
      <c r="B35" s="116" t="s">
        <v>186</v>
      </c>
      <c r="C35" s="106" t="s">
        <v>126</v>
      </c>
      <c r="D35" s="5"/>
      <c r="E35" s="5"/>
      <c r="F35" s="5"/>
      <c r="G35" s="5"/>
      <c r="H35" s="5"/>
      <c r="I35" s="5"/>
      <c r="J35" s="5"/>
      <c r="K35" s="5"/>
      <c r="L35" s="25"/>
      <c r="M35" s="125" t="s">
        <v>87</v>
      </c>
      <c r="N35" s="129">
        <v>0</v>
      </c>
      <c r="O35" s="133"/>
      <c r="P35" s="129">
        <v>212</v>
      </c>
      <c r="Q35" s="131">
        <f t="shared" si="0"/>
        <v>8.48</v>
      </c>
      <c r="R35" s="131">
        <f t="shared" si="1"/>
        <v>10.48128</v>
      </c>
      <c r="S35" s="132">
        <v>0</v>
      </c>
      <c r="T35" s="131">
        <v>0</v>
      </c>
      <c r="U35" s="131">
        <f t="shared" si="9"/>
        <v>230.96127999999999</v>
      </c>
      <c r="V35" s="132">
        <f t="shared" si="2"/>
        <v>0</v>
      </c>
      <c r="W35" s="101"/>
      <c r="X35" s="19">
        <v>0</v>
      </c>
      <c r="Y35" s="129">
        <v>0</v>
      </c>
      <c r="Z35" s="19">
        <f t="shared" si="15"/>
        <v>0</v>
      </c>
      <c r="AA35" s="19">
        <f t="shared" si="16"/>
        <v>0</v>
      </c>
      <c r="AB35" s="19">
        <f t="shared" si="17"/>
        <v>0</v>
      </c>
      <c r="AC35" s="19">
        <f t="shared" si="18"/>
        <v>0</v>
      </c>
      <c r="AD35" s="19">
        <f t="shared" si="19"/>
        <v>0</v>
      </c>
      <c r="AE35" s="20">
        <f t="shared" si="8"/>
        <v>0</v>
      </c>
    </row>
    <row r="36" spans="1:31" x14ac:dyDescent="0.25">
      <c r="A36" s="118">
        <v>2.2999999999999998</v>
      </c>
      <c r="B36" s="116" t="s">
        <v>186</v>
      </c>
      <c r="C36" s="106" t="s">
        <v>127</v>
      </c>
      <c r="D36" s="5"/>
      <c r="E36" s="5"/>
      <c r="F36" s="5"/>
      <c r="G36" s="5"/>
      <c r="H36" s="5"/>
      <c r="I36" s="5"/>
      <c r="J36" s="5"/>
      <c r="K36" s="5"/>
      <c r="L36" s="25"/>
      <c r="M36" s="125" t="s">
        <v>87</v>
      </c>
      <c r="N36" s="129">
        <v>137.41</v>
      </c>
      <c r="O36" s="133"/>
      <c r="P36" s="129">
        <v>444</v>
      </c>
      <c r="Q36" s="131">
        <f t="shared" si="0"/>
        <v>17.760000000000002</v>
      </c>
      <c r="R36" s="131">
        <f t="shared" si="1"/>
        <v>21.951359999999998</v>
      </c>
      <c r="S36" s="132">
        <v>0</v>
      </c>
      <c r="T36" s="131">
        <v>0</v>
      </c>
      <c r="U36" s="131">
        <f t="shared" si="9"/>
        <v>483.71136000000001</v>
      </c>
      <c r="V36" s="132">
        <f t="shared" si="2"/>
        <v>66467</v>
      </c>
      <c r="W36" s="101"/>
      <c r="X36" s="19">
        <v>100</v>
      </c>
      <c r="Y36" s="129">
        <v>137.41</v>
      </c>
      <c r="Z36" s="19">
        <f t="shared" si="15"/>
        <v>61010.04</v>
      </c>
      <c r="AA36" s="19">
        <f t="shared" si="16"/>
        <v>2440.4016000000001</v>
      </c>
      <c r="AB36" s="19">
        <f t="shared" si="17"/>
        <v>3016.3363775999997</v>
      </c>
      <c r="AC36" s="19">
        <f t="shared" si="18"/>
        <v>0</v>
      </c>
      <c r="AD36" s="19">
        <f t="shared" si="19"/>
        <v>0</v>
      </c>
      <c r="AE36" s="20">
        <f t="shared" si="8"/>
        <v>66467</v>
      </c>
    </row>
    <row r="37" spans="1:31" x14ac:dyDescent="0.25">
      <c r="A37" s="118">
        <v>2.4</v>
      </c>
      <c r="B37" s="116" t="s">
        <v>186</v>
      </c>
      <c r="C37" s="106" t="s">
        <v>128</v>
      </c>
      <c r="D37" s="5"/>
      <c r="E37" s="5"/>
      <c r="F37" s="5"/>
      <c r="G37" s="5"/>
      <c r="H37" s="5"/>
      <c r="I37" s="5"/>
      <c r="J37" s="5"/>
      <c r="K37" s="5"/>
      <c r="L37" s="25"/>
      <c r="M37" s="125" t="s">
        <v>87</v>
      </c>
      <c r="N37" s="129">
        <v>17.07</v>
      </c>
      <c r="O37" s="133"/>
      <c r="P37" s="129">
        <v>705</v>
      </c>
      <c r="Q37" s="131">
        <f t="shared" si="0"/>
        <v>28.2</v>
      </c>
      <c r="R37" s="131">
        <f t="shared" si="1"/>
        <v>34.855199999999996</v>
      </c>
      <c r="S37" s="132">
        <v>0</v>
      </c>
      <c r="T37" s="131">
        <v>0</v>
      </c>
      <c r="U37" s="131">
        <f t="shared" si="9"/>
        <v>768.05520000000001</v>
      </c>
      <c r="V37" s="132">
        <f t="shared" si="2"/>
        <v>13111</v>
      </c>
      <c r="W37" s="101"/>
      <c r="X37" s="19">
        <v>100</v>
      </c>
      <c r="Y37" s="129">
        <v>17.07</v>
      </c>
      <c r="Z37" s="19">
        <f t="shared" si="15"/>
        <v>12034.35</v>
      </c>
      <c r="AA37" s="19">
        <f t="shared" si="16"/>
        <v>481.37400000000002</v>
      </c>
      <c r="AB37" s="19">
        <f t="shared" si="17"/>
        <v>594.97826399999985</v>
      </c>
      <c r="AC37" s="19">
        <f t="shared" si="18"/>
        <v>0</v>
      </c>
      <c r="AD37" s="19">
        <f t="shared" si="19"/>
        <v>0</v>
      </c>
      <c r="AE37" s="20">
        <f t="shared" si="8"/>
        <v>13111</v>
      </c>
    </row>
    <row r="38" spans="1:31" x14ac:dyDescent="0.25">
      <c r="A38" s="118">
        <v>2.5</v>
      </c>
      <c r="B38" s="116" t="s">
        <v>186</v>
      </c>
      <c r="C38" s="106" t="s">
        <v>129</v>
      </c>
      <c r="D38" s="5"/>
      <c r="E38" s="5"/>
      <c r="F38" s="5"/>
      <c r="G38" s="5"/>
      <c r="H38" s="5"/>
      <c r="I38" s="5"/>
      <c r="J38" s="5"/>
      <c r="K38" s="5"/>
      <c r="L38" s="25"/>
      <c r="M38" s="125" t="s">
        <v>87</v>
      </c>
      <c r="N38" s="129">
        <v>263.72000000000003</v>
      </c>
      <c r="O38" s="133"/>
      <c r="P38" s="129">
        <v>1481</v>
      </c>
      <c r="Q38" s="131">
        <f t="shared" si="0"/>
        <v>59.24</v>
      </c>
      <c r="R38" s="131">
        <f t="shared" si="1"/>
        <v>73.220640000000003</v>
      </c>
      <c r="S38" s="132">
        <v>0</v>
      </c>
      <c r="T38" s="131">
        <v>0</v>
      </c>
      <c r="U38" s="131">
        <f t="shared" si="9"/>
        <v>1613.46064</v>
      </c>
      <c r="V38" s="132">
        <f t="shared" si="2"/>
        <v>425502</v>
      </c>
      <c r="W38" s="101"/>
      <c r="X38" s="19">
        <v>100</v>
      </c>
      <c r="Y38" s="129">
        <v>263.72000000000003</v>
      </c>
      <c r="Z38" s="19">
        <f t="shared" si="15"/>
        <v>390569.32000000007</v>
      </c>
      <c r="AA38" s="19">
        <f t="shared" si="16"/>
        <v>15622.772800000002</v>
      </c>
      <c r="AB38" s="19">
        <f t="shared" si="17"/>
        <v>19309.747180800001</v>
      </c>
      <c r="AC38" s="19">
        <f t="shared" si="18"/>
        <v>0</v>
      </c>
      <c r="AD38" s="19">
        <f t="shared" si="19"/>
        <v>0</v>
      </c>
      <c r="AE38" s="20">
        <f t="shared" si="8"/>
        <v>425502</v>
      </c>
    </row>
    <row r="39" spans="1:31" ht="25.5" x14ac:dyDescent="0.25">
      <c r="A39" s="118">
        <v>3</v>
      </c>
      <c r="B39" s="116" t="s">
        <v>187</v>
      </c>
      <c r="C39" s="106" t="s">
        <v>130</v>
      </c>
      <c r="D39" s="5"/>
      <c r="E39" s="5"/>
      <c r="F39" s="5"/>
      <c r="G39" s="5"/>
      <c r="H39" s="5"/>
      <c r="I39" s="5"/>
      <c r="J39" s="5"/>
      <c r="K39" s="5"/>
      <c r="L39" s="25"/>
      <c r="M39" s="128" t="s">
        <v>183</v>
      </c>
      <c r="N39" s="129">
        <v>0</v>
      </c>
      <c r="O39" s="133"/>
      <c r="P39" s="129">
        <v>0</v>
      </c>
      <c r="Q39" s="131">
        <f t="shared" si="0"/>
        <v>0</v>
      </c>
      <c r="R39" s="131">
        <f t="shared" si="1"/>
        <v>0</v>
      </c>
      <c r="S39" s="132">
        <v>0</v>
      </c>
      <c r="T39" s="131">
        <v>0</v>
      </c>
      <c r="U39" s="131">
        <f t="shared" si="9"/>
        <v>0</v>
      </c>
      <c r="V39" s="132">
        <f t="shared" si="2"/>
        <v>0</v>
      </c>
      <c r="W39" s="101"/>
      <c r="X39" s="19">
        <v>0</v>
      </c>
      <c r="Y39" s="129">
        <v>0</v>
      </c>
      <c r="Z39" s="19">
        <f t="shared" si="15"/>
        <v>0</v>
      </c>
      <c r="AA39" s="19">
        <f t="shared" si="16"/>
        <v>0</v>
      </c>
      <c r="AB39" s="19">
        <f t="shared" si="17"/>
        <v>0</v>
      </c>
      <c r="AC39" s="19">
        <f t="shared" si="18"/>
        <v>0</v>
      </c>
      <c r="AD39" s="19">
        <f t="shared" si="19"/>
        <v>0</v>
      </c>
      <c r="AE39" s="20">
        <f t="shared" si="8"/>
        <v>0</v>
      </c>
    </row>
    <row r="40" spans="1:31" ht="25.5" x14ac:dyDescent="0.25">
      <c r="A40" s="118">
        <v>3.1</v>
      </c>
      <c r="B40" s="116" t="s">
        <v>187</v>
      </c>
      <c r="C40" s="106" t="s">
        <v>131</v>
      </c>
      <c r="D40" s="5"/>
      <c r="E40" s="5"/>
      <c r="F40" s="5"/>
      <c r="G40" s="5"/>
      <c r="H40" s="5"/>
      <c r="I40" s="5"/>
      <c r="J40" s="5"/>
      <c r="K40" s="5"/>
      <c r="L40" s="25"/>
      <c r="M40" s="128" t="s">
        <v>183</v>
      </c>
      <c r="N40" s="129">
        <v>0</v>
      </c>
      <c r="O40" s="133"/>
      <c r="P40" s="129">
        <v>0</v>
      </c>
      <c r="Q40" s="131">
        <f t="shared" si="0"/>
        <v>0</v>
      </c>
      <c r="R40" s="131">
        <f t="shared" si="1"/>
        <v>0</v>
      </c>
      <c r="S40" s="132">
        <v>0</v>
      </c>
      <c r="T40" s="131">
        <v>0</v>
      </c>
      <c r="U40" s="131">
        <f t="shared" si="9"/>
        <v>0</v>
      </c>
      <c r="V40" s="132">
        <f t="shared" si="2"/>
        <v>0</v>
      </c>
      <c r="W40" s="101"/>
      <c r="X40" s="19">
        <v>0</v>
      </c>
      <c r="Y40" s="129">
        <v>0</v>
      </c>
      <c r="Z40" s="19">
        <f t="shared" si="15"/>
        <v>0</v>
      </c>
      <c r="AA40" s="19">
        <f t="shared" si="16"/>
        <v>0</v>
      </c>
      <c r="AB40" s="19">
        <f t="shared" si="17"/>
        <v>0</v>
      </c>
      <c r="AC40" s="19">
        <f t="shared" si="18"/>
        <v>0</v>
      </c>
      <c r="AD40" s="19">
        <f t="shared" si="19"/>
        <v>0</v>
      </c>
      <c r="AE40" s="20">
        <f t="shared" si="8"/>
        <v>0</v>
      </c>
    </row>
    <row r="41" spans="1:31" ht="25.5" x14ac:dyDescent="0.25">
      <c r="A41" s="118" t="s">
        <v>132</v>
      </c>
      <c r="B41" s="116" t="s">
        <v>187</v>
      </c>
      <c r="C41" s="106" t="s">
        <v>133</v>
      </c>
      <c r="D41" s="5"/>
      <c r="E41" s="5"/>
      <c r="F41" s="5"/>
      <c r="G41" s="5"/>
      <c r="H41" s="5"/>
      <c r="I41" s="5"/>
      <c r="J41" s="5"/>
      <c r="K41" s="5"/>
      <c r="L41" s="25"/>
      <c r="M41" s="125" t="s">
        <v>178</v>
      </c>
      <c r="N41" s="129">
        <v>91.07</v>
      </c>
      <c r="O41" s="133"/>
      <c r="P41" s="129">
        <v>364</v>
      </c>
      <c r="Q41" s="131">
        <f t="shared" si="0"/>
        <v>14.56</v>
      </c>
      <c r="R41" s="131">
        <f t="shared" si="1"/>
        <v>17.99616</v>
      </c>
      <c r="S41" s="132">
        <v>0</v>
      </c>
      <c r="T41" s="131">
        <v>0</v>
      </c>
      <c r="U41" s="131">
        <f t="shared" si="9"/>
        <v>396.55615999999998</v>
      </c>
      <c r="V41" s="132">
        <f t="shared" si="2"/>
        <v>36114</v>
      </c>
      <c r="W41" s="101"/>
      <c r="X41" s="19">
        <v>100</v>
      </c>
      <c r="Y41" s="129">
        <v>91.07</v>
      </c>
      <c r="Z41" s="19">
        <f t="shared" si="15"/>
        <v>33149.480000000003</v>
      </c>
      <c r="AA41" s="19">
        <f t="shared" si="16"/>
        <v>1325.9792000000002</v>
      </c>
      <c r="AB41" s="19">
        <f t="shared" si="17"/>
        <v>1638.9102911999998</v>
      </c>
      <c r="AC41" s="19">
        <f t="shared" si="18"/>
        <v>0</v>
      </c>
      <c r="AD41" s="19">
        <f t="shared" si="19"/>
        <v>0</v>
      </c>
      <c r="AE41" s="20">
        <f t="shared" si="8"/>
        <v>36114</v>
      </c>
    </row>
    <row r="42" spans="1:31" ht="25.5" x14ac:dyDescent="0.25">
      <c r="A42" s="118" t="s">
        <v>134</v>
      </c>
      <c r="B42" s="116" t="s">
        <v>187</v>
      </c>
      <c r="C42" s="106" t="s">
        <v>109</v>
      </c>
      <c r="D42" s="5"/>
      <c r="E42" s="5"/>
      <c r="F42" s="5"/>
      <c r="G42" s="5"/>
      <c r="H42" s="5"/>
      <c r="I42" s="5"/>
      <c r="J42" s="5"/>
      <c r="K42" s="5"/>
      <c r="L42" s="25"/>
      <c r="M42" s="125" t="s">
        <v>178</v>
      </c>
      <c r="N42" s="129">
        <v>400.51</v>
      </c>
      <c r="O42" s="133"/>
      <c r="P42" s="129">
        <v>364</v>
      </c>
      <c r="Q42" s="131">
        <f t="shared" si="0"/>
        <v>14.56</v>
      </c>
      <c r="R42" s="131">
        <f t="shared" si="1"/>
        <v>17.99616</v>
      </c>
      <c r="S42" s="132">
        <v>0</v>
      </c>
      <c r="T42" s="131">
        <v>0</v>
      </c>
      <c r="U42" s="131">
        <f t="shared" si="9"/>
        <v>396.55615999999998</v>
      </c>
      <c r="V42" s="132">
        <f t="shared" si="2"/>
        <v>158825</v>
      </c>
      <c r="W42" s="101"/>
      <c r="X42" s="19">
        <v>100</v>
      </c>
      <c r="Y42" s="129">
        <v>400.51</v>
      </c>
      <c r="Z42" s="19">
        <f t="shared" si="15"/>
        <v>145785.64000000001</v>
      </c>
      <c r="AA42" s="19">
        <f t="shared" si="16"/>
        <v>5831.4256000000005</v>
      </c>
      <c r="AB42" s="19">
        <f t="shared" si="17"/>
        <v>7207.6420416000001</v>
      </c>
      <c r="AC42" s="19">
        <f t="shared" si="18"/>
        <v>0</v>
      </c>
      <c r="AD42" s="19">
        <f t="shared" si="19"/>
        <v>0</v>
      </c>
      <c r="AE42" s="20">
        <f t="shared" si="8"/>
        <v>158825</v>
      </c>
    </row>
    <row r="43" spans="1:31" x14ac:dyDescent="0.25">
      <c r="A43" s="118" t="s">
        <v>295</v>
      </c>
      <c r="B43" s="116" t="s">
        <v>187</v>
      </c>
      <c r="C43" s="159" t="s">
        <v>111</v>
      </c>
      <c r="D43" s="5"/>
      <c r="E43" s="5"/>
      <c r="F43" s="5"/>
      <c r="G43" s="5"/>
      <c r="H43" s="5"/>
      <c r="I43" s="5"/>
      <c r="J43" s="5"/>
      <c r="K43" s="5"/>
      <c r="L43" s="25"/>
      <c r="M43" s="125" t="s">
        <v>178</v>
      </c>
      <c r="N43" s="129">
        <v>239.66</v>
      </c>
      <c r="O43" s="133"/>
      <c r="P43" s="129">
        <v>364</v>
      </c>
      <c r="Q43" s="131">
        <f t="shared" si="0"/>
        <v>14.56</v>
      </c>
      <c r="R43" s="131">
        <f t="shared" si="1"/>
        <v>17.99616</v>
      </c>
      <c r="S43" s="132">
        <v>0</v>
      </c>
      <c r="T43" s="131">
        <v>0</v>
      </c>
      <c r="U43" s="131">
        <f t="shared" si="9"/>
        <v>396.55615999999998</v>
      </c>
      <c r="V43" s="132">
        <f t="shared" si="2"/>
        <v>95039</v>
      </c>
      <c r="W43" s="101"/>
      <c r="X43" s="19">
        <v>100</v>
      </c>
      <c r="Y43" s="129">
        <v>239.66</v>
      </c>
      <c r="Z43" s="19">
        <f t="shared" si="15"/>
        <v>87236.24</v>
      </c>
      <c r="AA43" s="19">
        <f t="shared" si="16"/>
        <v>3489.4496000000004</v>
      </c>
      <c r="AB43" s="19">
        <f t="shared" si="17"/>
        <v>4312.9597056000002</v>
      </c>
      <c r="AC43" s="19">
        <f t="shared" si="18"/>
        <v>0</v>
      </c>
      <c r="AD43" s="19">
        <f t="shared" si="19"/>
        <v>0</v>
      </c>
      <c r="AE43" s="20">
        <f t="shared" si="8"/>
        <v>95039</v>
      </c>
    </row>
    <row r="44" spans="1:31" x14ac:dyDescent="0.25">
      <c r="A44" s="118" t="s">
        <v>135</v>
      </c>
      <c r="B44" s="116" t="s">
        <v>187</v>
      </c>
      <c r="C44" s="106" t="s">
        <v>113</v>
      </c>
      <c r="D44" s="5"/>
      <c r="E44" s="5"/>
      <c r="F44" s="5"/>
      <c r="G44" s="5"/>
      <c r="H44" s="5"/>
      <c r="I44" s="5"/>
      <c r="J44" s="5"/>
      <c r="K44" s="5"/>
      <c r="L44" s="25"/>
      <c r="M44" s="125" t="s">
        <v>178</v>
      </c>
      <c r="N44" s="129">
        <v>1196.67</v>
      </c>
      <c r="O44" s="133"/>
      <c r="P44" s="129">
        <v>470</v>
      </c>
      <c r="Q44" s="131">
        <f t="shared" si="0"/>
        <v>18.8</v>
      </c>
      <c r="R44" s="131">
        <f t="shared" si="1"/>
        <v>23.236799999999999</v>
      </c>
      <c r="S44" s="132">
        <v>0</v>
      </c>
      <c r="T44" s="131">
        <v>0</v>
      </c>
      <c r="U44" s="131">
        <f t="shared" si="9"/>
        <v>512.03679999999997</v>
      </c>
      <c r="V44" s="132">
        <f t="shared" si="2"/>
        <v>612739</v>
      </c>
      <c r="W44" s="101"/>
      <c r="X44" s="19">
        <v>100</v>
      </c>
      <c r="Y44" s="129">
        <v>1196.67</v>
      </c>
      <c r="Z44" s="19">
        <f t="shared" si="15"/>
        <v>562434.9</v>
      </c>
      <c r="AA44" s="19">
        <f t="shared" si="16"/>
        <v>22497.396000000001</v>
      </c>
      <c r="AB44" s="19">
        <f t="shared" si="17"/>
        <v>27806.781456000001</v>
      </c>
      <c r="AC44" s="19">
        <f t="shared" si="18"/>
        <v>0</v>
      </c>
      <c r="AD44" s="19">
        <f t="shared" si="19"/>
        <v>0</v>
      </c>
      <c r="AE44" s="20">
        <f t="shared" si="8"/>
        <v>612739</v>
      </c>
    </row>
    <row r="45" spans="1:31" x14ac:dyDescent="0.25">
      <c r="A45" s="118" t="s">
        <v>136</v>
      </c>
      <c r="B45" s="116" t="s">
        <v>187</v>
      </c>
      <c r="C45" s="106" t="s">
        <v>137</v>
      </c>
      <c r="D45" s="5"/>
      <c r="E45" s="5"/>
      <c r="F45" s="5"/>
      <c r="G45" s="5"/>
      <c r="H45" s="5"/>
      <c r="I45" s="5"/>
      <c r="J45" s="5"/>
      <c r="K45" s="5"/>
      <c r="L45" s="25"/>
      <c r="M45" s="125" t="s">
        <v>178</v>
      </c>
      <c r="N45" s="129">
        <v>1858.1</v>
      </c>
      <c r="O45" s="133"/>
      <c r="P45" s="129">
        <v>448</v>
      </c>
      <c r="Q45" s="131">
        <f t="shared" si="0"/>
        <v>17.920000000000002</v>
      </c>
      <c r="R45" s="131">
        <f t="shared" si="1"/>
        <v>22.14912</v>
      </c>
      <c r="S45" s="132">
        <v>0</v>
      </c>
      <c r="T45" s="131">
        <v>0</v>
      </c>
      <c r="U45" s="131">
        <f t="shared" si="9"/>
        <v>488.06912</v>
      </c>
      <c r="V45" s="132">
        <f t="shared" si="2"/>
        <v>906881</v>
      </c>
      <c r="W45" s="101"/>
      <c r="X45" s="19">
        <v>100</v>
      </c>
      <c r="Y45" s="129">
        <v>1858.1</v>
      </c>
      <c r="Z45" s="19">
        <f t="shared" si="15"/>
        <v>832428.8</v>
      </c>
      <c r="AA45" s="19">
        <f t="shared" si="16"/>
        <v>33297.152000000002</v>
      </c>
      <c r="AB45" s="19">
        <f t="shared" si="17"/>
        <v>41155.279871999999</v>
      </c>
      <c r="AC45" s="19">
        <f t="shared" si="18"/>
        <v>0</v>
      </c>
      <c r="AD45" s="19">
        <f t="shared" si="19"/>
        <v>0</v>
      </c>
      <c r="AE45" s="20">
        <f t="shared" si="8"/>
        <v>906881</v>
      </c>
    </row>
    <row r="46" spans="1:31" ht="38.25" x14ac:dyDescent="0.25">
      <c r="A46" s="118" t="s">
        <v>138</v>
      </c>
      <c r="B46" s="116" t="s">
        <v>187</v>
      </c>
      <c r="C46" s="106" t="s">
        <v>139</v>
      </c>
      <c r="D46" s="5"/>
      <c r="E46" s="5"/>
      <c r="F46" s="5"/>
      <c r="G46" s="5"/>
      <c r="H46" s="5"/>
      <c r="I46" s="5"/>
      <c r="J46" s="5"/>
      <c r="K46" s="5"/>
      <c r="L46" s="25"/>
      <c r="M46" s="125" t="s">
        <v>178</v>
      </c>
      <c r="N46" s="129">
        <v>3741.21</v>
      </c>
      <c r="O46" s="133"/>
      <c r="P46" s="129">
        <v>484</v>
      </c>
      <c r="Q46" s="131">
        <f t="shared" si="0"/>
        <v>19.36</v>
      </c>
      <c r="R46" s="131">
        <f t="shared" si="1"/>
        <v>23.92896</v>
      </c>
      <c r="S46" s="132">
        <v>0</v>
      </c>
      <c r="T46" s="131">
        <v>0</v>
      </c>
      <c r="U46" s="131">
        <f t="shared" si="9"/>
        <v>527.28895999999997</v>
      </c>
      <c r="V46" s="132">
        <f t="shared" si="2"/>
        <v>1972699</v>
      </c>
      <c r="W46" s="101"/>
      <c r="X46" s="19">
        <v>100</v>
      </c>
      <c r="Y46" s="129">
        <v>3741.21</v>
      </c>
      <c r="Z46" s="19">
        <f t="shared" si="15"/>
        <v>1810745.64</v>
      </c>
      <c r="AA46" s="19">
        <f t="shared" si="16"/>
        <v>72429.825599999996</v>
      </c>
      <c r="AB46" s="19">
        <f t="shared" si="17"/>
        <v>89523.264441599997</v>
      </c>
      <c r="AC46" s="19">
        <f t="shared" si="18"/>
        <v>0</v>
      </c>
      <c r="AD46" s="19">
        <f t="shared" si="19"/>
        <v>0</v>
      </c>
      <c r="AE46" s="20">
        <f t="shared" si="8"/>
        <v>1972699</v>
      </c>
    </row>
    <row r="47" spans="1:31" x14ac:dyDescent="0.25">
      <c r="A47" s="118" t="s">
        <v>140</v>
      </c>
      <c r="B47" s="116" t="s">
        <v>187</v>
      </c>
      <c r="C47" s="106" t="s">
        <v>119</v>
      </c>
      <c r="D47" s="5"/>
      <c r="E47" s="5"/>
      <c r="F47" s="5"/>
      <c r="G47" s="5"/>
      <c r="H47" s="5"/>
      <c r="I47" s="5"/>
      <c r="J47" s="5"/>
      <c r="K47" s="5"/>
      <c r="L47" s="25"/>
      <c r="M47" s="125" t="s">
        <v>178</v>
      </c>
      <c r="N47" s="129">
        <v>1640.65</v>
      </c>
      <c r="O47" s="133"/>
      <c r="P47" s="129">
        <v>484</v>
      </c>
      <c r="Q47" s="131">
        <f t="shared" si="0"/>
        <v>19.36</v>
      </c>
      <c r="R47" s="131">
        <f t="shared" si="1"/>
        <v>23.92896</v>
      </c>
      <c r="S47" s="132">
        <v>0</v>
      </c>
      <c r="T47" s="131">
        <v>0</v>
      </c>
      <c r="U47" s="131">
        <f t="shared" si="9"/>
        <v>527.28895999999997</v>
      </c>
      <c r="V47" s="132">
        <f t="shared" si="2"/>
        <v>865097</v>
      </c>
      <c r="W47" s="101"/>
      <c r="X47" s="19">
        <v>100</v>
      </c>
      <c r="Y47" s="129">
        <v>1640.65</v>
      </c>
      <c r="Z47" s="19">
        <f t="shared" si="15"/>
        <v>794074.6</v>
      </c>
      <c r="AA47" s="19">
        <f t="shared" si="16"/>
        <v>31762.984</v>
      </c>
      <c r="AB47" s="19">
        <f t="shared" si="17"/>
        <v>39259.048223999998</v>
      </c>
      <c r="AC47" s="19">
        <f t="shared" si="18"/>
        <v>0</v>
      </c>
      <c r="AD47" s="19">
        <f t="shared" si="19"/>
        <v>0</v>
      </c>
      <c r="AE47" s="20">
        <f t="shared" si="8"/>
        <v>865097</v>
      </c>
    </row>
    <row r="48" spans="1:31" x14ac:dyDescent="0.25">
      <c r="A48" s="118" t="s">
        <v>141</v>
      </c>
      <c r="B48" s="116" t="s">
        <v>187</v>
      </c>
      <c r="C48" s="106" t="s">
        <v>121</v>
      </c>
      <c r="D48" s="5"/>
      <c r="E48" s="5"/>
      <c r="F48" s="5"/>
      <c r="G48" s="5"/>
      <c r="H48" s="5"/>
      <c r="I48" s="5"/>
      <c r="J48" s="5"/>
      <c r="K48" s="5"/>
      <c r="L48" s="25"/>
      <c r="M48" s="125" t="s">
        <v>178</v>
      </c>
      <c r="N48" s="129">
        <v>2870.77</v>
      </c>
      <c r="O48" s="133"/>
      <c r="P48" s="129">
        <v>448</v>
      </c>
      <c r="Q48" s="131">
        <f t="shared" si="0"/>
        <v>17.920000000000002</v>
      </c>
      <c r="R48" s="131">
        <f t="shared" si="1"/>
        <v>22.14912</v>
      </c>
      <c r="S48" s="132">
        <v>0</v>
      </c>
      <c r="T48" s="131">
        <v>0</v>
      </c>
      <c r="U48" s="131">
        <f t="shared" si="9"/>
        <v>488.06912</v>
      </c>
      <c r="V48" s="132">
        <f t="shared" si="2"/>
        <v>1401134</v>
      </c>
      <c r="W48" s="101"/>
      <c r="X48" s="19">
        <v>100</v>
      </c>
      <c r="Y48" s="129">
        <v>2870.77</v>
      </c>
      <c r="Z48" s="19">
        <f t="shared" si="15"/>
        <v>1286104.96</v>
      </c>
      <c r="AA48" s="19">
        <f t="shared" si="16"/>
        <v>51444.198400000008</v>
      </c>
      <c r="AB48" s="19">
        <f t="shared" si="17"/>
        <v>63585.0292224</v>
      </c>
      <c r="AC48" s="19">
        <f t="shared" si="18"/>
        <v>0</v>
      </c>
      <c r="AD48" s="19">
        <f t="shared" si="19"/>
        <v>0</v>
      </c>
      <c r="AE48" s="20">
        <f t="shared" si="8"/>
        <v>1401134</v>
      </c>
    </row>
    <row r="49" spans="1:31" x14ac:dyDescent="0.25">
      <c r="A49" s="118" t="s">
        <v>142</v>
      </c>
      <c r="B49" s="116" t="s">
        <v>187</v>
      </c>
      <c r="C49" s="106" t="s">
        <v>123</v>
      </c>
      <c r="D49" s="5"/>
      <c r="E49" s="5"/>
      <c r="F49" s="5"/>
      <c r="G49" s="5"/>
      <c r="H49" s="5"/>
      <c r="I49" s="5"/>
      <c r="J49" s="5"/>
      <c r="K49" s="5"/>
      <c r="L49" s="25"/>
      <c r="M49" s="125" t="s">
        <v>178</v>
      </c>
      <c r="N49" s="129">
        <v>119.19</v>
      </c>
      <c r="O49" s="133"/>
      <c r="P49" s="129">
        <v>462</v>
      </c>
      <c r="Q49" s="131">
        <f t="shared" si="0"/>
        <v>18.48</v>
      </c>
      <c r="R49" s="131">
        <f t="shared" si="1"/>
        <v>22.841279999999998</v>
      </c>
      <c r="S49" s="132">
        <v>0</v>
      </c>
      <c r="T49" s="131">
        <v>0</v>
      </c>
      <c r="U49" s="131">
        <f t="shared" si="9"/>
        <v>503.32128</v>
      </c>
      <c r="V49" s="132">
        <f t="shared" si="2"/>
        <v>59991</v>
      </c>
      <c r="W49" s="101"/>
      <c r="X49" s="19">
        <v>100</v>
      </c>
      <c r="Y49" s="129">
        <v>119.19</v>
      </c>
      <c r="Z49" s="19">
        <f t="shared" si="15"/>
        <v>55065.78</v>
      </c>
      <c r="AA49" s="19">
        <f t="shared" si="16"/>
        <v>2202.6311999999998</v>
      </c>
      <c r="AB49" s="19">
        <f t="shared" si="17"/>
        <v>2722.4521631999996</v>
      </c>
      <c r="AC49" s="19">
        <f t="shared" si="18"/>
        <v>0</v>
      </c>
      <c r="AD49" s="19">
        <f t="shared" si="19"/>
        <v>0</v>
      </c>
      <c r="AE49" s="20">
        <f t="shared" si="8"/>
        <v>59991</v>
      </c>
    </row>
    <row r="50" spans="1:31" x14ac:dyDescent="0.25">
      <c r="A50" s="118" t="s">
        <v>179</v>
      </c>
      <c r="B50" s="116" t="s">
        <v>187</v>
      </c>
      <c r="C50" s="106" t="s">
        <v>143</v>
      </c>
      <c r="D50" s="5"/>
      <c r="E50" s="5"/>
      <c r="F50" s="5"/>
      <c r="G50" s="5"/>
      <c r="H50" s="5"/>
      <c r="I50" s="5"/>
      <c r="J50" s="5"/>
      <c r="K50" s="5"/>
      <c r="L50" s="25"/>
      <c r="M50" s="125" t="s">
        <v>178</v>
      </c>
      <c r="N50" s="129">
        <v>413.17</v>
      </c>
      <c r="O50" s="133"/>
      <c r="P50" s="129">
        <v>448</v>
      </c>
      <c r="Q50" s="131">
        <f t="shared" si="0"/>
        <v>17.920000000000002</v>
      </c>
      <c r="R50" s="131">
        <f t="shared" si="1"/>
        <v>22.14912</v>
      </c>
      <c r="S50" s="132">
        <v>0</v>
      </c>
      <c r="T50" s="131">
        <v>0</v>
      </c>
      <c r="U50" s="131">
        <f t="shared" si="9"/>
        <v>488.06912</v>
      </c>
      <c r="V50" s="132">
        <f t="shared" si="2"/>
        <v>201656</v>
      </c>
      <c r="W50" s="101"/>
      <c r="X50" s="19">
        <v>100</v>
      </c>
      <c r="Y50" s="129">
        <v>413.17</v>
      </c>
      <c r="Z50" s="19">
        <f t="shared" si="15"/>
        <v>185100.16</v>
      </c>
      <c r="AA50" s="19">
        <f t="shared" si="16"/>
        <v>7404.0064000000002</v>
      </c>
      <c r="AB50" s="19">
        <f t="shared" si="17"/>
        <v>9151.3519103999988</v>
      </c>
      <c r="AC50" s="19">
        <f t="shared" si="18"/>
        <v>0</v>
      </c>
      <c r="AD50" s="19">
        <f t="shared" si="19"/>
        <v>0</v>
      </c>
      <c r="AE50" s="20">
        <f t="shared" si="8"/>
        <v>201656</v>
      </c>
    </row>
    <row r="51" spans="1:31" ht="38.25" x14ac:dyDescent="0.25">
      <c r="A51" s="118">
        <v>4</v>
      </c>
      <c r="B51" s="116" t="s">
        <v>187</v>
      </c>
      <c r="C51" s="105" t="s">
        <v>144</v>
      </c>
      <c r="D51" s="5"/>
      <c r="E51" s="5"/>
      <c r="F51" s="5"/>
      <c r="G51" s="5"/>
      <c r="H51" s="5"/>
      <c r="I51" s="5"/>
      <c r="J51" s="5"/>
      <c r="K51" s="5"/>
      <c r="L51" s="25"/>
      <c r="M51" s="128" t="s">
        <v>183</v>
      </c>
      <c r="N51" s="129">
        <v>0</v>
      </c>
      <c r="O51" s="133"/>
      <c r="P51" s="129">
        <v>0</v>
      </c>
      <c r="Q51" s="131">
        <f t="shared" si="0"/>
        <v>0</v>
      </c>
      <c r="R51" s="131">
        <f t="shared" si="1"/>
        <v>0</v>
      </c>
      <c r="S51" s="132">
        <v>0</v>
      </c>
      <c r="T51" s="131">
        <v>0</v>
      </c>
      <c r="U51" s="131">
        <f t="shared" si="9"/>
        <v>0</v>
      </c>
      <c r="V51" s="132">
        <f t="shared" si="2"/>
        <v>0</v>
      </c>
      <c r="W51" s="101"/>
      <c r="X51" s="19">
        <v>0</v>
      </c>
      <c r="Y51" s="129">
        <v>0</v>
      </c>
      <c r="Z51" s="19">
        <f t="shared" si="15"/>
        <v>0</v>
      </c>
      <c r="AA51" s="19">
        <f t="shared" si="16"/>
        <v>0</v>
      </c>
      <c r="AB51" s="19">
        <f t="shared" si="17"/>
        <v>0</v>
      </c>
      <c r="AC51" s="19">
        <f t="shared" si="18"/>
        <v>0</v>
      </c>
      <c r="AD51" s="19">
        <f t="shared" si="19"/>
        <v>0</v>
      </c>
      <c r="AE51" s="20">
        <f t="shared" si="8"/>
        <v>0</v>
      </c>
    </row>
    <row r="52" spans="1:31" ht="38.25" x14ac:dyDescent="0.25">
      <c r="A52" s="118">
        <v>4.2</v>
      </c>
      <c r="B52" s="116" t="s">
        <v>187</v>
      </c>
      <c r="C52" s="106" t="s">
        <v>145</v>
      </c>
      <c r="D52" s="5"/>
      <c r="E52" s="5"/>
      <c r="F52" s="5"/>
      <c r="G52" s="5"/>
      <c r="H52" s="5"/>
      <c r="I52" s="5"/>
      <c r="J52" s="5"/>
      <c r="K52" s="5"/>
      <c r="L52" s="25"/>
      <c r="M52" s="125" t="s">
        <v>178</v>
      </c>
      <c r="N52" s="129">
        <v>904.6</v>
      </c>
      <c r="O52" s="133"/>
      <c r="P52" s="129">
        <v>141</v>
      </c>
      <c r="Q52" s="131">
        <f t="shared" si="0"/>
        <v>5.64</v>
      </c>
      <c r="R52" s="131">
        <f t="shared" si="1"/>
        <v>6.9710399999999995</v>
      </c>
      <c r="S52" s="132">
        <v>0</v>
      </c>
      <c r="T52" s="131">
        <v>0</v>
      </c>
      <c r="U52" s="131">
        <f t="shared" si="9"/>
        <v>153.61103999999997</v>
      </c>
      <c r="V52" s="132">
        <f t="shared" si="2"/>
        <v>138957</v>
      </c>
      <c r="W52" s="101"/>
      <c r="X52" s="19">
        <v>100</v>
      </c>
      <c r="Y52" s="129">
        <v>904.6</v>
      </c>
      <c r="Z52" s="19">
        <f t="shared" si="15"/>
        <v>127548.6</v>
      </c>
      <c r="AA52" s="19">
        <f t="shared" si="16"/>
        <v>5101.9439999999995</v>
      </c>
      <c r="AB52" s="19">
        <f t="shared" si="17"/>
        <v>6306.0027839999993</v>
      </c>
      <c r="AC52" s="19">
        <f t="shared" si="18"/>
        <v>0</v>
      </c>
      <c r="AD52" s="19">
        <f t="shared" si="19"/>
        <v>0</v>
      </c>
      <c r="AE52" s="20">
        <f t="shared" si="8"/>
        <v>138957</v>
      </c>
    </row>
    <row r="53" spans="1:31" ht="38.25" x14ac:dyDescent="0.25">
      <c r="A53" s="118">
        <v>4.3</v>
      </c>
      <c r="B53" s="116" t="s">
        <v>187</v>
      </c>
      <c r="C53" s="106" t="s">
        <v>146</v>
      </c>
      <c r="D53" s="5"/>
      <c r="E53" s="5"/>
      <c r="F53" s="5"/>
      <c r="G53" s="5"/>
      <c r="H53" s="5"/>
      <c r="I53" s="5"/>
      <c r="J53" s="5"/>
      <c r="K53" s="5"/>
      <c r="L53" s="25"/>
      <c r="M53" s="125" t="s">
        <v>178</v>
      </c>
      <c r="N53" s="129">
        <v>293.70999999999998</v>
      </c>
      <c r="O53" s="133"/>
      <c r="P53" s="129">
        <v>176</v>
      </c>
      <c r="Q53" s="131">
        <f t="shared" si="0"/>
        <v>7.04</v>
      </c>
      <c r="R53" s="131">
        <f t="shared" si="1"/>
        <v>8.7014399999999998</v>
      </c>
      <c r="S53" s="132">
        <v>0</v>
      </c>
      <c r="T53" s="131">
        <v>0</v>
      </c>
      <c r="U53" s="131">
        <f t="shared" si="9"/>
        <v>191.74143999999998</v>
      </c>
      <c r="V53" s="132">
        <f t="shared" si="2"/>
        <v>56316</v>
      </c>
      <c r="W53" s="101"/>
      <c r="X53" s="19">
        <v>100</v>
      </c>
      <c r="Y53" s="129">
        <v>293.70999999999998</v>
      </c>
      <c r="Z53" s="19">
        <f t="shared" si="15"/>
        <v>51692.959999999992</v>
      </c>
      <c r="AA53" s="19">
        <f t="shared" si="16"/>
        <v>2067.7183999999997</v>
      </c>
      <c r="AB53" s="19">
        <f t="shared" si="17"/>
        <v>2555.6999423999996</v>
      </c>
      <c r="AC53" s="19">
        <f t="shared" si="18"/>
        <v>0</v>
      </c>
      <c r="AD53" s="19">
        <f t="shared" si="19"/>
        <v>0</v>
      </c>
      <c r="AE53" s="20">
        <f t="shared" si="8"/>
        <v>56316</v>
      </c>
    </row>
    <row r="54" spans="1:31" ht="38.25" x14ac:dyDescent="0.25">
      <c r="A54" s="118">
        <v>4.5</v>
      </c>
      <c r="B54" s="116" t="s">
        <v>187</v>
      </c>
      <c r="C54" s="106" t="s">
        <v>147</v>
      </c>
      <c r="D54" s="5"/>
      <c r="E54" s="5"/>
      <c r="F54" s="5"/>
      <c r="G54" s="5"/>
      <c r="H54" s="5"/>
      <c r="I54" s="5"/>
      <c r="J54" s="5"/>
      <c r="K54" s="5"/>
      <c r="L54" s="25"/>
      <c r="M54" s="125" t="s">
        <v>178</v>
      </c>
      <c r="N54" s="129">
        <v>1469.16</v>
      </c>
      <c r="O54" s="133"/>
      <c r="P54" s="129">
        <v>268</v>
      </c>
      <c r="Q54" s="131">
        <f t="shared" si="0"/>
        <v>10.72</v>
      </c>
      <c r="R54" s="131">
        <f t="shared" si="1"/>
        <v>13.249919999999999</v>
      </c>
      <c r="S54" s="132">
        <v>0</v>
      </c>
      <c r="T54" s="131">
        <v>0</v>
      </c>
      <c r="U54" s="131">
        <f t="shared" si="9"/>
        <v>291.96992</v>
      </c>
      <c r="V54" s="132">
        <f t="shared" si="2"/>
        <v>428951</v>
      </c>
      <c r="W54" s="101"/>
      <c r="X54" s="19">
        <v>100</v>
      </c>
      <c r="Y54" s="129">
        <v>1469.16</v>
      </c>
      <c r="Z54" s="19">
        <f t="shared" si="15"/>
        <v>393734.88</v>
      </c>
      <c r="AA54" s="19">
        <f t="shared" si="16"/>
        <v>15749.395200000001</v>
      </c>
      <c r="AB54" s="19">
        <f t="shared" si="17"/>
        <v>19466.2524672</v>
      </c>
      <c r="AC54" s="19">
        <f t="shared" si="18"/>
        <v>0</v>
      </c>
      <c r="AD54" s="19">
        <f t="shared" si="19"/>
        <v>0</v>
      </c>
      <c r="AE54" s="20">
        <f t="shared" si="8"/>
        <v>428951</v>
      </c>
    </row>
    <row r="55" spans="1:31" x14ac:dyDescent="0.25">
      <c r="A55" s="118">
        <v>5.0999999999999996</v>
      </c>
      <c r="B55" s="116" t="s">
        <v>188</v>
      </c>
      <c r="C55" s="105" t="s">
        <v>148</v>
      </c>
      <c r="D55" s="5"/>
      <c r="E55" s="5"/>
      <c r="F55" s="5"/>
      <c r="G55" s="5"/>
      <c r="H55" s="5"/>
      <c r="I55" s="5"/>
      <c r="J55" s="5"/>
      <c r="K55" s="5"/>
      <c r="L55" s="25"/>
      <c r="M55" s="125" t="s">
        <v>180</v>
      </c>
      <c r="N55" s="129">
        <v>573.23</v>
      </c>
      <c r="O55" s="133"/>
      <c r="P55" s="129">
        <v>60000</v>
      </c>
      <c r="Q55" s="131">
        <f t="shared" si="0"/>
        <v>2400</v>
      </c>
      <c r="R55" s="131">
        <f t="shared" si="1"/>
        <v>2966.4</v>
      </c>
      <c r="S55" s="132">
        <v>0</v>
      </c>
      <c r="T55" s="131">
        <v>0</v>
      </c>
      <c r="U55" s="131">
        <f t="shared" si="9"/>
        <v>65366.400000000001</v>
      </c>
      <c r="V55" s="132">
        <f t="shared" si="2"/>
        <v>37469981</v>
      </c>
      <c r="W55" s="101"/>
      <c r="X55" s="19">
        <v>100</v>
      </c>
      <c r="Y55" s="129">
        <v>573.23</v>
      </c>
      <c r="Z55" s="19">
        <f t="shared" si="15"/>
        <v>34393800</v>
      </c>
      <c r="AA55" s="19">
        <f t="shared" si="16"/>
        <v>1375752</v>
      </c>
      <c r="AB55" s="19">
        <f t="shared" si="17"/>
        <v>1700429.4720000001</v>
      </c>
      <c r="AC55" s="19">
        <f t="shared" si="18"/>
        <v>0</v>
      </c>
      <c r="AD55" s="19">
        <f t="shared" si="19"/>
        <v>0</v>
      </c>
      <c r="AE55" s="20">
        <f t="shared" si="8"/>
        <v>37469981</v>
      </c>
    </row>
    <row r="56" spans="1:31" x14ac:dyDescent="0.25">
      <c r="A56" s="117" t="s">
        <v>149</v>
      </c>
      <c r="B56" s="115" t="s">
        <v>190</v>
      </c>
      <c r="C56" s="105" t="s">
        <v>150</v>
      </c>
      <c r="D56" s="5"/>
      <c r="E56" s="5"/>
      <c r="F56" s="5"/>
      <c r="G56" s="5"/>
      <c r="H56" s="5"/>
      <c r="I56" s="5"/>
      <c r="J56" s="5"/>
      <c r="K56" s="5"/>
      <c r="L56" s="25"/>
      <c r="M56" s="128" t="s">
        <v>183</v>
      </c>
      <c r="N56" s="129">
        <v>0</v>
      </c>
      <c r="O56" s="133"/>
      <c r="P56" s="129">
        <v>0</v>
      </c>
      <c r="Q56" s="131">
        <f t="shared" si="0"/>
        <v>0</v>
      </c>
      <c r="R56" s="131">
        <f t="shared" si="1"/>
        <v>0</v>
      </c>
      <c r="S56" s="132">
        <v>0</v>
      </c>
      <c r="T56" s="131">
        <v>0</v>
      </c>
      <c r="U56" s="131">
        <f t="shared" si="9"/>
        <v>0</v>
      </c>
      <c r="V56" s="132">
        <f t="shared" si="2"/>
        <v>0</v>
      </c>
      <c r="W56" s="101"/>
      <c r="X56" s="19">
        <v>0</v>
      </c>
      <c r="Y56" s="129">
        <v>0</v>
      </c>
      <c r="Z56" s="19">
        <f t="shared" si="15"/>
        <v>0</v>
      </c>
      <c r="AA56" s="19">
        <f t="shared" si="16"/>
        <v>0</v>
      </c>
      <c r="AB56" s="19">
        <f t="shared" si="17"/>
        <v>0</v>
      </c>
      <c r="AC56" s="19">
        <f t="shared" si="18"/>
        <v>0</v>
      </c>
      <c r="AD56" s="19">
        <f t="shared" si="19"/>
        <v>0</v>
      </c>
      <c r="AE56" s="20">
        <f t="shared" si="8"/>
        <v>0</v>
      </c>
    </row>
    <row r="57" spans="1:31" x14ac:dyDescent="0.25">
      <c r="A57" s="118">
        <v>1.4</v>
      </c>
      <c r="B57" s="116" t="s">
        <v>190</v>
      </c>
      <c r="C57" s="106" t="s">
        <v>151</v>
      </c>
      <c r="D57" s="5"/>
      <c r="E57" s="5"/>
      <c r="F57" s="5"/>
      <c r="G57" s="5"/>
      <c r="H57" s="5"/>
      <c r="I57" s="5"/>
      <c r="J57" s="5"/>
      <c r="K57" s="5"/>
      <c r="L57" s="25"/>
      <c r="M57" s="125" t="s">
        <v>180</v>
      </c>
      <c r="N57" s="129">
        <v>0.15</v>
      </c>
      <c r="O57" s="133"/>
      <c r="P57" s="129">
        <v>97537</v>
      </c>
      <c r="Q57" s="131">
        <f t="shared" si="0"/>
        <v>3901.48</v>
      </c>
      <c r="R57" s="131">
        <f t="shared" si="1"/>
        <v>4822.2292799999996</v>
      </c>
      <c r="S57" s="132">
        <v>0</v>
      </c>
      <c r="T57" s="131">
        <v>0</v>
      </c>
      <c r="U57" s="131">
        <f t="shared" si="9"/>
        <v>106260.70928</v>
      </c>
      <c r="V57" s="132">
        <f t="shared" si="2"/>
        <v>15939</v>
      </c>
      <c r="W57" s="101"/>
      <c r="X57" s="19">
        <v>100</v>
      </c>
      <c r="Y57" s="129">
        <v>0.15</v>
      </c>
      <c r="Z57" s="19">
        <f t="shared" si="15"/>
        <v>14630.55</v>
      </c>
      <c r="AA57" s="19">
        <f t="shared" si="16"/>
        <v>585.22199999999998</v>
      </c>
      <c r="AB57" s="19">
        <f t="shared" si="17"/>
        <v>723.33439199999998</v>
      </c>
      <c r="AC57" s="19">
        <f t="shared" si="18"/>
        <v>0</v>
      </c>
      <c r="AD57" s="19">
        <f t="shared" si="19"/>
        <v>0</v>
      </c>
      <c r="AE57" s="20">
        <f t="shared" si="8"/>
        <v>15939</v>
      </c>
    </row>
    <row r="58" spans="1:31" x14ac:dyDescent="0.25">
      <c r="A58" s="117" t="s">
        <v>160</v>
      </c>
      <c r="B58" s="115" t="s">
        <v>191</v>
      </c>
      <c r="C58" s="105" t="s">
        <v>161</v>
      </c>
      <c r="D58" s="5"/>
      <c r="E58" s="5"/>
      <c r="F58" s="5"/>
      <c r="G58" s="5"/>
      <c r="H58" s="5"/>
      <c r="I58" s="5"/>
      <c r="J58" s="5"/>
      <c r="K58" s="5"/>
      <c r="L58" s="25"/>
      <c r="M58" s="128" t="s">
        <v>183</v>
      </c>
      <c r="N58" s="129">
        <v>0</v>
      </c>
      <c r="O58" s="133"/>
      <c r="P58" s="129">
        <v>0</v>
      </c>
      <c r="Q58" s="131">
        <f t="shared" si="0"/>
        <v>0</v>
      </c>
      <c r="R58" s="131">
        <f t="shared" si="1"/>
        <v>0</v>
      </c>
      <c r="S58" s="132">
        <v>0</v>
      </c>
      <c r="T58" s="131">
        <v>0</v>
      </c>
      <c r="U58" s="131">
        <f t="shared" si="9"/>
        <v>0</v>
      </c>
      <c r="V58" s="132">
        <f t="shared" si="2"/>
        <v>0</v>
      </c>
      <c r="W58" s="101"/>
      <c r="X58" s="19">
        <v>0</v>
      </c>
      <c r="Y58" s="129">
        <v>0</v>
      </c>
      <c r="Z58" s="19">
        <f t="shared" si="15"/>
        <v>0</v>
      </c>
      <c r="AA58" s="19">
        <f t="shared" si="16"/>
        <v>0</v>
      </c>
      <c r="AB58" s="19">
        <f t="shared" si="17"/>
        <v>0</v>
      </c>
      <c r="AC58" s="19">
        <f t="shared" si="18"/>
        <v>0</v>
      </c>
      <c r="AD58" s="19">
        <f t="shared" si="19"/>
        <v>0</v>
      </c>
      <c r="AE58" s="20">
        <f t="shared" si="8"/>
        <v>0</v>
      </c>
    </row>
    <row r="59" spans="1:31" ht="25.5" x14ac:dyDescent="0.25">
      <c r="A59" s="118">
        <v>1</v>
      </c>
      <c r="B59" s="116" t="s">
        <v>191</v>
      </c>
      <c r="C59" s="106" t="s">
        <v>162</v>
      </c>
      <c r="D59" s="5"/>
      <c r="E59" s="5"/>
      <c r="F59" s="5"/>
      <c r="G59" s="5"/>
      <c r="H59" s="5"/>
      <c r="I59" s="5"/>
      <c r="J59" s="5"/>
      <c r="K59" s="5"/>
      <c r="L59" s="25"/>
      <c r="M59" s="128" t="s">
        <v>183</v>
      </c>
      <c r="N59" s="129">
        <v>0</v>
      </c>
      <c r="O59" s="133"/>
      <c r="P59" s="129">
        <v>0</v>
      </c>
      <c r="Q59" s="131">
        <f t="shared" si="0"/>
        <v>0</v>
      </c>
      <c r="R59" s="131">
        <f t="shared" si="1"/>
        <v>0</v>
      </c>
      <c r="S59" s="132">
        <v>0</v>
      </c>
      <c r="T59" s="131">
        <v>0</v>
      </c>
      <c r="U59" s="131">
        <f t="shared" si="9"/>
        <v>0</v>
      </c>
      <c r="V59" s="132">
        <f t="shared" si="2"/>
        <v>0</v>
      </c>
      <c r="W59" s="101"/>
      <c r="X59" s="19">
        <v>0</v>
      </c>
      <c r="Y59" s="129">
        <v>0</v>
      </c>
      <c r="Z59" s="19">
        <f t="shared" si="15"/>
        <v>0</v>
      </c>
      <c r="AA59" s="19">
        <f t="shared" si="16"/>
        <v>0</v>
      </c>
      <c r="AB59" s="19">
        <f t="shared" si="17"/>
        <v>0</v>
      </c>
      <c r="AC59" s="19">
        <f t="shared" si="18"/>
        <v>0</v>
      </c>
      <c r="AD59" s="19">
        <f t="shared" si="19"/>
        <v>0</v>
      </c>
      <c r="AE59" s="20">
        <f t="shared" si="8"/>
        <v>0</v>
      </c>
    </row>
    <row r="60" spans="1:31" ht="25.5" x14ac:dyDescent="0.25">
      <c r="A60" s="118">
        <v>1.1000000000000001</v>
      </c>
      <c r="B60" s="116" t="s">
        <v>191</v>
      </c>
      <c r="C60" s="105" t="s">
        <v>163</v>
      </c>
      <c r="D60" s="5"/>
      <c r="E60" s="5"/>
      <c r="F60" s="5"/>
      <c r="G60" s="5"/>
      <c r="H60" s="5"/>
      <c r="I60" s="5"/>
      <c r="J60" s="5"/>
      <c r="K60" s="5"/>
      <c r="L60" s="25"/>
      <c r="M60" s="128" t="s">
        <v>183</v>
      </c>
      <c r="N60" s="129">
        <v>0</v>
      </c>
      <c r="O60" s="133"/>
      <c r="P60" s="129">
        <v>0</v>
      </c>
      <c r="Q60" s="131">
        <f t="shared" si="0"/>
        <v>0</v>
      </c>
      <c r="R60" s="131">
        <f t="shared" si="1"/>
        <v>0</v>
      </c>
      <c r="S60" s="132">
        <v>0</v>
      </c>
      <c r="T60" s="131">
        <v>0</v>
      </c>
      <c r="U60" s="131">
        <f t="shared" si="9"/>
        <v>0</v>
      </c>
      <c r="V60" s="132">
        <f t="shared" si="2"/>
        <v>0</v>
      </c>
      <c r="W60" s="101"/>
      <c r="X60" s="19">
        <v>0</v>
      </c>
      <c r="Y60" s="129">
        <v>0</v>
      </c>
      <c r="Z60" s="19">
        <f t="shared" si="15"/>
        <v>0</v>
      </c>
      <c r="AA60" s="19">
        <f t="shared" si="16"/>
        <v>0</v>
      </c>
      <c r="AB60" s="19">
        <f t="shared" si="17"/>
        <v>0</v>
      </c>
      <c r="AC60" s="19">
        <f t="shared" si="18"/>
        <v>0</v>
      </c>
      <c r="AD60" s="19">
        <f t="shared" si="19"/>
        <v>0</v>
      </c>
      <c r="AE60" s="20">
        <f t="shared" si="8"/>
        <v>0</v>
      </c>
    </row>
    <row r="61" spans="1:31" ht="38.25" x14ac:dyDescent="0.25">
      <c r="A61" s="118" t="s">
        <v>93</v>
      </c>
      <c r="B61" s="116" t="s">
        <v>191</v>
      </c>
      <c r="C61" s="106" t="s">
        <v>164</v>
      </c>
      <c r="D61" s="5"/>
      <c r="E61" s="5"/>
      <c r="F61" s="5"/>
      <c r="G61" s="5"/>
      <c r="H61" s="5"/>
      <c r="I61" s="5"/>
      <c r="J61" s="5"/>
      <c r="K61" s="5"/>
      <c r="L61" s="25"/>
      <c r="M61" s="125" t="s">
        <v>178</v>
      </c>
      <c r="N61" s="129">
        <v>2319.39</v>
      </c>
      <c r="O61" s="133"/>
      <c r="P61" s="129">
        <v>440</v>
      </c>
      <c r="Q61" s="131">
        <f t="shared" si="0"/>
        <v>17.600000000000001</v>
      </c>
      <c r="R61" s="131">
        <f t="shared" si="1"/>
        <v>21.753599999999999</v>
      </c>
      <c r="S61" s="132">
        <v>0</v>
      </c>
      <c r="T61" s="131">
        <v>0</v>
      </c>
      <c r="U61" s="131">
        <f t="shared" si="9"/>
        <v>479.35360000000003</v>
      </c>
      <c r="V61" s="132">
        <f t="shared" si="2"/>
        <v>1111808</v>
      </c>
      <c r="W61" s="101"/>
      <c r="X61" s="19">
        <v>100</v>
      </c>
      <c r="Y61" s="129">
        <v>2319.39</v>
      </c>
      <c r="Z61" s="19">
        <f t="shared" si="15"/>
        <v>1020531.6</v>
      </c>
      <c r="AA61" s="19">
        <f t="shared" si="16"/>
        <v>40821.264000000003</v>
      </c>
      <c r="AB61" s="19">
        <f t="shared" si="17"/>
        <v>50455.082303999996</v>
      </c>
      <c r="AC61" s="19">
        <f t="shared" si="18"/>
        <v>0</v>
      </c>
      <c r="AD61" s="19">
        <f t="shared" si="19"/>
        <v>0</v>
      </c>
      <c r="AE61" s="20">
        <f t="shared" si="8"/>
        <v>1111808</v>
      </c>
    </row>
    <row r="62" spans="1:31" x14ac:dyDescent="0.25">
      <c r="A62" s="118" t="s">
        <v>165</v>
      </c>
      <c r="B62" s="116" t="s">
        <v>191</v>
      </c>
      <c r="C62" s="106" t="s">
        <v>166</v>
      </c>
      <c r="D62" s="5"/>
      <c r="E62" s="5"/>
      <c r="F62" s="5"/>
      <c r="G62" s="5"/>
      <c r="H62" s="5"/>
      <c r="I62" s="5"/>
      <c r="J62" s="5"/>
      <c r="K62" s="5"/>
      <c r="L62" s="25"/>
      <c r="M62" s="125" t="s">
        <v>178</v>
      </c>
      <c r="N62" s="129">
        <v>579</v>
      </c>
      <c r="O62" s="133"/>
      <c r="P62" s="129">
        <v>483</v>
      </c>
      <c r="Q62" s="131">
        <f t="shared" si="0"/>
        <v>19.32</v>
      </c>
      <c r="R62" s="131">
        <f t="shared" si="1"/>
        <v>23.879519999999999</v>
      </c>
      <c r="S62" s="132">
        <v>0</v>
      </c>
      <c r="T62" s="131">
        <v>0</v>
      </c>
      <c r="U62" s="131">
        <f t="shared" si="9"/>
        <v>526.19952000000001</v>
      </c>
      <c r="V62" s="132">
        <f t="shared" si="2"/>
        <v>304670</v>
      </c>
      <c r="W62" s="101"/>
      <c r="X62" s="19">
        <v>100</v>
      </c>
      <c r="Y62" s="129">
        <v>579</v>
      </c>
      <c r="Z62" s="19">
        <f t="shared" si="15"/>
        <v>279657</v>
      </c>
      <c r="AA62" s="19">
        <f t="shared" si="16"/>
        <v>11186.28</v>
      </c>
      <c r="AB62" s="19">
        <f t="shared" si="17"/>
        <v>13826.242079999998</v>
      </c>
      <c r="AC62" s="19">
        <f t="shared" si="18"/>
        <v>0</v>
      </c>
      <c r="AD62" s="19">
        <f t="shared" si="19"/>
        <v>0</v>
      </c>
      <c r="AE62" s="20">
        <f t="shared" si="8"/>
        <v>304670</v>
      </c>
    </row>
    <row r="63" spans="1:31" x14ac:dyDescent="0.25">
      <c r="A63" s="117" t="s">
        <v>54</v>
      </c>
      <c r="B63" s="115" t="s">
        <v>192</v>
      </c>
      <c r="C63" s="105" t="s">
        <v>167</v>
      </c>
      <c r="D63" s="5"/>
      <c r="E63" s="5"/>
      <c r="F63" s="5"/>
      <c r="G63" s="5"/>
      <c r="H63" s="5"/>
      <c r="I63" s="5"/>
      <c r="J63" s="5"/>
      <c r="K63" s="5"/>
      <c r="L63" s="25"/>
      <c r="M63" s="128" t="s">
        <v>183</v>
      </c>
      <c r="N63" s="129">
        <v>0</v>
      </c>
      <c r="O63" s="133"/>
      <c r="P63" s="129">
        <v>0</v>
      </c>
      <c r="Q63" s="131">
        <f t="shared" si="0"/>
        <v>0</v>
      </c>
      <c r="R63" s="131">
        <f t="shared" si="1"/>
        <v>0</v>
      </c>
      <c r="S63" s="132">
        <v>0</v>
      </c>
      <c r="T63" s="131">
        <v>0</v>
      </c>
      <c r="U63" s="131">
        <f t="shared" si="9"/>
        <v>0</v>
      </c>
      <c r="V63" s="132">
        <f t="shared" si="2"/>
        <v>0</v>
      </c>
      <c r="W63" s="101"/>
      <c r="X63" s="19">
        <v>0</v>
      </c>
      <c r="Y63" s="129">
        <v>0</v>
      </c>
      <c r="Z63" s="19">
        <f t="shared" si="15"/>
        <v>0</v>
      </c>
      <c r="AA63" s="19">
        <f t="shared" si="16"/>
        <v>0</v>
      </c>
      <c r="AB63" s="19">
        <f t="shared" si="17"/>
        <v>0</v>
      </c>
      <c r="AC63" s="19">
        <f t="shared" si="18"/>
        <v>0</v>
      </c>
      <c r="AD63" s="19">
        <f t="shared" si="19"/>
        <v>0</v>
      </c>
      <c r="AE63" s="20">
        <f t="shared" si="8"/>
        <v>0</v>
      </c>
    </row>
    <row r="64" spans="1:31" x14ac:dyDescent="0.25">
      <c r="A64" s="117" t="s">
        <v>99</v>
      </c>
      <c r="B64" s="115" t="s">
        <v>194</v>
      </c>
      <c r="C64" s="105" t="s">
        <v>150</v>
      </c>
      <c r="D64" s="5"/>
      <c r="E64" s="5"/>
      <c r="F64" s="5"/>
      <c r="G64" s="5"/>
      <c r="H64" s="5"/>
      <c r="I64" s="5"/>
      <c r="J64" s="5"/>
      <c r="K64" s="5"/>
      <c r="L64" s="25"/>
      <c r="M64" s="128" t="s">
        <v>183</v>
      </c>
      <c r="N64" s="129">
        <v>0</v>
      </c>
      <c r="O64" s="133"/>
      <c r="P64" s="129">
        <v>0</v>
      </c>
      <c r="Q64" s="131">
        <f t="shared" si="0"/>
        <v>0</v>
      </c>
      <c r="R64" s="131">
        <f t="shared" si="1"/>
        <v>0</v>
      </c>
      <c r="S64" s="132">
        <v>0</v>
      </c>
      <c r="T64" s="131">
        <v>0</v>
      </c>
      <c r="U64" s="131">
        <f t="shared" si="9"/>
        <v>0</v>
      </c>
      <c r="V64" s="132">
        <f t="shared" si="2"/>
        <v>0</v>
      </c>
      <c r="W64" s="101"/>
      <c r="X64" s="19">
        <v>0</v>
      </c>
      <c r="Y64" s="129">
        <v>0</v>
      </c>
      <c r="Z64" s="19">
        <f t="shared" si="15"/>
        <v>0</v>
      </c>
      <c r="AA64" s="19">
        <f t="shared" si="16"/>
        <v>0</v>
      </c>
      <c r="AB64" s="19">
        <f t="shared" si="17"/>
        <v>0</v>
      </c>
      <c r="AC64" s="19">
        <f t="shared" si="18"/>
        <v>0</v>
      </c>
      <c r="AD64" s="19">
        <f t="shared" si="19"/>
        <v>0</v>
      </c>
      <c r="AE64" s="20">
        <f t="shared" si="8"/>
        <v>0</v>
      </c>
    </row>
    <row r="65" spans="1:31" ht="25.5" x14ac:dyDescent="0.25">
      <c r="A65" s="118">
        <v>1.1000000000000001</v>
      </c>
      <c r="B65" s="116" t="s">
        <v>194</v>
      </c>
      <c r="C65" s="106" t="s">
        <v>169</v>
      </c>
      <c r="D65" s="5"/>
      <c r="E65" s="5"/>
      <c r="F65" s="5"/>
      <c r="G65" s="5"/>
      <c r="H65" s="5"/>
      <c r="I65" s="5"/>
      <c r="J65" s="5"/>
      <c r="K65" s="5"/>
      <c r="L65" s="25"/>
      <c r="M65" s="125" t="s">
        <v>180</v>
      </c>
      <c r="N65" s="129">
        <v>0.67</v>
      </c>
      <c r="O65" s="133"/>
      <c r="P65" s="129">
        <v>90490</v>
      </c>
      <c r="Q65" s="131">
        <f t="shared" si="0"/>
        <v>3619.6</v>
      </c>
      <c r="R65" s="131">
        <f t="shared" si="1"/>
        <v>4473.8256000000001</v>
      </c>
      <c r="S65" s="132">
        <v>0</v>
      </c>
      <c r="T65" s="131">
        <v>0</v>
      </c>
      <c r="U65" s="131">
        <f t="shared" si="9"/>
        <v>98583.425600000002</v>
      </c>
      <c r="V65" s="132">
        <f t="shared" si="2"/>
        <v>66051</v>
      </c>
      <c r="W65" s="101"/>
      <c r="X65" s="19">
        <v>100</v>
      </c>
      <c r="Y65" s="129">
        <v>0.67</v>
      </c>
      <c r="Z65" s="19">
        <f t="shared" si="15"/>
        <v>60628.3</v>
      </c>
      <c r="AA65" s="19">
        <f t="shared" si="16"/>
        <v>2425.1319999999996</v>
      </c>
      <c r="AB65" s="19">
        <f t="shared" si="17"/>
        <v>2997.4631520000003</v>
      </c>
      <c r="AC65" s="19">
        <f t="shared" si="18"/>
        <v>0</v>
      </c>
      <c r="AD65" s="19">
        <f t="shared" si="19"/>
        <v>0</v>
      </c>
      <c r="AE65" s="20">
        <f t="shared" si="8"/>
        <v>66051</v>
      </c>
    </row>
    <row r="66" spans="1:31" ht="25.5" x14ac:dyDescent="0.25">
      <c r="A66" s="118">
        <v>9</v>
      </c>
      <c r="B66" s="116" t="s">
        <v>194</v>
      </c>
      <c r="C66" s="110" t="s">
        <v>170</v>
      </c>
      <c r="D66" s="5"/>
      <c r="E66" s="5"/>
      <c r="F66" s="5"/>
      <c r="G66" s="5"/>
      <c r="H66" s="5"/>
      <c r="I66" s="5"/>
      <c r="J66" s="5"/>
      <c r="K66" s="5"/>
      <c r="L66" s="25"/>
      <c r="M66" s="128" t="s">
        <v>183</v>
      </c>
      <c r="N66" s="129">
        <v>0</v>
      </c>
      <c r="O66" s="133"/>
      <c r="P66" s="129">
        <v>0</v>
      </c>
      <c r="Q66" s="131">
        <f t="shared" si="0"/>
        <v>0</v>
      </c>
      <c r="R66" s="131">
        <f t="shared" si="1"/>
        <v>0</v>
      </c>
      <c r="S66" s="132">
        <v>0</v>
      </c>
      <c r="T66" s="131">
        <v>0</v>
      </c>
      <c r="U66" s="131">
        <f t="shared" si="9"/>
        <v>0</v>
      </c>
      <c r="V66" s="132">
        <f t="shared" si="2"/>
        <v>0</v>
      </c>
      <c r="W66" s="101"/>
      <c r="X66" s="19">
        <v>0</v>
      </c>
      <c r="Y66" s="129">
        <v>0</v>
      </c>
      <c r="Z66" s="19">
        <f t="shared" si="15"/>
        <v>0</v>
      </c>
      <c r="AA66" s="19">
        <f t="shared" si="16"/>
        <v>0</v>
      </c>
      <c r="AB66" s="19">
        <f t="shared" si="17"/>
        <v>0</v>
      </c>
      <c r="AC66" s="19">
        <f t="shared" si="18"/>
        <v>0</v>
      </c>
      <c r="AD66" s="19">
        <f t="shared" si="19"/>
        <v>0</v>
      </c>
      <c r="AE66" s="20">
        <f t="shared" si="8"/>
        <v>0</v>
      </c>
    </row>
    <row r="67" spans="1:31" x14ac:dyDescent="0.25">
      <c r="A67" s="118">
        <v>9.1</v>
      </c>
      <c r="B67" s="116" t="s">
        <v>194</v>
      </c>
      <c r="C67" s="110" t="s">
        <v>171</v>
      </c>
      <c r="D67" s="5"/>
      <c r="E67" s="5"/>
      <c r="F67" s="5"/>
      <c r="G67" s="5"/>
      <c r="H67" s="5"/>
      <c r="I67" s="5"/>
      <c r="J67" s="5"/>
      <c r="K67" s="5"/>
      <c r="L67" s="25"/>
      <c r="M67" s="125" t="s">
        <v>181</v>
      </c>
      <c r="N67" s="129">
        <v>36</v>
      </c>
      <c r="O67" s="133"/>
      <c r="P67" s="129">
        <v>817</v>
      </c>
      <c r="Q67" s="131">
        <f t="shared" si="0"/>
        <v>32.68</v>
      </c>
      <c r="R67" s="131">
        <f t="shared" si="1"/>
        <v>40.392479999999999</v>
      </c>
      <c r="S67" s="132">
        <v>0</v>
      </c>
      <c r="T67" s="131">
        <v>0</v>
      </c>
      <c r="U67" s="131">
        <f t="shared" si="9"/>
        <v>890.07247999999993</v>
      </c>
      <c r="V67" s="132">
        <f t="shared" si="2"/>
        <v>32043</v>
      </c>
      <c r="W67" s="101"/>
      <c r="X67" s="19">
        <v>100</v>
      </c>
      <c r="Y67" s="129">
        <v>36</v>
      </c>
      <c r="Z67" s="19">
        <f t="shared" si="15"/>
        <v>29412</v>
      </c>
      <c r="AA67" s="19">
        <f t="shared" si="16"/>
        <v>1176.48</v>
      </c>
      <c r="AB67" s="19">
        <f t="shared" si="17"/>
        <v>1454.1292799999999</v>
      </c>
      <c r="AC67" s="19">
        <f t="shared" si="18"/>
        <v>0</v>
      </c>
      <c r="AD67" s="19">
        <f t="shared" si="19"/>
        <v>0</v>
      </c>
      <c r="AE67" s="20">
        <f t="shared" si="8"/>
        <v>32043</v>
      </c>
    </row>
    <row r="68" spans="1:31" x14ac:dyDescent="0.25">
      <c r="A68" s="117" t="s">
        <v>152</v>
      </c>
      <c r="B68" s="115" t="s">
        <v>193</v>
      </c>
      <c r="C68" s="105" t="s">
        <v>172</v>
      </c>
      <c r="D68" s="5"/>
      <c r="E68" s="5"/>
      <c r="F68" s="5"/>
      <c r="G68" s="5"/>
      <c r="H68" s="5"/>
      <c r="I68" s="5"/>
      <c r="J68" s="5"/>
      <c r="K68" s="5"/>
      <c r="L68" s="25"/>
      <c r="M68" s="128" t="s">
        <v>183</v>
      </c>
      <c r="N68" s="129">
        <v>0</v>
      </c>
      <c r="O68" s="133"/>
      <c r="P68" s="129">
        <v>0</v>
      </c>
      <c r="Q68" s="131">
        <f t="shared" si="0"/>
        <v>0</v>
      </c>
      <c r="R68" s="131">
        <f t="shared" si="1"/>
        <v>0</v>
      </c>
      <c r="S68" s="132">
        <v>0</v>
      </c>
      <c r="T68" s="131">
        <v>0</v>
      </c>
      <c r="U68" s="131">
        <f t="shared" si="9"/>
        <v>0</v>
      </c>
      <c r="V68" s="132">
        <f t="shared" si="2"/>
        <v>0</v>
      </c>
      <c r="W68" s="101"/>
      <c r="X68" s="19">
        <v>0</v>
      </c>
      <c r="Y68" s="129">
        <v>0</v>
      </c>
      <c r="Z68" s="19">
        <f t="shared" si="15"/>
        <v>0</v>
      </c>
      <c r="AA68" s="19">
        <f t="shared" si="16"/>
        <v>0</v>
      </c>
      <c r="AB68" s="19">
        <f t="shared" si="17"/>
        <v>0</v>
      </c>
      <c r="AC68" s="19">
        <f t="shared" si="18"/>
        <v>0</v>
      </c>
      <c r="AD68" s="19">
        <f t="shared" si="19"/>
        <v>0</v>
      </c>
      <c r="AE68" s="20">
        <f t="shared" si="8"/>
        <v>0</v>
      </c>
    </row>
    <row r="69" spans="1:31" x14ac:dyDescent="0.25">
      <c r="A69" s="118">
        <v>9</v>
      </c>
      <c r="B69" s="116" t="s">
        <v>193</v>
      </c>
      <c r="C69" s="105" t="s">
        <v>173</v>
      </c>
      <c r="D69" s="5"/>
      <c r="E69" s="5"/>
      <c r="F69" s="5"/>
      <c r="G69" s="5"/>
      <c r="H69" s="5"/>
      <c r="I69" s="5"/>
      <c r="J69" s="5"/>
      <c r="K69" s="5"/>
      <c r="L69" s="25"/>
      <c r="M69" s="128" t="s">
        <v>183</v>
      </c>
      <c r="N69" s="129">
        <v>0</v>
      </c>
      <c r="O69" s="133"/>
      <c r="P69" s="129">
        <v>0</v>
      </c>
      <c r="Q69" s="131">
        <f t="shared" si="0"/>
        <v>0</v>
      </c>
      <c r="R69" s="131">
        <f t="shared" si="1"/>
        <v>0</v>
      </c>
      <c r="S69" s="132">
        <v>0</v>
      </c>
      <c r="T69" s="131">
        <v>0</v>
      </c>
      <c r="U69" s="131">
        <f t="shared" si="9"/>
        <v>0</v>
      </c>
      <c r="V69" s="132">
        <f t="shared" si="2"/>
        <v>0</v>
      </c>
      <c r="W69" s="101"/>
      <c r="X69" s="19">
        <v>0</v>
      </c>
      <c r="Y69" s="129">
        <v>0</v>
      </c>
      <c r="Z69" s="19">
        <f t="shared" si="15"/>
        <v>0</v>
      </c>
      <c r="AA69" s="19">
        <f t="shared" si="16"/>
        <v>0</v>
      </c>
      <c r="AB69" s="19">
        <f t="shared" si="17"/>
        <v>0</v>
      </c>
      <c r="AC69" s="19">
        <f t="shared" si="18"/>
        <v>0</v>
      </c>
      <c r="AD69" s="19">
        <f t="shared" si="19"/>
        <v>0</v>
      </c>
      <c r="AE69" s="20">
        <f t="shared" si="8"/>
        <v>0</v>
      </c>
    </row>
    <row r="70" spans="1:31" x14ac:dyDescent="0.25">
      <c r="A70" s="118">
        <v>9.1</v>
      </c>
      <c r="B70" s="116" t="s">
        <v>193</v>
      </c>
      <c r="C70" s="106" t="s">
        <v>174</v>
      </c>
      <c r="D70" s="5"/>
      <c r="E70" s="5"/>
      <c r="F70" s="5"/>
      <c r="G70" s="5"/>
      <c r="H70" s="5"/>
      <c r="I70" s="5"/>
      <c r="J70" s="5"/>
      <c r="K70" s="5"/>
      <c r="L70" s="25"/>
      <c r="M70" s="128" t="s">
        <v>183</v>
      </c>
      <c r="N70" s="129">
        <v>0</v>
      </c>
      <c r="O70" s="133"/>
      <c r="P70" s="129">
        <v>0</v>
      </c>
      <c r="Q70" s="131">
        <f t="shared" si="0"/>
        <v>0</v>
      </c>
      <c r="R70" s="131">
        <f t="shared" si="1"/>
        <v>0</v>
      </c>
      <c r="S70" s="132">
        <v>0</v>
      </c>
      <c r="T70" s="131">
        <v>0</v>
      </c>
      <c r="U70" s="131">
        <f t="shared" si="9"/>
        <v>0</v>
      </c>
      <c r="V70" s="132">
        <f t="shared" si="2"/>
        <v>0</v>
      </c>
      <c r="W70" s="101"/>
      <c r="X70" s="19">
        <v>0</v>
      </c>
      <c r="Y70" s="129">
        <v>0</v>
      </c>
      <c r="Z70" s="19">
        <f t="shared" si="15"/>
        <v>0</v>
      </c>
      <c r="AA70" s="19">
        <f t="shared" si="16"/>
        <v>0</v>
      </c>
      <c r="AB70" s="19">
        <f t="shared" si="17"/>
        <v>0</v>
      </c>
      <c r="AC70" s="19">
        <f t="shared" si="18"/>
        <v>0</v>
      </c>
      <c r="AD70" s="19">
        <f t="shared" si="19"/>
        <v>0</v>
      </c>
      <c r="AE70" s="20">
        <f t="shared" si="8"/>
        <v>0</v>
      </c>
    </row>
    <row r="71" spans="1:31" x14ac:dyDescent="0.25">
      <c r="A71" s="118"/>
      <c r="B71" s="116" t="s">
        <v>193</v>
      </c>
      <c r="C71" s="106" t="s">
        <v>175</v>
      </c>
      <c r="D71" s="5"/>
      <c r="E71" s="5"/>
      <c r="F71" s="5"/>
      <c r="G71" s="5"/>
      <c r="H71" s="5"/>
      <c r="I71" s="5"/>
      <c r="J71" s="5"/>
      <c r="K71" s="5"/>
      <c r="L71" s="25"/>
      <c r="M71" s="125" t="s">
        <v>181</v>
      </c>
      <c r="N71" s="129">
        <v>53</v>
      </c>
      <c r="O71" s="133"/>
      <c r="P71" s="129">
        <v>1221.5999999999999</v>
      </c>
      <c r="Q71" s="131">
        <f t="shared" ref="Q71:Q128" si="20">P71*4%</f>
        <v>48.863999999999997</v>
      </c>
      <c r="R71" s="131">
        <f t="shared" si="1"/>
        <v>60.395903999999994</v>
      </c>
      <c r="S71" s="132">
        <v>0</v>
      </c>
      <c r="T71" s="131">
        <v>0</v>
      </c>
      <c r="U71" s="131">
        <f t="shared" si="9"/>
        <v>1330.8599039999999</v>
      </c>
      <c r="V71" s="132">
        <f t="shared" ref="V71:V128" si="21">ROUND(U71*N71,0)</f>
        <v>70536</v>
      </c>
      <c r="W71" s="101"/>
      <c r="X71" s="19">
        <v>100</v>
      </c>
      <c r="Y71" s="129">
        <v>53</v>
      </c>
      <c r="Z71" s="19">
        <f t="shared" si="15"/>
        <v>64744.799999999988</v>
      </c>
      <c r="AA71" s="19">
        <f t="shared" si="16"/>
        <v>2589.7919999999999</v>
      </c>
      <c r="AB71" s="19">
        <f t="shared" si="17"/>
        <v>3200.9829119999999</v>
      </c>
      <c r="AC71" s="19">
        <f t="shared" si="18"/>
        <v>0</v>
      </c>
      <c r="AD71" s="19">
        <f t="shared" si="19"/>
        <v>0</v>
      </c>
      <c r="AE71" s="20">
        <f t="shared" si="8"/>
        <v>70536</v>
      </c>
    </row>
    <row r="72" spans="1:31" x14ac:dyDescent="0.25">
      <c r="A72" s="118">
        <v>9.1999999999999993</v>
      </c>
      <c r="B72" s="116" t="s">
        <v>193</v>
      </c>
      <c r="C72" s="106" t="s">
        <v>176</v>
      </c>
      <c r="D72" s="5"/>
      <c r="E72" s="5"/>
      <c r="F72" s="5"/>
      <c r="G72" s="5"/>
      <c r="H72" s="5"/>
      <c r="I72" s="5"/>
      <c r="J72" s="5"/>
      <c r="K72" s="5"/>
      <c r="L72" s="25"/>
      <c r="M72" s="128" t="s">
        <v>183</v>
      </c>
      <c r="N72" s="129">
        <v>0</v>
      </c>
      <c r="O72" s="133"/>
      <c r="P72" s="129">
        <v>0</v>
      </c>
      <c r="Q72" s="131">
        <f t="shared" si="20"/>
        <v>0</v>
      </c>
      <c r="R72" s="131">
        <f t="shared" ref="R72:R135" si="22">P72*4.944%</f>
        <v>0</v>
      </c>
      <c r="S72" s="132">
        <v>0</v>
      </c>
      <c r="T72" s="131">
        <v>0</v>
      </c>
      <c r="U72" s="131">
        <f t="shared" ref="U72:U129" si="23">P72+Q72+R72+S72+T72</f>
        <v>0</v>
      </c>
      <c r="V72" s="132">
        <f t="shared" si="21"/>
        <v>0</v>
      </c>
      <c r="W72" s="101"/>
      <c r="X72" s="19">
        <v>0</v>
      </c>
      <c r="Y72" s="129">
        <v>0</v>
      </c>
      <c r="Z72" s="19">
        <f t="shared" si="15"/>
        <v>0</v>
      </c>
      <c r="AA72" s="19">
        <f t="shared" si="16"/>
        <v>0</v>
      </c>
      <c r="AB72" s="19">
        <f t="shared" si="17"/>
        <v>0</v>
      </c>
      <c r="AC72" s="19">
        <f t="shared" si="18"/>
        <v>0</v>
      </c>
      <c r="AD72" s="19">
        <f t="shared" si="19"/>
        <v>0</v>
      </c>
      <c r="AE72" s="20">
        <f t="shared" ref="AE72:AE135" si="24">ROUND(SUM(Z72:AD72),0)</f>
        <v>0</v>
      </c>
    </row>
    <row r="73" spans="1:31" x14ac:dyDescent="0.25">
      <c r="A73" s="124" t="s">
        <v>149</v>
      </c>
      <c r="B73" s="115" t="s">
        <v>195</v>
      </c>
      <c r="C73" s="122" t="s">
        <v>177</v>
      </c>
      <c r="D73" s="122"/>
      <c r="E73" s="123"/>
      <c r="F73" s="5"/>
      <c r="G73" s="5"/>
      <c r="H73" s="5"/>
      <c r="I73" s="5"/>
      <c r="J73" s="5"/>
      <c r="K73" s="5"/>
      <c r="L73" s="25"/>
      <c r="M73" s="128" t="s">
        <v>183</v>
      </c>
      <c r="N73" s="129">
        <v>0</v>
      </c>
      <c r="O73" s="133"/>
      <c r="P73" s="129">
        <v>0</v>
      </c>
      <c r="Q73" s="131">
        <f t="shared" si="20"/>
        <v>0</v>
      </c>
      <c r="R73" s="131">
        <f t="shared" si="22"/>
        <v>0</v>
      </c>
      <c r="S73" s="132">
        <v>0</v>
      </c>
      <c r="T73" s="131">
        <v>0</v>
      </c>
      <c r="U73" s="131">
        <f t="shared" si="23"/>
        <v>0</v>
      </c>
      <c r="V73" s="132">
        <f t="shared" si="21"/>
        <v>0</v>
      </c>
      <c r="W73" s="101"/>
      <c r="X73" s="19">
        <v>0</v>
      </c>
      <c r="Y73" s="129">
        <v>0</v>
      </c>
      <c r="Z73" s="19">
        <f t="shared" si="15"/>
        <v>0</v>
      </c>
      <c r="AA73" s="19">
        <f t="shared" si="16"/>
        <v>0</v>
      </c>
      <c r="AB73" s="19">
        <f t="shared" si="17"/>
        <v>0</v>
      </c>
      <c r="AC73" s="19">
        <f t="shared" si="18"/>
        <v>0</v>
      </c>
      <c r="AD73" s="19">
        <f t="shared" si="19"/>
        <v>0</v>
      </c>
      <c r="AE73" s="20">
        <f t="shared" si="24"/>
        <v>0</v>
      </c>
    </row>
    <row r="74" spans="1:31" x14ac:dyDescent="0.25">
      <c r="A74" s="117" t="s">
        <v>42</v>
      </c>
      <c r="B74" s="116" t="s">
        <v>195</v>
      </c>
      <c r="C74" s="105" t="s">
        <v>90</v>
      </c>
      <c r="D74" s="5"/>
      <c r="E74" s="5"/>
      <c r="F74" s="5"/>
      <c r="G74" s="5"/>
      <c r="H74" s="5"/>
      <c r="I74" s="5"/>
      <c r="J74" s="5"/>
      <c r="K74" s="5"/>
      <c r="L74" s="25"/>
      <c r="M74" s="128" t="s">
        <v>183</v>
      </c>
      <c r="N74" s="129">
        <v>0</v>
      </c>
      <c r="O74" s="133"/>
      <c r="P74" s="129">
        <v>0</v>
      </c>
      <c r="Q74" s="131">
        <f t="shared" si="20"/>
        <v>0</v>
      </c>
      <c r="R74" s="131">
        <f t="shared" si="22"/>
        <v>0</v>
      </c>
      <c r="S74" s="132">
        <v>0</v>
      </c>
      <c r="T74" s="131">
        <v>0</v>
      </c>
      <c r="U74" s="131">
        <f t="shared" si="23"/>
        <v>0</v>
      </c>
      <c r="V74" s="132">
        <f t="shared" si="21"/>
        <v>0</v>
      </c>
      <c r="W74" s="101"/>
      <c r="X74" s="19">
        <v>0</v>
      </c>
      <c r="Y74" s="129">
        <v>0</v>
      </c>
      <c r="Z74" s="19">
        <f t="shared" ref="Z74:Z137" si="25">X74*Y74*P74/100</f>
        <v>0</v>
      </c>
      <c r="AA74" s="19">
        <f t="shared" ref="AA74:AA137" si="26">X74*Y74*Q74/100</f>
        <v>0</v>
      </c>
      <c r="AB74" s="19">
        <f t="shared" ref="AB74:AB137" si="27">X74*Y74*R74/100</f>
        <v>0</v>
      </c>
      <c r="AC74" s="19">
        <f t="shared" ref="AC74:AC137" si="28">X74*Y74*S74/100</f>
        <v>0</v>
      </c>
      <c r="AD74" s="19">
        <f t="shared" ref="AD74:AD137" si="29">X74*Y74*T74/100</f>
        <v>0</v>
      </c>
      <c r="AE74" s="20">
        <f t="shared" si="24"/>
        <v>0</v>
      </c>
    </row>
    <row r="75" spans="1:31" x14ac:dyDescent="0.25">
      <c r="A75" s="118">
        <v>1</v>
      </c>
      <c r="B75" s="116" t="s">
        <v>195</v>
      </c>
      <c r="C75" s="106" t="s">
        <v>91</v>
      </c>
      <c r="D75" s="5"/>
      <c r="E75" s="5"/>
      <c r="F75" s="5"/>
      <c r="G75" s="5"/>
      <c r="H75" s="5"/>
      <c r="I75" s="5"/>
      <c r="J75" s="5"/>
      <c r="K75" s="5"/>
      <c r="L75" s="25"/>
      <c r="M75" s="128" t="s">
        <v>183</v>
      </c>
      <c r="N75" s="129">
        <v>0</v>
      </c>
      <c r="O75" s="133"/>
      <c r="P75" s="129">
        <v>0</v>
      </c>
      <c r="Q75" s="131">
        <f t="shared" si="20"/>
        <v>0</v>
      </c>
      <c r="R75" s="131">
        <f t="shared" si="22"/>
        <v>0</v>
      </c>
      <c r="S75" s="132">
        <v>0</v>
      </c>
      <c r="T75" s="131">
        <v>0</v>
      </c>
      <c r="U75" s="131">
        <f t="shared" si="23"/>
        <v>0</v>
      </c>
      <c r="V75" s="132">
        <f t="shared" si="21"/>
        <v>0</v>
      </c>
      <c r="W75" s="101"/>
      <c r="X75" s="19">
        <v>0</v>
      </c>
      <c r="Y75" s="129">
        <v>0</v>
      </c>
      <c r="Z75" s="19">
        <f t="shared" si="25"/>
        <v>0</v>
      </c>
      <c r="AA75" s="19">
        <f t="shared" si="26"/>
        <v>0</v>
      </c>
      <c r="AB75" s="19">
        <f t="shared" si="27"/>
        <v>0</v>
      </c>
      <c r="AC75" s="19">
        <f t="shared" si="28"/>
        <v>0</v>
      </c>
      <c r="AD75" s="19">
        <f t="shared" si="29"/>
        <v>0</v>
      </c>
      <c r="AE75" s="20">
        <f t="shared" si="24"/>
        <v>0</v>
      </c>
    </row>
    <row r="76" spans="1:31" x14ac:dyDescent="0.25">
      <c r="A76" s="118">
        <v>1.1000000000000001</v>
      </c>
      <c r="B76" s="116" t="s">
        <v>195</v>
      </c>
      <c r="C76" s="105" t="s">
        <v>92</v>
      </c>
      <c r="D76" s="5"/>
      <c r="E76" s="5"/>
      <c r="F76" s="5"/>
      <c r="G76" s="5"/>
      <c r="H76" s="5"/>
      <c r="I76" s="5"/>
      <c r="J76" s="5"/>
      <c r="K76" s="5"/>
      <c r="L76" s="25"/>
      <c r="M76" s="128" t="s">
        <v>183</v>
      </c>
      <c r="N76" s="129">
        <v>0</v>
      </c>
      <c r="O76" s="133"/>
      <c r="P76" s="129">
        <v>0</v>
      </c>
      <c r="Q76" s="131">
        <f t="shared" si="20"/>
        <v>0</v>
      </c>
      <c r="R76" s="131">
        <f t="shared" si="22"/>
        <v>0</v>
      </c>
      <c r="S76" s="132">
        <v>0</v>
      </c>
      <c r="T76" s="131">
        <v>0</v>
      </c>
      <c r="U76" s="131">
        <f t="shared" si="23"/>
        <v>0</v>
      </c>
      <c r="V76" s="132">
        <f t="shared" si="21"/>
        <v>0</v>
      </c>
      <c r="W76" s="101"/>
      <c r="X76" s="19">
        <v>0</v>
      </c>
      <c r="Y76" s="129">
        <v>0</v>
      </c>
      <c r="Z76" s="19">
        <f t="shared" si="25"/>
        <v>0</v>
      </c>
      <c r="AA76" s="19">
        <f t="shared" si="26"/>
        <v>0</v>
      </c>
      <c r="AB76" s="19">
        <f t="shared" si="27"/>
        <v>0</v>
      </c>
      <c r="AC76" s="19">
        <f t="shared" si="28"/>
        <v>0</v>
      </c>
      <c r="AD76" s="19">
        <f t="shared" si="29"/>
        <v>0</v>
      </c>
      <c r="AE76" s="20">
        <f t="shared" si="24"/>
        <v>0</v>
      </c>
    </row>
    <row r="77" spans="1:31" x14ac:dyDescent="0.25">
      <c r="A77" s="118" t="s">
        <v>93</v>
      </c>
      <c r="B77" s="116" t="s">
        <v>195</v>
      </c>
      <c r="C77" s="106" t="s">
        <v>94</v>
      </c>
      <c r="D77" s="5"/>
      <c r="E77" s="5"/>
      <c r="F77" s="5"/>
      <c r="G77" s="5"/>
      <c r="H77" s="5"/>
      <c r="I77" s="5"/>
      <c r="J77" s="5"/>
      <c r="K77" s="5"/>
      <c r="L77" s="25"/>
      <c r="M77" s="125" t="s">
        <v>87</v>
      </c>
      <c r="N77" s="129">
        <v>6.65</v>
      </c>
      <c r="O77" s="133"/>
      <c r="P77" s="129">
        <v>85</v>
      </c>
      <c r="Q77" s="131">
        <f t="shared" si="20"/>
        <v>3.4</v>
      </c>
      <c r="R77" s="131">
        <f t="shared" si="22"/>
        <v>4.2023999999999999</v>
      </c>
      <c r="S77" s="132">
        <v>0</v>
      </c>
      <c r="T77" s="131">
        <v>0</v>
      </c>
      <c r="U77" s="131">
        <f t="shared" si="23"/>
        <v>92.602400000000003</v>
      </c>
      <c r="V77" s="132">
        <f t="shared" si="21"/>
        <v>616</v>
      </c>
      <c r="W77" s="101"/>
      <c r="X77" s="19">
        <v>100</v>
      </c>
      <c r="Y77" s="129">
        <v>6.65</v>
      </c>
      <c r="Z77" s="19">
        <f t="shared" si="25"/>
        <v>565.25</v>
      </c>
      <c r="AA77" s="19">
        <f t="shared" si="26"/>
        <v>22.61</v>
      </c>
      <c r="AB77" s="19">
        <f t="shared" si="27"/>
        <v>27.945959999999999</v>
      </c>
      <c r="AC77" s="19">
        <f t="shared" si="28"/>
        <v>0</v>
      </c>
      <c r="AD77" s="19">
        <f t="shared" si="29"/>
        <v>0</v>
      </c>
      <c r="AE77" s="20">
        <f t="shared" si="24"/>
        <v>616</v>
      </c>
    </row>
    <row r="78" spans="1:31" x14ac:dyDescent="0.25">
      <c r="A78" s="117" t="s">
        <v>152</v>
      </c>
      <c r="B78" s="116" t="s">
        <v>195</v>
      </c>
      <c r="C78" s="105" t="s">
        <v>153</v>
      </c>
      <c r="D78" s="5"/>
      <c r="E78" s="5"/>
      <c r="F78" s="5"/>
      <c r="G78" s="5"/>
      <c r="H78" s="5"/>
      <c r="I78" s="5"/>
      <c r="J78" s="5"/>
      <c r="K78" s="5"/>
      <c r="L78" s="25"/>
      <c r="M78" s="128" t="s">
        <v>183</v>
      </c>
      <c r="N78" s="129">
        <v>0</v>
      </c>
      <c r="O78" s="133"/>
      <c r="P78" s="129">
        <v>0</v>
      </c>
      <c r="Q78" s="131">
        <f t="shared" si="20"/>
        <v>0</v>
      </c>
      <c r="R78" s="131">
        <f t="shared" si="22"/>
        <v>0</v>
      </c>
      <c r="S78" s="132">
        <v>0</v>
      </c>
      <c r="T78" s="131">
        <v>0</v>
      </c>
      <c r="U78" s="131">
        <f t="shared" si="23"/>
        <v>0</v>
      </c>
      <c r="V78" s="132">
        <f t="shared" si="21"/>
        <v>0</v>
      </c>
      <c r="W78" s="101"/>
      <c r="X78" s="19">
        <v>0</v>
      </c>
      <c r="Y78" s="129">
        <v>0</v>
      </c>
      <c r="Z78" s="19">
        <f t="shared" si="25"/>
        <v>0</v>
      </c>
      <c r="AA78" s="19">
        <f t="shared" si="26"/>
        <v>0</v>
      </c>
      <c r="AB78" s="19">
        <f t="shared" si="27"/>
        <v>0</v>
      </c>
      <c r="AC78" s="19">
        <f t="shared" si="28"/>
        <v>0</v>
      </c>
      <c r="AD78" s="19">
        <f t="shared" si="29"/>
        <v>0</v>
      </c>
      <c r="AE78" s="20">
        <f t="shared" si="24"/>
        <v>0</v>
      </c>
    </row>
    <row r="79" spans="1:31" ht="38.25" x14ac:dyDescent="0.25">
      <c r="A79" s="118">
        <v>1</v>
      </c>
      <c r="B79" s="116" t="s">
        <v>195</v>
      </c>
      <c r="C79" s="107" t="s">
        <v>154</v>
      </c>
      <c r="D79" s="5"/>
      <c r="E79" s="5"/>
      <c r="F79" s="5"/>
      <c r="G79" s="5"/>
      <c r="H79" s="5"/>
      <c r="I79" s="5"/>
      <c r="J79" s="5"/>
      <c r="K79" s="5"/>
      <c r="L79" s="25"/>
      <c r="M79" s="128" t="s">
        <v>183</v>
      </c>
      <c r="N79" s="129">
        <v>0</v>
      </c>
      <c r="O79" s="133"/>
      <c r="P79" s="129">
        <v>0</v>
      </c>
      <c r="Q79" s="131">
        <f t="shared" si="20"/>
        <v>0</v>
      </c>
      <c r="R79" s="131">
        <f t="shared" si="22"/>
        <v>0</v>
      </c>
      <c r="S79" s="132">
        <v>0</v>
      </c>
      <c r="T79" s="131">
        <v>0</v>
      </c>
      <c r="U79" s="131">
        <f t="shared" si="23"/>
        <v>0</v>
      </c>
      <c r="V79" s="132">
        <f t="shared" si="21"/>
        <v>0</v>
      </c>
      <c r="W79" s="101"/>
      <c r="X79" s="19">
        <v>0</v>
      </c>
      <c r="Y79" s="129">
        <v>0</v>
      </c>
      <c r="Z79" s="19">
        <f t="shared" si="25"/>
        <v>0</v>
      </c>
      <c r="AA79" s="19">
        <f t="shared" si="26"/>
        <v>0</v>
      </c>
      <c r="AB79" s="19">
        <f t="shared" si="27"/>
        <v>0</v>
      </c>
      <c r="AC79" s="19">
        <f t="shared" si="28"/>
        <v>0</v>
      </c>
      <c r="AD79" s="19">
        <f t="shared" si="29"/>
        <v>0</v>
      </c>
      <c r="AE79" s="20">
        <f t="shared" si="24"/>
        <v>0</v>
      </c>
    </row>
    <row r="80" spans="1:31" ht="25.5" x14ac:dyDescent="0.25">
      <c r="A80" s="118">
        <v>1.1000000000000001</v>
      </c>
      <c r="B80" s="116" t="s">
        <v>195</v>
      </c>
      <c r="C80" s="109" t="s">
        <v>155</v>
      </c>
      <c r="D80" s="5"/>
      <c r="E80" s="5"/>
      <c r="F80" s="5"/>
      <c r="G80" s="5"/>
      <c r="H80" s="5"/>
      <c r="I80" s="5"/>
      <c r="J80" s="5"/>
      <c r="K80" s="5"/>
      <c r="L80" s="25"/>
      <c r="M80" s="127" t="s">
        <v>87</v>
      </c>
      <c r="N80" s="129">
        <v>4.87</v>
      </c>
      <c r="O80" s="133"/>
      <c r="P80" s="129">
        <v>5079</v>
      </c>
      <c r="Q80" s="131">
        <f t="shared" si="20"/>
        <v>203.16</v>
      </c>
      <c r="R80" s="131">
        <f t="shared" si="22"/>
        <v>251.10575999999998</v>
      </c>
      <c r="S80" s="132">
        <v>0</v>
      </c>
      <c r="T80" s="131">
        <v>0</v>
      </c>
      <c r="U80" s="131">
        <f t="shared" si="23"/>
        <v>5533.2657600000002</v>
      </c>
      <c r="V80" s="132">
        <f t="shared" si="21"/>
        <v>26947</v>
      </c>
      <c r="W80" s="101"/>
      <c r="X80" s="19">
        <v>100</v>
      </c>
      <c r="Y80" s="129">
        <v>4.87</v>
      </c>
      <c r="Z80" s="19">
        <f t="shared" si="25"/>
        <v>24734.73</v>
      </c>
      <c r="AA80" s="19">
        <f t="shared" si="26"/>
        <v>989.38919999999996</v>
      </c>
      <c r="AB80" s="19">
        <f t="shared" si="27"/>
        <v>1222.8850511999999</v>
      </c>
      <c r="AC80" s="19">
        <f t="shared" si="28"/>
        <v>0</v>
      </c>
      <c r="AD80" s="19">
        <f t="shared" si="29"/>
        <v>0</v>
      </c>
      <c r="AE80" s="20">
        <f t="shared" si="24"/>
        <v>26947</v>
      </c>
    </row>
    <row r="81" spans="1:31" ht="51" x14ac:dyDescent="0.25">
      <c r="A81" s="119">
        <v>2</v>
      </c>
      <c r="B81" s="116" t="s">
        <v>195</v>
      </c>
      <c r="C81" s="107" t="s">
        <v>156</v>
      </c>
      <c r="D81" s="5"/>
      <c r="E81" s="5"/>
      <c r="F81" s="5"/>
      <c r="G81" s="5"/>
      <c r="H81" s="5"/>
      <c r="I81" s="5"/>
      <c r="J81" s="5"/>
      <c r="K81" s="5"/>
      <c r="L81" s="25"/>
      <c r="M81" s="127" t="s">
        <v>178</v>
      </c>
      <c r="N81" s="129">
        <v>16.93</v>
      </c>
      <c r="O81" s="133"/>
      <c r="P81" s="129">
        <v>858</v>
      </c>
      <c r="Q81" s="131">
        <f t="shared" si="20"/>
        <v>34.32</v>
      </c>
      <c r="R81" s="131">
        <f t="shared" si="22"/>
        <v>42.419519999999999</v>
      </c>
      <c r="S81" s="132">
        <v>0</v>
      </c>
      <c r="T81" s="131">
        <v>0</v>
      </c>
      <c r="U81" s="131">
        <f t="shared" si="23"/>
        <v>934.73952000000008</v>
      </c>
      <c r="V81" s="132">
        <f t="shared" si="21"/>
        <v>15825</v>
      </c>
      <c r="W81" s="101"/>
      <c r="X81" s="19">
        <v>60</v>
      </c>
      <c r="Y81" s="129">
        <v>16.93</v>
      </c>
      <c r="Z81" s="19">
        <f t="shared" si="25"/>
        <v>8715.5639999999985</v>
      </c>
      <c r="AA81" s="19">
        <f t="shared" si="26"/>
        <v>348.62256000000002</v>
      </c>
      <c r="AB81" s="19">
        <f t="shared" si="27"/>
        <v>430.89748415999998</v>
      </c>
      <c r="AC81" s="19">
        <f t="shared" si="28"/>
        <v>0</v>
      </c>
      <c r="AD81" s="19">
        <f t="shared" si="29"/>
        <v>0</v>
      </c>
      <c r="AE81" s="20">
        <f t="shared" si="24"/>
        <v>9495</v>
      </c>
    </row>
    <row r="82" spans="1:31" x14ac:dyDescent="0.25">
      <c r="A82" s="117" t="s">
        <v>157</v>
      </c>
      <c r="B82" s="116" t="s">
        <v>195</v>
      </c>
      <c r="C82" s="105" t="s">
        <v>158</v>
      </c>
      <c r="D82" s="5"/>
      <c r="E82" s="5"/>
      <c r="F82" s="5"/>
      <c r="G82" s="5"/>
      <c r="H82" s="5"/>
      <c r="I82" s="5"/>
      <c r="J82" s="5"/>
      <c r="K82" s="5"/>
      <c r="L82" s="25"/>
      <c r="M82" s="128" t="s">
        <v>183</v>
      </c>
      <c r="N82" s="129">
        <v>0</v>
      </c>
      <c r="O82" s="133"/>
      <c r="P82" s="129">
        <v>0</v>
      </c>
      <c r="Q82" s="131">
        <f t="shared" si="20"/>
        <v>0</v>
      </c>
      <c r="R82" s="131">
        <f t="shared" si="22"/>
        <v>0</v>
      </c>
      <c r="S82" s="132">
        <v>0</v>
      </c>
      <c r="T82" s="131">
        <v>0</v>
      </c>
      <c r="U82" s="131">
        <f t="shared" si="23"/>
        <v>0</v>
      </c>
      <c r="V82" s="132">
        <f t="shared" si="21"/>
        <v>0</v>
      </c>
      <c r="W82" s="101"/>
      <c r="X82" s="19">
        <v>0</v>
      </c>
      <c r="Y82" s="129">
        <v>0</v>
      </c>
      <c r="Z82" s="19">
        <f t="shared" si="25"/>
        <v>0</v>
      </c>
      <c r="AA82" s="19">
        <f t="shared" si="26"/>
        <v>0</v>
      </c>
      <c r="AB82" s="19">
        <f t="shared" si="27"/>
        <v>0</v>
      </c>
      <c r="AC82" s="19">
        <f t="shared" si="28"/>
        <v>0</v>
      </c>
      <c r="AD82" s="19">
        <f t="shared" si="29"/>
        <v>0</v>
      </c>
      <c r="AE82" s="20">
        <f t="shared" si="24"/>
        <v>0</v>
      </c>
    </row>
    <row r="83" spans="1:31" ht="51" x14ac:dyDescent="0.25">
      <c r="A83" s="118">
        <v>1</v>
      </c>
      <c r="B83" s="116" t="s">
        <v>195</v>
      </c>
      <c r="C83" s="105" t="s">
        <v>159</v>
      </c>
      <c r="D83" s="5"/>
      <c r="E83" s="5"/>
      <c r="F83" s="5"/>
      <c r="G83" s="5"/>
      <c r="H83" s="5"/>
      <c r="I83" s="5"/>
      <c r="J83" s="5"/>
      <c r="K83" s="5"/>
      <c r="L83" s="25"/>
      <c r="M83" s="125" t="s">
        <v>178</v>
      </c>
      <c r="N83" s="129">
        <v>31.43</v>
      </c>
      <c r="O83" s="133"/>
      <c r="P83" s="129">
        <v>229</v>
      </c>
      <c r="Q83" s="131">
        <f t="shared" si="20"/>
        <v>9.16</v>
      </c>
      <c r="R83" s="131">
        <f t="shared" si="22"/>
        <v>11.321759999999999</v>
      </c>
      <c r="S83" s="132">
        <v>0</v>
      </c>
      <c r="T83" s="131">
        <v>0</v>
      </c>
      <c r="U83" s="131">
        <f t="shared" si="23"/>
        <v>249.48176000000001</v>
      </c>
      <c r="V83" s="132">
        <f t="shared" si="21"/>
        <v>7841</v>
      </c>
      <c r="W83" s="101"/>
      <c r="X83" s="19">
        <v>100</v>
      </c>
      <c r="Y83" s="129">
        <v>31.43</v>
      </c>
      <c r="Z83" s="19">
        <f t="shared" si="25"/>
        <v>7197.47</v>
      </c>
      <c r="AA83" s="19">
        <f t="shared" si="26"/>
        <v>287.89879999999999</v>
      </c>
      <c r="AB83" s="19">
        <f t="shared" si="27"/>
        <v>355.84291679999995</v>
      </c>
      <c r="AC83" s="19">
        <f t="shared" si="28"/>
        <v>0</v>
      </c>
      <c r="AD83" s="19">
        <f t="shared" si="29"/>
        <v>0</v>
      </c>
      <c r="AE83" s="20">
        <f t="shared" si="24"/>
        <v>7841</v>
      </c>
    </row>
    <row r="84" spans="1:31" x14ac:dyDescent="0.25">
      <c r="A84" s="117" t="s">
        <v>99</v>
      </c>
      <c r="B84" s="116" t="s">
        <v>195</v>
      </c>
      <c r="C84" s="105" t="s">
        <v>150</v>
      </c>
      <c r="D84" s="5"/>
      <c r="E84" s="5"/>
      <c r="F84" s="5"/>
      <c r="G84" s="5"/>
      <c r="H84" s="5"/>
      <c r="I84" s="5"/>
      <c r="J84" s="5"/>
      <c r="K84" s="5"/>
      <c r="L84" s="25"/>
      <c r="M84" s="128" t="s">
        <v>183</v>
      </c>
      <c r="N84" s="129">
        <v>0</v>
      </c>
      <c r="O84" s="133"/>
      <c r="P84" s="129">
        <v>0</v>
      </c>
      <c r="Q84" s="131">
        <f t="shared" si="20"/>
        <v>0</v>
      </c>
      <c r="R84" s="131">
        <f t="shared" si="22"/>
        <v>0</v>
      </c>
      <c r="S84" s="132">
        <v>0</v>
      </c>
      <c r="T84" s="131">
        <v>0</v>
      </c>
      <c r="U84" s="131">
        <f t="shared" si="23"/>
        <v>0</v>
      </c>
      <c r="V84" s="132">
        <f t="shared" si="21"/>
        <v>0</v>
      </c>
      <c r="W84" s="101"/>
      <c r="X84" s="19">
        <v>0</v>
      </c>
      <c r="Y84" s="129">
        <v>0</v>
      </c>
      <c r="Z84" s="19">
        <f t="shared" si="25"/>
        <v>0</v>
      </c>
      <c r="AA84" s="19">
        <f t="shared" si="26"/>
        <v>0</v>
      </c>
      <c r="AB84" s="19">
        <f t="shared" si="27"/>
        <v>0</v>
      </c>
      <c r="AC84" s="19">
        <f t="shared" si="28"/>
        <v>0</v>
      </c>
      <c r="AD84" s="19">
        <f t="shared" si="29"/>
        <v>0</v>
      </c>
      <c r="AE84" s="20">
        <f t="shared" si="24"/>
        <v>0</v>
      </c>
    </row>
    <row r="85" spans="1:31" ht="51" x14ac:dyDescent="0.25">
      <c r="A85" s="118">
        <v>1</v>
      </c>
      <c r="B85" s="116" t="s">
        <v>195</v>
      </c>
      <c r="C85" s="106" t="s">
        <v>168</v>
      </c>
      <c r="D85" s="5"/>
      <c r="E85" s="5"/>
      <c r="F85" s="5"/>
      <c r="G85" s="5"/>
      <c r="H85" s="5"/>
      <c r="I85" s="5"/>
      <c r="J85" s="5"/>
      <c r="K85" s="5"/>
      <c r="L85" s="25"/>
      <c r="M85" s="128" t="s">
        <v>183</v>
      </c>
      <c r="N85" s="129">
        <v>0</v>
      </c>
      <c r="O85" s="133"/>
      <c r="P85" s="129">
        <v>0</v>
      </c>
      <c r="Q85" s="131">
        <f t="shared" si="20"/>
        <v>0</v>
      </c>
      <c r="R85" s="131">
        <f t="shared" si="22"/>
        <v>0</v>
      </c>
      <c r="S85" s="132">
        <v>0</v>
      </c>
      <c r="T85" s="131">
        <v>0</v>
      </c>
      <c r="U85" s="131">
        <f t="shared" si="23"/>
        <v>0</v>
      </c>
      <c r="V85" s="132">
        <f t="shared" si="21"/>
        <v>0</v>
      </c>
      <c r="W85" s="101"/>
      <c r="X85" s="19">
        <v>0</v>
      </c>
      <c r="Y85" s="129">
        <v>0</v>
      </c>
      <c r="Z85" s="19">
        <f t="shared" si="25"/>
        <v>0</v>
      </c>
      <c r="AA85" s="19">
        <f t="shared" si="26"/>
        <v>0</v>
      </c>
      <c r="AB85" s="19">
        <f t="shared" si="27"/>
        <v>0</v>
      </c>
      <c r="AC85" s="19">
        <f t="shared" si="28"/>
        <v>0</v>
      </c>
      <c r="AD85" s="19">
        <f t="shared" si="29"/>
        <v>0</v>
      </c>
      <c r="AE85" s="20">
        <f t="shared" si="24"/>
        <v>0</v>
      </c>
    </row>
    <row r="86" spans="1:31" ht="25.5" x14ac:dyDescent="0.25">
      <c r="A86" s="118">
        <v>1.1000000000000001</v>
      </c>
      <c r="B86" s="116" t="s">
        <v>195</v>
      </c>
      <c r="C86" s="106" t="s">
        <v>169</v>
      </c>
      <c r="D86" s="134"/>
      <c r="E86" s="5"/>
      <c r="F86" s="5"/>
      <c r="G86" s="5"/>
      <c r="H86" s="5"/>
      <c r="I86" s="5"/>
      <c r="J86" s="5"/>
      <c r="K86" s="5"/>
      <c r="L86" s="25"/>
      <c r="M86" s="125" t="s">
        <v>180</v>
      </c>
      <c r="N86" s="129">
        <v>0.06</v>
      </c>
      <c r="O86" s="133"/>
      <c r="P86" s="129">
        <v>90490</v>
      </c>
      <c r="Q86" s="131">
        <f t="shared" si="20"/>
        <v>3619.6</v>
      </c>
      <c r="R86" s="131">
        <f t="shared" si="22"/>
        <v>4473.8256000000001</v>
      </c>
      <c r="S86" s="132">
        <v>0</v>
      </c>
      <c r="T86" s="131">
        <v>0</v>
      </c>
      <c r="U86" s="131">
        <f t="shared" si="23"/>
        <v>98583.425600000002</v>
      </c>
      <c r="V86" s="132">
        <f t="shared" si="21"/>
        <v>5915</v>
      </c>
      <c r="W86" s="101"/>
      <c r="X86" s="19">
        <v>100</v>
      </c>
      <c r="Y86" s="129">
        <v>0.06</v>
      </c>
      <c r="Z86" s="19">
        <f t="shared" si="25"/>
        <v>5429.4</v>
      </c>
      <c r="AA86" s="19">
        <f t="shared" si="26"/>
        <v>217.17599999999999</v>
      </c>
      <c r="AB86" s="19">
        <f t="shared" si="27"/>
        <v>268.42953599999998</v>
      </c>
      <c r="AC86" s="19">
        <f t="shared" si="28"/>
        <v>0</v>
      </c>
      <c r="AD86" s="19">
        <f t="shared" si="29"/>
        <v>0</v>
      </c>
      <c r="AE86" s="20">
        <f t="shared" si="24"/>
        <v>5915</v>
      </c>
    </row>
    <row r="87" spans="1:31" ht="18" x14ac:dyDescent="0.25">
      <c r="A87" s="160" t="s">
        <v>160</v>
      </c>
      <c r="B87" s="116" t="s">
        <v>189</v>
      </c>
      <c r="C87" s="161" t="s">
        <v>196</v>
      </c>
      <c r="D87" s="135"/>
      <c r="E87" s="5"/>
      <c r="F87" s="5"/>
      <c r="G87" s="5"/>
      <c r="H87" s="5"/>
      <c r="I87" s="5"/>
      <c r="J87" s="5"/>
      <c r="K87" s="5"/>
      <c r="L87" s="25"/>
      <c r="M87" s="142" t="s">
        <v>183</v>
      </c>
      <c r="N87" s="143">
        <v>0</v>
      </c>
      <c r="O87" s="144"/>
      <c r="P87" s="140">
        <v>0</v>
      </c>
      <c r="Q87" s="140">
        <f t="shared" si="20"/>
        <v>0</v>
      </c>
      <c r="R87" s="131">
        <f t="shared" si="22"/>
        <v>0</v>
      </c>
      <c r="S87" s="141">
        <v>0</v>
      </c>
      <c r="T87" s="140">
        <v>0</v>
      </c>
      <c r="U87" s="140">
        <f t="shared" si="23"/>
        <v>0</v>
      </c>
      <c r="V87" s="141">
        <f t="shared" si="21"/>
        <v>0</v>
      </c>
      <c r="W87" s="101"/>
      <c r="X87" s="19">
        <v>0</v>
      </c>
      <c r="Y87" s="143">
        <v>0</v>
      </c>
      <c r="Z87" s="19">
        <f t="shared" si="25"/>
        <v>0</v>
      </c>
      <c r="AA87" s="19">
        <f t="shared" si="26"/>
        <v>0</v>
      </c>
      <c r="AB87" s="19">
        <f t="shared" si="27"/>
        <v>0</v>
      </c>
      <c r="AC87" s="19">
        <f t="shared" si="28"/>
        <v>0</v>
      </c>
      <c r="AD87" s="19">
        <f t="shared" si="29"/>
        <v>0</v>
      </c>
      <c r="AE87" s="20">
        <f t="shared" si="24"/>
        <v>0</v>
      </c>
    </row>
    <row r="88" spans="1:31" ht="18" x14ac:dyDescent="0.25">
      <c r="A88" s="150">
        <v>1</v>
      </c>
      <c r="B88" s="116" t="s">
        <v>189</v>
      </c>
      <c r="C88" s="151" t="s">
        <v>197</v>
      </c>
      <c r="D88" s="137"/>
      <c r="E88" s="5"/>
      <c r="F88" s="5"/>
      <c r="G88" s="5"/>
      <c r="H88" s="5"/>
      <c r="I88" s="5"/>
      <c r="J88" s="5"/>
      <c r="K88" s="5"/>
      <c r="L88" s="25"/>
      <c r="M88" s="145" t="s">
        <v>227</v>
      </c>
      <c r="N88" s="146">
        <v>75.653999999999996</v>
      </c>
      <c r="O88" s="144"/>
      <c r="P88" s="140">
        <v>3800</v>
      </c>
      <c r="Q88" s="140">
        <f t="shared" si="20"/>
        <v>152</v>
      </c>
      <c r="R88" s="131">
        <f t="shared" si="22"/>
        <v>187.87199999999999</v>
      </c>
      <c r="S88" s="141">
        <v>0</v>
      </c>
      <c r="T88" s="140">
        <v>0</v>
      </c>
      <c r="U88" s="140">
        <f t="shared" si="23"/>
        <v>4139.8720000000003</v>
      </c>
      <c r="V88" s="141">
        <f t="shared" si="21"/>
        <v>313198</v>
      </c>
      <c r="W88" s="101"/>
      <c r="X88" s="19">
        <v>100</v>
      </c>
      <c r="Y88" s="146">
        <v>75.653999999999996</v>
      </c>
      <c r="Z88" s="19">
        <f t="shared" si="25"/>
        <v>287485.2</v>
      </c>
      <c r="AA88" s="19">
        <f t="shared" si="26"/>
        <v>11499.408000000001</v>
      </c>
      <c r="AB88" s="19">
        <f t="shared" si="27"/>
        <v>14213.268287999997</v>
      </c>
      <c r="AC88" s="19">
        <f t="shared" si="28"/>
        <v>0</v>
      </c>
      <c r="AD88" s="19">
        <f t="shared" si="29"/>
        <v>0</v>
      </c>
      <c r="AE88" s="20">
        <f t="shared" si="24"/>
        <v>313198</v>
      </c>
    </row>
    <row r="89" spans="1:31" ht="18" x14ac:dyDescent="0.25">
      <c r="A89" s="150">
        <v>2</v>
      </c>
      <c r="B89" s="116" t="s">
        <v>236</v>
      </c>
      <c r="C89" s="154" t="s">
        <v>198</v>
      </c>
      <c r="D89" s="137"/>
      <c r="E89" s="5"/>
      <c r="F89" s="5"/>
      <c r="G89" s="5"/>
      <c r="H89" s="5"/>
      <c r="I89" s="5"/>
      <c r="J89" s="5"/>
      <c r="K89" s="5"/>
      <c r="L89" s="25"/>
      <c r="M89" s="147" t="s">
        <v>228</v>
      </c>
      <c r="N89" s="147">
        <v>6.6689999999999996</v>
      </c>
      <c r="O89" s="144"/>
      <c r="P89" s="140">
        <v>700</v>
      </c>
      <c r="Q89" s="140">
        <f t="shared" si="20"/>
        <v>28</v>
      </c>
      <c r="R89" s="131">
        <f t="shared" si="22"/>
        <v>34.607999999999997</v>
      </c>
      <c r="S89" s="141">
        <v>0</v>
      </c>
      <c r="T89" s="140">
        <v>0</v>
      </c>
      <c r="U89" s="140">
        <f t="shared" si="23"/>
        <v>762.60799999999995</v>
      </c>
      <c r="V89" s="141">
        <f t="shared" si="21"/>
        <v>5086</v>
      </c>
      <c r="W89" s="101"/>
      <c r="X89" s="19">
        <v>100</v>
      </c>
      <c r="Y89" s="147">
        <v>6.6689999999999996</v>
      </c>
      <c r="Z89" s="19">
        <f t="shared" si="25"/>
        <v>4668.3</v>
      </c>
      <c r="AA89" s="19">
        <f t="shared" si="26"/>
        <v>186.732</v>
      </c>
      <c r="AB89" s="19">
        <f t="shared" si="27"/>
        <v>230.80075199999996</v>
      </c>
      <c r="AC89" s="19">
        <f t="shared" si="28"/>
        <v>0</v>
      </c>
      <c r="AD89" s="19">
        <f t="shared" si="29"/>
        <v>0</v>
      </c>
      <c r="AE89" s="20">
        <f t="shared" si="24"/>
        <v>5086</v>
      </c>
    </row>
    <row r="90" spans="1:31" ht="18" x14ac:dyDescent="0.25">
      <c r="A90" s="150">
        <v>3</v>
      </c>
      <c r="B90" s="116" t="s">
        <v>189</v>
      </c>
      <c r="C90" s="154" t="s">
        <v>199</v>
      </c>
      <c r="D90" s="138"/>
      <c r="E90" s="5"/>
      <c r="F90" s="5"/>
      <c r="G90" s="5"/>
      <c r="H90" s="5"/>
      <c r="I90" s="5"/>
      <c r="J90" s="5"/>
      <c r="K90" s="5"/>
      <c r="L90" s="25"/>
      <c r="M90" s="147" t="s">
        <v>229</v>
      </c>
      <c r="N90" s="147">
        <v>50</v>
      </c>
      <c r="O90" s="144"/>
      <c r="P90" s="140">
        <v>211</v>
      </c>
      <c r="Q90" s="140">
        <f t="shared" si="20"/>
        <v>8.44</v>
      </c>
      <c r="R90" s="131">
        <f t="shared" si="22"/>
        <v>10.431839999999999</v>
      </c>
      <c r="S90" s="141">
        <v>0</v>
      </c>
      <c r="T90" s="140">
        <v>0</v>
      </c>
      <c r="U90" s="140">
        <f t="shared" si="23"/>
        <v>229.87183999999999</v>
      </c>
      <c r="V90" s="141">
        <f t="shared" si="21"/>
        <v>11494</v>
      </c>
      <c r="W90" s="101"/>
      <c r="X90" s="19">
        <v>100</v>
      </c>
      <c r="Y90" s="147">
        <v>50</v>
      </c>
      <c r="Z90" s="19">
        <f t="shared" si="25"/>
        <v>10550</v>
      </c>
      <c r="AA90" s="19">
        <f t="shared" si="26"/>
        <v>422</v>
      </c>
      <c r="AB90" s="19">
        <f t="shared" si="27"/>
        <v>521.59199999999998</v>
      </c>
      <c r="AC90" s="19">
        <f t="shared" si="28"/>
        <v>0</v>
      </c>
      <c r="AD90" s="19">
        <f t="shared" si="29"/>
        <v>0</v>
      </c>
      <c r="AE90" s="20">
        <f t="shared" si="24"/>
        <v>11494</v>
      </c>
    </row>
    <row r="91" spans="1:31" ht="18" x14ac:dyDescent="0.25">
      <c r="A91" s="152">
        <v>4</v>
      </c>
      <c r="B91" s="116" t="s">
        <v>184</v>
      </c>
      <c r="C91" s="153" t="s">
        <v>200</v>
      </c>
      <c r="D91" s="138"/>
      <c r="E91" s="5"/>
      <c r="F91" s="5"/>
      <c r="G91" s="5"/>
      <c r="H91" s="5"/>
      <c r="I91" s="5"/>
      <c r="J91" s="5"/>
      <c r="K91" s="5"/>
      <c r="L91" s="25"/>
      <c r="M91" s="148" t="s">
        <v>228</v>
      </c>
      <c r="N91" s="149">
        <v>789</v>
      </c>
      <c r="O91" s="144"/>
      <c r="P91" s="140">
        <v>1890</v>
      </c>
      <c r="Q91" s="140">
        <f t="shared" si="20"/>
        <v>75.600000000000009</v>
      </c>
      <c r="R91" s="131">
        <f t="shared" si="22"/>
        <v>93.441599999999994</v>
      </c>
      <c r="S91" s="141">
        <v>0</v>
      </c>
      <c r="T91" s="140">
        <v>0</v>
      </c>
      <c r="U91" s="140">
        <f t="shared" si="23"/>
        <v>2059.0416</v>
      </c>
      <c r="V91" s="141">
        <f t="shared" si="21"/>
        <v>1624584</v>
      </c>
      <c r="W91" s="101"/>
      <c r="X91" s="19">
        <v>100</v>
      </c>
      <c r="Y91" s="149">
        <v>789</v>
      </c>
      <c r="Z91" s="19">
        <f t="shared" si="25"/>
        <v>1491210</v>
      </c>
      <c r="AA91" s="19">
        <f t="shared" si="26"/>
        <v>59648.400000000009</v>
      </c>
      <c r="AB91" s="19">
        <f t="shared" si="27"/>
        <v>73725.422399999996</v>
      </c>
      <c r="AC91" s="19">
        <f t="shared" si="28"/>
        <v>0</v>
      </c>
      <c r="AD91" s="19">
        <f t="shared" si="29"/>
        <v>0</v>
      </c>
      <c r="AE91" s="20">
        <f t="shared" si="24"/>
        <v>1624584</v>
      </c>
    </row>
    <row r="92" spans="1:31" ht="18" x14ac:dyDescent="0.25">
      <c r="A92" s="152">
        <v>4.0999999999999996</v>
      </c>
      <c r="B92" s="116" t="s">
        <v>189</v>
      </c>
      <c r="C92" s="153" t="s">
        <v>201</v>
      </c>
      <c r="D92" s="138"/>
      <c r="E92" s="5"/>
      <c r="F92" s="5"/>
      <c r="G92" s="5"/>
      <c r="H92" s="5"/>
      <c r="I92" s="5"/>
      <c r="J92" s="5"/>
      <c r="K92" s="5"/>
      <c r="L92" s="25"/>
      <c r="M92" s="148" t="s">
        <v>182</v>
      </c>
      <c r="N92" s="149">
        <v>438</v>
      </c>
      <c r="O92" s="144"/>
      <c r="P92" s="140">
        <v>-568</v>
      </c>
      <c r="Q92" s="140">
        <f t="shared" si="20"/>
        <v>-22.72</v>
      </c>
      <c r="R92" s="131">
        <f t="shared" si="22"/>
        <v>-28.08192</v>
      </c>
      <c r="S92" s="141">
        <v>0</v>
      </c>
      <c r="T92" s="140">
        <v>0</v>
      </c>
      <c r="U92" s="140">
        <f t="shared" si="23"/>
        <v>-618.80192</v>
      </c>
      <c r="V92" s="141">
        <f t="shared" si="21"/>
        <v>-271035</v>
      </c>
      <c r="W92" s="101"/>
      <c r="X92" s="19">
        <v>100</v>
      </c>
      <c r="Y92" s="149">
        <v>438</v>
      </c>
      <c r="Z92" s="19">
        <f t="shared" si="25"/>
        <v>-248784</v>
      </c>
      <c r="AA92" s="19">
        <f t="shared" si="26"/>
        <v>-9951.36</v>
      </c>
      <c r="AB92" s="19">
        <f t="shared" si="27"/>
        <v>-12299.880959999999</v>
      </c>
      <c r="AC92" s="19">
        <f t="shared" si="28"/>
        <v>0</v>
      </c>
      <c r="AD92" s="19">
        <f t="shared" si="29"/>
        <v>0</v>
      </c>
      <c r="AE92" s="20">
        <f t="shared" si="24"/>
        <v>-271035</v>
      </c>
    </row>
    <row r="93" spans="1:31" ht="18" x14ac:dyDescent="0.25">
      <c r="A93" s="152">
        <v>5</v>
      </c>
      <c r="B93" s="116" t="s">
        <v>189</v>
      </c>
      <c r="C93" s="153" t="s">
        <v>202</v>
      </c>
      <c r="D93" s="138"/>
      <c r="E93" s="5"/>
      <c r="F93" s="5"/>
      <c r="G93" s="5"/>
      <c r="H93" s="5"/>
      <c r="I93" s="5"/>
      <c r="J93" s="5"/>
      <c r="K93" s="5"/>
      <c r="L93" s="25"/>
      <c r="M93" s="148" t="s">
        <v>230</v>
      </c>
      <c r="N93" s="149">
        <v>1</v>
      </c>
      <c r="O93" s="144"/>
      <c r="P93" s="140">
        <v>1411626.22</v>
      </c>
      <c r="Q93" s="140">
        <f t="shared" si="20"/>
        <v>56465.048799999997</v>
      </c>
      <c r="R93" s="131">
        <f t="shared" si="22"/>
        <v>69790.8003168</v>
      </c>
      <c r="S93" s="141">
        <v>0</v>
      </c>
      <c r="T93" s="140">
        <v>0</v>
      </c>
      <c r="U93" s="140">
        <f t="shared" si="23"/>
        <v>1537882.0691167999</v>
      </c>
      <c r="V93" s="141">
        <f t="shared" si="21"/>
        <v>1537882</v>
      </c>
      <c r="W93" s="101"/>
      <c r="X93" s="19">
        <v>100</v>
      </c>
      <c r="Y93" s="149">
        <v>1</v>
      </c>
      <c r="Z93" s="19">
        <f t="shared" si="25"/>
        <v>1411626.22</v>
      </c>
      <c r="AA93" s="19">
        <f t="shared" si="26"/>
        <v>56465.048799999997</v>
      </c>
      <c r="AB93" s="19">
        <f t="shared" si="27"/>
        <v>69790.8003168</v>
      </c>
      <c r="AC93" s="19">
        <f t="shared" si="28"/>
        <v>0</v>
      </c>
      <c r="AD93" s="19">
        <f t="shared" si="29"/>
        <v>0</v>
      </c>
      <c r="AE93" s="20">
        <f t="shared" si="24"/>
        <v>1537882</v>
      </c>
    </row>
    <row r="94" spans="1:31" ht="18" x14ac:dyDescent="0.25">
      <c r="A94" s="152">
        <v>6</v>
      </c>
      <c r="B94" s="116" t="s">
        <v>189</v>
      </c>
      <c r="C94" s="153" t="s">
        <v>203</v>
      </c>
      <c r="D94" s="139"/>
      <c r="E94" s="5"/>
      <c r="F94" s="5"/>
      <c r="G94" s="5"/>
      <c r="H94" s="5"/>
      <c r="I94" s="5"/>
      <c r="J94" s="5"/>
      <c r="K94" s="5"/>
      <c r="L94" s="25"/>
      <c r="M94" s="148" t="s">
        <v>230</v>
      </c>
      <c r="N94" s="149">
        <v>1</v>
      </c>
      <c r="O94" s="144"/>
      <c r="P94" s="140">
        <v>161000</v>
      </c>
      <c r="Q94" s="140">
        <f t="shared" si="20"/>
        <v>6440</v>
      </c>
      <c r="R94" s="131">
        <f t="shared" si="22"/>
        <v>7959.8399999999992</v>
      </c>
      <c r="S94" s="141">
        <v>0</v>
      </c>
      <c r="T94" s="140">
        <v>0</v>
      </c>
      <c r="U94" s="140">
        <f t="shared" si="23"/>
        <v>175399.84</v>
      </c>
      <c r="V94" s="141">
        <f t="shared" si="21"/>
        <v>175400</v>
      </c>
      <c r="W94" s="101"/>
      <c r="X94" s="19">
        <v>100</v>
      </c>
      <c r="Y94" s="149">
        <v>1</v>
      </c>
      <c r="Z94" s="19">
        <f t="shared" si="25"/>
        <v>161000</v>
      </c>
      <c r="AA94" s="19">
        <f t="shared" si="26"/>
        <v>6440</v>
      </c>
      <c r="AB94" s="19">
        <f t="shared" si="27"/>
        <v>7959.8399999999992</v>
      </c>
      <c r="AC94" s="19">
        <f t="shared" si="28"/>
        <v>0</v>
      </c>
      <c r="AD94" s="19">
        <f t="shared" si="29"/>
        <v>0</v>
      </c>
      <c r="AE94" s="20">
        <f t="shared" si="24"/>
        <v>175400</v>
      </c>
    </row>
    <row r="95" spans="1:31" ht="18" x14ac:dyDescent="0.25">
      <c r="A95" s="150">
        <v>7</v>
      </c>
      <c r="B95" s="116" t="s">
        <v>189</v>
      </c>
      <c r="C95" s="153" t="s">
        <v>204</v>
      </c>
      <c r="D95" s="136"/>
      <c r="E95" s="5"/>
      <c r="F95" s="5"/>
      <c r="G95" s="5"/>
      <c r="H95" s="5"/>
      <c r="I95" s="5"/>
      <c r="J95" s="5"/>
      <c r="K95" s="5"/>
      <c r="L95" s="25"/>
      <c r="M95" s="147" t="s">
        <v>230</v>
      </c>
      <c r="N95" s="146">
        <v>1</v>
      </c>
      <c r="O95" s="144"/>
      <c r="P95" s="140">
        <v>56000</v>
      </c>
      <c r="Q95" s="140">
        <f t="shared" si="20"/>
        <v>2240</v>
      </c>
      <c r="R95" s="131">
        <f t="shared" si="22"/>
        <v>2768.64</v>
      </c>
      <c r="S95" s="141">
        <v>0</v>
      </c>
      <c r="T95" s="140">
        <v>0</v>
      </c>
      <c r="U95" s="140">
        <f t="shared" si="23"/>
        <v>61008.639999999999</v>
      </c>
      <c r="V95" s="141">
        <f t="shared" si="21"/>
        <v>61009</v>
      </c>
      <c r="W95" s="101"/>
      <c r="X95" s="19">
        <v>100</v>
      </c>
      <c r="Y95" s="146">
        <v>1</v>
      </c>
      <c r="Z95" s="19">
        <f t="shared" si="25"/>
        <v>56000</v>
      </c>
      <c r="AA95" s="19">
        <f t="shared" si="26"/>
        <v>2240</v>
      </c>
      <c r="AB95" s="19">
        <f t="shared" si="27"/>
        <v>2768.64</v>
      </c>
      <c r="AC95" s="19">
        <f t="shared" si="28"/>
        <v>0</v>
      </c>
      <c r="AD95" s="19">
        <f t="shared" si="29"/>
        <v>0</v>
      </c>
      <c r="AE95" s="20">
        <f t="shared" si="24"/>
        <v>61009</v>
      </c>
    </row>
    <row r="96" spans="1:31" ht="30" x14ac:dyDescent="0.25">
      <c r="A96" s="150">
        <v>8</v>
      </c>
      <c r="B96" s="116" t="s">
        <v>184</v>
      </c>
      <c r="C96" s="151" t="s">
        <v>235</v>
      </c>
      <c r="D96" s="136"/>
      <c r="E96" s="5"/>
      <c r="F96" s="5"/>
      <c r="G96" s="5"/>
      <c r="H96" s="5"/>
      <c r="I96" s="5"/>
      <c r="J96" s="5"/>
      <c r="K96" s="5"/>
      <c r="L96" s="25"/>
      <c r="M96" s="145" t="s">
        <v>227</v>
      </c>
      <c r="N96" s="146">
        <v>7182</v>
      </c>
      <c r="O96" s="144"/>
      <c r="P96" s="140">
        <v>176.04</v>
      </c>
      <c r="Q96" s="140">
        <f t="shared" si="20"/>
        <v>7.0415999999999999</v>
      </c>
      <c r="R96" s="131">
        <f t="shared" si="22"/>
        <v>8.7034175999999999</v>
      </c>
      <c r="S96" s="141">
        <v>0</v>
      </c>
      <c r="T96" s="140">
        <v>0</v>
      </c>
      <c r="U96" s="140">
        <f t="shared" si="23"/>
        <v>191.78501759999997</v>
      </c>
      <c r="V96" s="141">
        <f t="shared" si="21"/>
        <v>1377400</v>
      </c>
      <c r="W96" s="101"/>
      <c r="X96" s="19">
        <v>100</v>
      </c>
      <c r="Y96" s="146">
        <v>7182</v>
      </c>
      <c r="Z96" s="19">
        <f t="shared" si="25"/>
        <v>1264319.28</v>
      </c>
      <c r="AA96" s="19">
        <f t="shared" si="26"/>
        <v>50572.771200000003</v>
      </c>
      <c r="AB96" s="19">
        <f t="shared" si="27"/>
        <v>62507.945203200004</v>
      </c>
      <c r="AC96" s="19">
        <f t="shared" si="28"/>
        <v>0</v>
      </c>
      <c r="AD96" s="19">
        <f t="shared" si="29"/>
        <v>0</v>
      </c>
      <c r="AE96" s="20">
        <f t="shared" si="24"/>
        <v>1377400</v>
      </c>
    </row>
    <row r="97" spans="1:31" ht="18" x14ac:dyDescent="0.25">
      <c r="A97" s="150">
        <v>9</v>
      </c>
      <c r="B97" s="116" t="s">
        <v>188</v>
      </c>
      <c r="C97" s="155" t="s">
        <v>205</v>
      </c>
      <c r="D97" s="136"/>
      <c r="E97" s="5"/>
      <c r="F97" s="5"/>
      <c r="G97" s="5"/>
      <c r="H97" s="5"/>
      <c r="I97" s="5"/>
      <c r="J97" s="5"/>
      <c r="K97" s="5"/>
      <c r="L97" s="25"/>
      <c r="M97" s="145" t="s">
        <v>183</v>
      </c>
      <c r="N97" s="146">
        <v>0</v>
      </c>
      <c r="O97" s="144"/>
      <c r="P97" s="140">
        <v>0</v>
      </c>
      <c r="Q97" s="140">
        <f t="shared" si="20"/>
        <v>0</v>
      </c>
      <c r="R97" s="131">
        <f t="shared" si="22"/>
        <v>0</v>
      </c>
      <c r="S97" s="141">
        <v>0</v>
      </c>
      <c r="T97" s="140">
        <v>0</v>
      </c>
      <c r="U97" s="140">
        <f t="shared" si="23"/>
        <v>0</v>
      </c>
      <c r="V97" s="141">
        <f t="shared" si="21"/>
        <v>0</v>
      </c>
      <c r="W97" s="101"/>
      <c r="X97" s="19">
        <v>0</v>
      </c>
      <c r="Y97" s="146">
        <v>0</v>
      </c>
      <c r="Z97" s="19">
        <f t="shared" si="25"/>
        <v>0</v>
      </c>
      <c r="AA97" s="19">
        <f t="shared" si="26"/>
        <v>0</v>
      </c>
      <c r="AB97" s="19">
        <f t="shared" si="27"/>
        <v>0</v>
      </c>
      <c r="AC97" s="19">
        <f t="shared" si="28"/>
        <v>0</v>
      </c>
      <c r="AD97" s="19">
        <f t="shared" si="29"/>
        <v>0</v>
      </c>
      <c r="AE97" s="20">
        <f t="shared" si="24"/>
        <v>0</v>
      </c>
    </row>
    <row r="98" spans="1:31" ht="18" x14ac:dyDescent="0.25">
      <c r="A98" s="150" t="s">
        <v>220</v>
      </c>
      <c r="B98" s="116" t="s">
        <v>188</v>
      </c>
      <c r="C98" s="151" t="s">
        <v>206</v>
      </c>
      <c r="D98" s="136"/>
      <c r="E98" s="5"/>
      <c r="F98" s="5"/>
      <c r="G98" s="5"/>
      <c r="H98" s="5"/>
      <c r="I98" s="5"/>
      <c r="J98" s="5"/>
      <c r="K98" s="5"/>
      <c r="L98" s="25"/>
      <c r="M98" s="145" t="s">
        <v>231</v>
      </c>
      <c r="N98" s="146">
        <v>117</v>
      </c>
      <c r="O98" s="144"/>
      <c r="P98" s="140">
        <v>99</v>
      </c>
      <c r="Q98" s="140">
        <f t="shared" si="20"/>
        <v>3.96</v>
      </c>
      <c r="R98" s="131">
        <f t="shared" si="22"/>
        <v>4.8945599999999994</v>
      </c>
      <c r="S98" s="141">
        <v>0</v>
      </c>
      <c r="T98" s="140">
        <v>0</v>
      </c>
      <c r="U98" s="140">
        <f t="shared" si="23"/>
        <v>107.85455999999999</v>
      </c>
      <c r="V98" s="141">
        <f t="shared" si="21"/>
        <v>12619</v>
      </c>
      <c r="W98" s="101"/>
      <c r="X98" s="19">
        <v>100</v>
      </c>
      <c r="Y98" s="146">
        <v>117</v>
      </c>
      <c r="Z98" s="19">
        <f t="shared" si="25"/>
        <v>11583</v>
      </c>
      <c r="AA98" s="19">
        <f t="shared" si="26"/>
        <v>463.32</v>
      </c>
      <c r="AB98" s="19">
        <f t="shared" si="27"/>
        <v>572.66351999999995</v>
      </c>
      <c r="AC98" s="19">
        <f t="shared" si="28"/>
        <v>0</v>
      </c>
      <c r="AD98" s="19">
        <f t="shared" si="29"/>
        <v>0</v>
      </c>
      <c r="AE98" s="20">
        <f t="shared" si="24"/>
        <v>12619</v>
      </c>
    </row>
    <row r="99" spans="1:31" ht="18" x14ac:dyDescent="0.25">
      <c r="A99" s="150" t="s">
        <v>221</v>
      </c>
      <c r="B99" s="116" t="s">
        <v>188</v>
      </c>
      <c r="C99" s="151" t="s">
        <v>207</v>
      </c>
      <c r="D99" s="136"/>
      <c r="E99" s="5"/>
      <c r="F99" s="5"/>
      <c r="G99" s="5"/>
      <c r="H99" s="5"/>
      <c r="I99" s="5"/>
      <c r="J99" s="5"/>
      <c r="K99" s="5"/>
      <c r="L99" s="25"/>
      <c r="M99" s="145" t="s">
        <v>231</v>
      </c>
      <c r="N99" s="146">
        <v>130</v>
      </c>
      <c r="O99" s="144"/>
      <c r="P99" s="140">
        <v>117</v>
      </c>
      <c r="Q99" s="140">
        <f t="shared" si="20"/>
        <v>4.68</v>
      </c>
      <c r="R99" s="131">
        <f t="shared" si="22"/>
        <v>5.7844799999999994</v>
      </c>
      <c r="S99" s="141">
        <v>0</v>
      </c>
      <c r="T99" s="140">
        <v>0</v>
      </c>
      <c r="U99" s="140">
        <f t="shared" si="23"/>
        <v>127.46448000000001</v>
      </c>
      <c r="V99" s="141">
        <f t="shared" si="21"/>
        <v>16570</v>
      </c>
      <c r="W99" s="101"/>
      <c r="X99" s="19">
        <v>100</v>
      </c>
      <c r="Y99" s="146">
        <v>130</v>
      </c>
      <c r="Z99" s="19">
        <f t="shared" si="25"/>
        <v>15210</v>
      </c>
      <c r="AA99" s="19">
        <f t="shared" si="26"/>
        <v>608.4</v>
      </c>
      <c r="AB99" s="19">
        <f t="shared" si="27"/>
        <v>751.98239999999987</v>
      </c>
      <c r="AC99" s="19">
        <f t="shared" si="28"/>
        <v>0</v>
      </c>
      <c r="AD99" s="19">
        <f t="shared" si="29"/>
        <v>0</v>
      </c>
      <c r="AE99" s="20">
        <f t="shared" si="24"/>
        <v>16570</v>
      </c>
    </row>
    <row r="100" spans="1:31" ht="18" x14ac:dyDescent="0.25">
      <c r="A100" s="150" t="s">
        <v>222</v>
      </c>
      <c r="B100" s="116" t="s">
        <v>188</v>
      </c>
      <c r="C100" s="151" t="s">
        <v>208</v>
      </c>
      <c r="D100" s="136"/>
      <c r="E100" s="5"/>
      <c r="F100" s="5"/>
      <c r="G100" s="5"/>
      <c r="H100" s="5"/>
      <c r="I100" s="5"/>
      <c r="J100" s="5"/>
      <c r="K100" s="5"/>
      <c r="L100" s="25"/>
      <c r="M100" s="145" t="s">
        <v>231</v>
      </c>
      <c r="N100" s="146">
        <v>399</v>
      </c>
      <c r="O100" s="144"/>
      <c r="P100" s="140">
        <v>385</v>
      </c>
      <c r="Q100" s="140">
        <f t="shared" si="20"/>
        <v>15.4</v>
      </c>
      <c r="R100" s="131">
        <f t="shared" si="22"/>
        <v>19.034399999999998</v>
      </c>
      <c r="S100" s="141">
        <v>0</v>
      </c>
      <c r="T100" s="140">
        <v>0</v>
      </c>
      <c r="U100" s="140">
        <f t="shared" si="23"/>
        <v>419.43439999999998</v>
      </c>
      <c r="V100" s="141">
        <f t="shared" si="21"/>
        <v>167354</v>
      </c>
      <c r="W100" s="101"/>
      <c r="X100" s="19">
        <v>100</v>
      </c>
      <c r="Y100" s="146">
        <v>399</v>
      </c>
      <c r="Z100" s="19">
        <f t="shared" si="25"/>
        <v>153615</v>
      </c>
      <c r="AA100" s="19">
        <f t="shared" si="26"/>
        <v>6144.6</v>
      </c>
      <c r="AB100" s="19">
        <f t="shared" si="27"/>
        <v>7594.7255999999998</v>
      </c>
      <c r="AC100" s="19">
        <f t="shared" si="28"/>
        <v>0</v>
      </c>
      <c r="AD100" s="19">
        <f t="shared" si="29"/>
        <v>0</v>
      </c>
      <c r="AE100" s="20">
        <f t="shared" si="24"/>
        <v>167354</v>
      </c>
    </row>
    <row r="101" spans="1:31" ht="18" x14ac:dyDescent="0.25">
      <c r="A101" s="150" t="s">
        <v>223</v>
      </c>
      <c r="B101" s="116" t="s">
        <v>188</v>
      </c>
      <c r="C101" s="151" t="s">
        <v>209</v>
      </c>
      <c r="D101" s="136"/>
      <c r="E101" s="5"/>
      <c r="F101" s="5"/>
      <c r="G101" s="5"/>
      <c r="H101" s="5"/>
      <c r="I101" s="5"/>
      <c r="J101" s="5"/>
      <c r="K101" s="5"/>
      <c r="L101" s="25"/>
      <c r="M101" s="145" t="s">
        <v>231</v>
      </c>
      <c r="N101" s="146">
        <v>175</v>
      </c>
      <c r="O101" s="144"/>
      <c r="P101" s="140">
        <v>782</v>
      </c>
      <c r="Q101" s="140">
        <f t="shared" si="20"/>
        <v>31.28</v>
      </c>
      <c r="R101" s="131">
        <f t="shared" si="22"/>
        <v>38.662079999999996</v>
      </c>
      <c r="S101" s="141">
        <v>0</v>
      </c>
      <c r="T101" s="140">
        <v>0</v>
      </c>
      <c r="U101" s="140">
        <f t="shared" si="23"/>
        <v>851.94207999999992</v>
      </c>
      <c r="V101" s="141">
        <f t="shared" si="21"/>
        <v>149090</v>
      </c>
      <c r="W101" s="101"/>
      <c r="X101" s="19">
        <v>100</v>
      </c>
      <c r="Y101" s="146">
        <v>175</v>
      </c>
      <c r="Z101" s="19">
        <f t="shared" si="25"/>
        <v>136850</v>
      </c>
      <c r="AA101" s="19">
        <f t="shared" si="26"/>
        <v>5474</v>
      </c>
      <c r="AB101" s="19">
        <f t="shared" si="27"/>
        <v>6765.8639999999987</v>
      </c>
      <c r="AC101" s="19">
        <f t="shared" si="28"/>
        <v>0</v>
      </c>
      <c r="AD101" s="19">
        <f t="shared" si="29"/>
        <v>0</v>
      </c>
      <c r="AE101" s="20">
        <f t="shared" si="24"/>
        <v>149090</v>
      </c>
    </row>
    <row r="102" spans="1:31" ht="18" x14ac:dyDescent="0.25">
      <c r="A102" s="150" t="s">
        <v>224</v>
      </c>
      <c r="B102" s="116" t="s">
        <v>188</v>
      </c>
      <c r="C102" s="151" t="s">
        <v>210</v>
      </c>
      <c r="D102" s="136"/>
      <c r="E102" s="5"/>
      <c r="F102" s="5"/>
      <c r="G102" s="5"/>
      <c r="H102" s="5"/>
      <c r="I102" s="5"/>
      <c r="J102" s="5"/>
      <c r="K102" s="5"/>
      <c r="L102" s="25"/>
      <c r="M102" s="145" t="s">
        <v>231</v>
      </c>
      <c r="N102" s="146">
        <v>170</v>
      </c>
      <c r="O102" s="144"/>
      <c r="P102" s="140">
        <v>1320</v>
      </c>
      <c r="Q102" s="140">
        <f t="shared" si="20"/>
        <v>52.800000000000004</v>
      </c>
      <c r="R102" s="131">
        <f t="shared" si="22"/>
        <v>65.260800000000003</v>
      </c>
      <c r="S102" s="141">
        <v>0</v>
      </c>
      <c r="T102" s="140">
        <v>0</v>
      </c>
      <c r="U102" s="140">
        <f t="shared" si="23"/>
        <v>1438.0608</v>
      </c>
      <c r="V102" s="141">
        <f t="shared" si="21"/>
        <v>244470</v>
      </c>
      <c r="W102" s="101"/>
      <c r="X102" s="19">
        <v>100</v>
      </c>
      <c r="Y102" s="146">
        <v>170</v>
      </c>
      <c r="Z102" s="19">
        <f t="shared" si="25"/>
        <v>224400</v>
      </c>
      <c r="AA102" s="19">
        <f t="shared" si="26"/>
        <v>8976.0000000000018</v>
      </c>
      <c r="AB102" s="19">
        <f t="shared" si="27"/>
        <v>11094.336000000001</v>
      </c>
      <c r="AC102" s="19">
        <f t="shared" si="28"/>
        <v>0</v>
      </c>
      <c r="AD102" s="19">
        <f t="shared" si="29"/>
        <v>0</v>
      </c>
      <c r="AE102" s="20">
        <f t="shared" si="24"/>
        <v>244470</v>
      </c>
    </row>
    <row r="103" spans="1:31" ht="18" x14ac:dyDescent="0.25">
      <c r="A103" s="150" t="s">
        <v>225</v>
      </c>
      <c r="B103" s="116" t="s">
        <v>188</v>
      </c>
      <c r="C103" s="151" t="s">
        <v>211</v>
      </c>
      <c r="D103" s="135"/>
      <c r="E103" s="5"/>
      <c r="F103" s="5"/>
      <c r="G103" s="5"/>
      <c r="H103" s="5"/>
      <c r="I103" s="5"/>
      <c r="J103" s="5"/>
      <c r="K103" s="5"/>
      <c r="L103" s="25"/>
      <c r="M103" s="145" t="s">
        <v>231</v>
      </c>
      <c r="N103" s="146">
        <v>11</v>
      </c>
      <c r="O103" s="144"/>
      <c r="P103" s="140">
        <v>1378</v>
      </c>
      <c r="Q103" s="140">
        <f t="shared" si="20"/>
        <v>55.120000000000005</v>
      </c>
      <c r="R103" s="131">
        <f t="shared" si="22"/>
        <v>68.128320000000002</v>
      </c>
      <c r="S103" s="141">
        <v>0</v>
      </c>
      <c r="T103" s="140">
        <v>0</v>
      </c>
      <c r="U103" s="140">
        <f t="shared" si="23"/>
        <v>1501.2483199999999</v>
      </c>
      <c r="V103" s="141">
        <f t="shared" si="21"/>
        <v>16514</v>
      </c>
      <c r="W103" s="101"/>
      <c r="X103" s="19">
        <v>100</v>
      </c>
      <c r="Y103" s="146">
        <v>11</v>
      </c>
      <c r="Z103" s="19">
        <f t="shared" si="25"/>
        <v>15158</v>
      </c>
      <c r="AA103" s="19">
        <f t="shared" si="26"/>
        <v>606.32000000000005</v>
      </c>
      <c r="AB103" s="19">
        <f t="shared" si="27"/>
        <v>749.41152</v>
      </c>
      <c r="AC103" s="19">
        <f t="shared" si="28"/>
        <v>0</v>
      </c>
      <c r="AD103" s="19">
        <f t="shared" si="29"/>
        <v>0</v>
      </c>
      <c r="AE103" s="20">
        <f t="shared" si="24"/>
        <v>16514</v>
      </c>
    </row>
    <row r="104" spans="1:31" ht="18" x14ac:dyDescent="0.25">
      <c r="A104" s="150" t="s">
        <v>226</v>
      </c>
      <c r="B104" s="116" t="s">
        <v>188</v>
      </c>
      <c r="C104" s="151" t="s">
        <v>212</v>
      </c>
      <c r="D104" s="135"/>
      <c r="E104" s="5"/>
      <c r="F104" s="5"/>
      <c r="G104" s="5"/>
      <c r="H104" s="5"/>
      <c r="I104" s="5"/>
      <c r="J104" s="5"/>
      <c r="K104" s="5"/>
      <c r="L104" s="25"/>
      <c r="M104" s="145" t="s">
        <v>232</v>
      </c>
      <c r="N104" s="146">
        <v>0</v>
      </c>
      <c r="O104" s="144"/>
      <c r="P104" s="140">
        <v>0</v>
      </c>
      <c r="Q104" s="140">
        <f t="shared" si="20"/>
        <v>0</v>
      </c>
      <c r="R104" s="131">
        <f t="shared" si="22"/>
        <v>0</v>
      </c>
      <c r="S104" s="141">
        <v>0</v>
      </c>
      <c r="T104" s="140">
        <v>0</v>
      </c>
      <c r="U104" s="140">
        <f t="shared" si="23"/>
        <v>0</v>
      </c>
      <c r="V104" s="141">
        <f t="shared" si="21"/>
        <v>0</v>
      </c>
      <c r="W104" s="101"/>
      <c r="X104" s="19">
        <v>0</v>
      </c>
      <c r="Y104" s="146">
        <v>0</v>
      </c>
      <c r="Z104" s="19">
        <f t="shared" si="25"/>
        <v>0</v>
      </c>
      <c r="AA104" s="19">
        <f t="shared" si="26"/>
        <v>0</v>
      </c>
      <c r="AB104" s="19">
        <f t="shared" si="27"/>
        <v>0</v>
      </c>
      <c r="AC104" s="19">
        <f t="shared" si="28"/>
        <v>0</v>
      </c>
      <c r="AD104" s="19">
        <f t="shared" si="29"/>
        <v>0</v>
      </c>
      <c r="AE104" s="20">
        <f t="shared" si="24"/>
        <v>0</v>
      </c>
    </row>
    <row r="105" spans="1:31" ht="18" x14ac:dyDescent="0.25">
      <c r="A105" s="150">
        <v>11</v>
      </c>
      <c r="B105" s="116" t="s">
        <v>189</v>
      </c>
      <c r="C105" s="155" t="s">
        <v>213</v>
      </c>
      <c r="D105" s="136"/>
      <c r="E105" s="5"/>
      <c r="F105" s="5"/>
      <c r="G105" s="5"/>
      <c r="H105" s="5"/>
      <c r="I105" s="5"/>
      <c r="J105" s="5"/>
      <c r="K105" s="5"/>
      <c r="L105" s="25"/>
      <c r="M105" s="145" t="s">
        <v>230</v>
      </c>
      <c r="N105" s="147">
        <v>1</v>
      </c>
      <c r="O105" s="144"/>
      <c r="P105" s="140">
        <v>32460</v>
      </c>
      <c r="Q105" s="140">
        <f t="shared" si="20"/>
        <v>1298.4000000000001</v>
      </c>
      <c r="R105" s="131">
        <f t="shared" si="22"/>
        <v>1604.8224</v>
      </c>
      <c r="S105" s="141">
        <v>0</v>
      </c>
      <c r="T105" s="140">
        <v>0</v>
      </c>
      <c r="U105" s="140">
        <f t="shared" si="23"/>
        <v>35363.222399999999</v>
      </c>
      <c r="V105" s="141">
        <f t="shared" si="21"/>
        <v>35363</v>
      </c>
      <c r="W105" s="101"/>
      <c r="X105" s="19">
        <v>100</v>
      </c>
      <c r="Y105" s="147">
        <v>1</v>
      </c>
      <c r="Z105" s="19">
        <f t="shared" si="25"/>
        <v>32460</v>
      </c>
      <c r="AA105" s="19">
        <f t="shared" si="26"/>
        <v>1298.4000000000001</v>
      </c>
      <c r="AB105" s="19">
        <f t="shared" si="27"/>
        <v>1604.8224</v>
      </c>
      <c r="AC105" s="19">
        <f t="shared" si="28"/>
        <v>0</v>
      </c>
      <c r="AD105" s="19">
        <f t="shared" si="29"/>
        <v>0</v>
      </c>
      <c r="AE105" s="20">
        <f t="shared" si="24"/>
        <v>35363</v>
      </c>
    </row>
    <row r="106" spans="1:31" ht="105" x14ac:dyDescent="0.25">
      <c r="A106" s="150">
        <v>12</v>
      </c>
      <c r="B106" s="116" t="s">
        <v>189</v>
      </c>
      <c r="C106" s="155" t="s">
        <v>214</v>
      </c>
      <c r="D106" s="136"/>
      <c r="E106" s="5"/>
      <c r="F106" s="5"/>
      <c r="G106" s="5"/>
      <c r="H106" s="5"/>
      <c r="I106" s="5"/>
      <c r="J106" s="5"/>
      <c r="K106" s="5"/>
      <c r="L106" s="25"/>
      <c r="M106" s="145" t="s">
        <v>233</v>
      </c>
      <c r="N106" s="147">
        <v>0</v>
      </c>
      <c r="O106" s="144"/>
      <c r="P106" s="140">
        <v>0</v>
      </c>
      <c r="Q106" s="140">
        <f t="shared" si="20"/>
        <v>0</v>
      </c>
      <c r="R106" s="131">
        <f t="shared" si="22"/>
        <v>0</v>
      </c>
      <c r="S106" s="141">
        <v>0</v>
      </c>
      <c r="T106" s="140">
        <v>0</v>
      </c>
      <c r="U106" s="140">
        <f t="shared" si="23"/>
        <v>0</v>
      </c>
      <c r="V106" s="141">
        <f t="shared" si="21"/>
        <v>0</v>
      </c>
      <c r="W106" s="101"/>
      <c r="X106" s="19">
        <v>0</v>
      </c>
      <c r="Y106" s="147">
        <v>0</v>
      </c>
      <c r="Z106" s="19">
        <f t="shared" si="25"/>
        <v>0</v>
      </c>
      <c r="AA106" s="19">
        <f t="shared" si="26"/>
        <v>0</v>
      </c>
      <c r="AB106" s="19">
        <f t="shared" si="27"/>
        <v>0</v>
      </c>
      <c r="AC106" s="19">
        <f t="shared" si="28"/>
        <v>0</v>
      </c>
      <c r="AD106" s="19">
        <f t="shared" si="29"/>
        <v>0</v>
      </c>
      <c r="AE106" s="20">
        <f t="shared" si="24"/>
        <v>0</v>
      </c>
    </row>
    <row r="107" spans="1:31" ht="18" x14ac:dyDescent="0.25">
      <c r="A107" s="150">
        <v>13</v>
      </c>
      <c r="B107" s="116" t="s">
        <v>189</v>
      </c>
      <c r="C107" s="155" t="s">
        <v>215</v>
      </c>
      <c r="D107" s="136"/>
      <c r="E107" s="5"/>
      <c r="F107" s="5"/>
      <c r="G107" s="5"/>
      <c r="H107" s="5"/>
      <c r="I107" s="5"/>
      <c r="J107" s="5"/>
      <c r="K107" s="5"/>
      <c r="L107" s="25"/>
      <c r="M107" s="145" t="s">
        <v>230</v>
      </c>
      <c r="N107" s="147">
        <v>1</v>
      </c>
      <c r="O107" s="144"/>
      <c r="P107" s="140">
        <v>10000</v>
      </c>
      <c r="Q107" s="140">
        <f t="shared" si="20"/>
        <v>400</v>
      </c>
      <c r="R107" s="131">
        <f t="shared" si="22"/>
        <v>494.4</v>
      </c>
      <c r="S107" s="141">
        <v>0</v>
      </c>
      <c r="T107" s="140">
        <v>0</v>
      </c>
      <c r="U107" s="140">
        <f t="shared" si="23"/>
        <v>10894.4</v>
      </c>
      <c r="V107" s="141">
        <f t="shared" si="21"/>
        <v>10894</v>
      </c>
      <c r="W107" s="101"/>
      <c r="X107" s="19">
        <v>100</v>
      </c>
      <c r="Y107" s="147">
        <v>1</v>
      </c>
      <c r="Z107" s="19">
        <f t="shared" si="25"/>
        <v>10000</v>
      </c>
      <c r="AA107" s="19">
        <f t="shared" si="26"/>
        <v>400</v>
      </c>
      <c r="AB107" s="19">
        <f t="shared" si="27"/>
        <v>494.4</v>
      </c>
      <c r="AC107" s="19">
        <f t="shared" si="28"/>
        <v>0</v>
      </c>
      <c r="AD107" s="19">
        <f t="shared" si="29"/>
        <v>0</v>
      </c>
      <c r="AE107" s="20">
        <f t="shared" si="24"/>
        <v>10894</v>
      </c>
    </row>
    <row r="108" spans="1:31" ht="18" x14ac:dyDescent="0.25">
      <c r="A108" s="150">
        <v>14</v>
      </c>
      <c r="B108" s="116" t="s">
        <v>187</v>
      </c>
      <c r="C108" s="155" t="s">
        <v>216</v>
      </c>
      <c r="D108" s="136"/>
      <c r="E108" s="5"/>
      <c r="F108" s="5"/>
      <c r="G108" s="5"/>
      <c r="H108" s="5"/>
      <c r="I108" s="5"/>
      <c r="J108" s="5"/>
      <c r="K108" s="5"/>
      <c r="L108" s="25"/>
      <c r="M108" s="145" t="s">
        <v>230</v>
      </c>
      <c r="N108" s="147">
        <v>123</v>
      </c>
      <c r="O108" s="144"/>
      <c r="P108" s="140">
        <v>364</v>
      </c>
      <c r="Q108" s="140">
        <f t="shared" si="20"/>
        <v>14.56</v>
      </c>
      <c r="R108" s="131">
        <f t="shared" si="22"/>
        <v>17.99616</v>
      </c>
      <c r="S108" s="141">
        <v>0</v>
      </c>
      <c r="T108" s="140">
        <v>0</v>
      </c>
      <c r="U108" s="140">
        <f t="shared" si="23"/>
        <v>396.55615999999998</v>
      </c>
      <c r="V108" s="141">
        <f t="shared" si="21"/>
        <v>48776</v>
      </c>
      <c r="W108" s="101"/>
      <c r="X108" s="19">
        <v>100</v>
      </c>
      <c r="Y108" s="147">
        <v>123</v>
      </c>
      <c r="Z108" s="19">
        <f t="shared" si="25"/>
        <v>44772</v>
      </c>
      <c r="AA108" s="19">
        <f t="shared" si="26"/>
        <v>1790.88</v>
      </c>
      <c r="AB108" s="19">
        <f t="shared" si="27"/>
        <v>2213.5276800000001</v>
      </c>
      <c r="AC108" s="19">
        <f t="shared" si="28"/>
        <v>0</v>
      </c>
      <c r="AD108" s="19">
        <f t="shared" si="29"/>
        <v>0</v>
      </c>
      <c r="AE108" s="20">
        <f t="shared" si="24"/>
        <v>48776</v>
      </c>
    </row>
    <row r="109" spans="1:31" ht="18" x14ac:dyDescent="0.25">
      <c r="A109" s="150">
        <v>15</v>
      </c>
      <c r="B109" s="116" t="s">
        <v>189</v>
      </c>
      <c r="C109" s="151" t="s">
        <v>217</v>
      </c>
      <c r="D109" s="136"/>
      <c r="E109" s="5"/>
      <c r="F109" s="5"/>
      <c r="G109" s="5"/>
      <c r="H109" s="5"/>
      <c r="I109" s="5"/>
      <c r="J109" s="5"/>
      <c r="K109" s="5"/>
      <c r="L109" s="25"/>
      <c r="M109" s="145" t="s">
        <v>183</v>
      </c>
      <c r="N109" s="147">
        <v>0</v>
      </c>
      <c r="O109" s="144"/>
      <c r="P109" s="140">
        <v>0</v>
      </c>
      <c r="Q109" s="140">
        <f t="shared" si="20"/>
        <v>0</v>
      </c>
      <c r="R109" s="131">
        <f t="shared" si="22"/>
        <v>0</v>
      </c>
      <c r="S109" s="141">
        <v>0</v>
      </c>
      <c r="T109" s="140">
        <v>0</v>
      </c>
      <c r="U109" s="140">
        <f t="shared" si="23"/>
        <v>0</v>
      </c>
      <c r="V109" s="141">
        <f t="shared" si="21"/>
        <v>0</v>
      </c>
      <c r="W109" s="101"/>
      <c r="X109" s="19">
        <v>0</v>
      </c>
      <c r="Y109" s="147">
        <v>0</v>
      </c>
      <c r="Z109" s="19">
        <f t="shared" si="25"/>
        <v>0</v>
      </c>
      <c r="AA109" s="19">
        <f t="shared" si="26"/>
        <v>0</v>
      </c>
      <c r="AB109" s="19">
        <f t="shared" si="27"/>
        <v>0</v>
      </c>
      <c r="AC109" s="19">
        <f t="shared" si="28"/>
        <v>0</v>
      </c>
      <c r="AD109" s="19">
        <f t="shared" si="29"/>
        <v>0</v>
      </c>
      <c r="AE109" s="20">
        <f t="shared" si="24"/>
        <v>0</v>
      </c>
    </row>
    <row r="110" spans="1:31" ht="30" x14ac:dyDescent="0.25">
      <c r="A110" s="150" t="s">
        <v>220</v>
      </c>
      <c r="B110" s="116" t="s">
        <v>189</v>
      </c>
      <c r="C110" s="151" t="s">
        <v>218</v>
      </c>
      <c r="D110" s="136"/>
      <c r="E110" s="5"/>
      <c r="F110" s="5"/>
      <c r="G110" s="5"/>
      <c r="H110" s="5"/>
      <c r="I110" s="5"/>
      <c r="J110" s="5"/>
      <c r="K110" s="5"/>
      <c r="L110" s="25"/>
      <c r="M110" s="145" t="s">
        <v>234</v>
      </c>
      <c r="N110" s="147">
        <v>4.38</v>
      </c>
      <c r="O110" s="144"/>
      <c r="P110" s="140">
        <v>400</v>
      </c>
      <c r="Q110" s="140">
        <f t="shared" si="20"/>
        <v>16</v>
      </c>
      <c r="R110" s="131">
        <f t="shared" si="22"/>
        <v>19.776</v>
      </c>
      <c r="S110" s="141">
        <v>0</v>
      </c>
      <c r="T110" s="140">
        <v>0</v>
      </c>
      <c r="U110" s="140">
        <f t="shared" si="23"/>
        <v>435.77600000000001</v>
      </c>
      <c r="V110" s="141">
        <f t="shared" si="21"/>
        <v>1909</v>
      </c>
      <c r="W110" s="101"/>
      <c r="X110" s="19">
        <v>100</v>
      </c>
      <c r="Y110" s="147">
        <v>4.38</v>
      </c>
      <c r="Z110" s="19">
        <f t="shared" si="25"/>
        <v>1752</v>
      </c>
      <c r="AA110" s="19">
        <f t="shared" si="26"/>
        <v>70.08</v>
      </c>
      <c r="AB110" s="19">
        <f t="shared" si="27"/>
        <v>86.61887999999999</v>
      </c>
      <c r="AC110" s="19">
        <f t="shared" si="28"/>
        <v>0</v>
      </c>
      <c r="AD110" s="19">
        <f t="shared" si="29"/>
        <v>0</v>
      </c>
      <c r="AE110" s="20">
        <f t="shared" si="24"/>
        <v>1909</v>
      </c>
    </row>
    <row r="111" spans="1:31" ht="30" x14ac:dyDescent="0.25">
      <c r="A111" s="150" t="s">
        <v>221</v>
      </c>
      <c r="B111" s="116" t="s">
        <v>189</v>
      </c>
      <c r="C111" s="151" t="s">
        <v>219</v>
      </c>
      <c r="D111" s="5"/>
      <c r="E111" s="5"/>
      <c r="F111" s="5"/>
      <c r="G111" s="5"/>
      <c r="H111" s="5"/>
      <c r="I111" s="5"/>
      <c r="J111" s="5"/>
      <c r="K111" s="5"/>
      <c r="L111" s="25"/>
      <c r="M111" s="145" t="s">
        <v>234</v>
      </c>
      <c r="N111" s="147">
        <v>64.5</v>
      </c>
      <c r="O111" s="144"/>
      <c r="P111" s="140">
        <v>250</v>
      </c>
      <c r="Q111" s="140">
        <f t="shared" si="20"/>
        <v>10</v>
      </c>
      <c r="R111" s="131">
        <f t="shared" si="22"/>
        <v>12.36</v>
      </c>
      <c r="S111" s="141">
        <v>0</v>
      </c>
      <c r="T111" s="140">
        <v>0</v>
      </c>
      <c r="U111" s="140">
        <f t="shared" si="23"/>
        <v>272.36</v>
      </c>
      <c r="V111" s="141">
        <f t="shared" si="21"/>
        <v>17567</v>
      </c>
      <c r="W111" s="101"/>
      <c r="X111" s="19">
        <v>100</v>
      </c>
      <c r="Y111" s="147">
        <v>64.5</v>
      </c>
      <c r="Z111" s="19">
        <f t="shared" si="25"/>
        <v>16125</v>
      </c>
      <c r="AA111" s="19">
        <f t="shared" si="26"/>
        <v>645</v>
      </c>
      <c r="AB111" s="19">
        <f t="shared" si="27"/>
        <v>797.22</v>
      </c>
      <c r="AC111" s="19">
        <f t="shared" si="28"/>
        <v>0</v>
      </c>
      <c r="AD111" s="19">
        <f t="shared" si="29"/>
        <v>0</v>
      </c>
      <c r="AE111" s="20">
        <f t="shared" si="24"/>
        <v>17567</v>
      </c>
    </row>
    <row r="112" spans="1:31" ht="30" x14ac:dyDescent="0.25">
      <c r="A112" s="157" t="s">
        <v>244</v>
      </c>
      <c r="B112" s="116" t="s">
        <v>285</v>
      </c>
      <c r="C112" s="155" t="s">
        <v>245</v>
      </c>
      <c r="D112" s="5"/>
      <c r="E112" s="5"/>
      <c r="F112" s="5"/>
      <c r="G112" s="5"/>
      <c r="H112" s="5"/>
      <c r="I112" s="5"/>
      <c r="J112" s="5"/>
      <c r="K112" s="5"/>
      <c r="L112" s="25"/>
      <c r="M112" s="140" t="s">
        <v>246</v>
      </c>
      <c r="N112" s="140">
        <v>1</v>
      </c>
      <c r="O112" s="156"/>
      <c r="P112" s="140">
        <v>1762252.94</v>
      </c>
      <c r="Q112" s="140">
        <f t="shared" si="20"/>
        <v>70490.117599999998</v>
      </c>
      <c r="R112" s="131">
        <f t="shared" si="22"/>
        <v>87125.785353599989</v>
      </c>
      <c r="S112" s="140">
        <v>0</v>
      </c>
      <c r="T112" s="140">
        <v>0</v>
      </c>
      <c r="U112" s="140">
        <f t="shared" si="23"/>
        <v>1919868.8429536</v>
      </c>
      <c r="V112" s="140">
        <f t="shared" si="21"/>
        <v>1919869</v>
      </c>
      <c r="W112" s="101"/>
      <c r="X112" s="19">
        <v>100</v>
      </c>
      <c r="Y112" s="140">
        <v>1</v>
      </c>
      <c r="Z112" s="19">
        <f t="shared" si="25"/>
        <v>1762252.94</v>
      </c>
      <c r="AA112" s="19">
        <f t="shared" si="26"/>
        <v>70490.117599999998</v>
      </c>
      <c r="AB112" s="19">
        <f t="shared" si="27"/>
        <v>87125.785353599989</v>
      </c>
      <c r="AC112" s="19">
        <f t="shared" si="28"/>
        <v>0</v>
      </c>
      <c r="AD112" s="19">
        <f t="shared" si="29"/>
        <v>0</v>
      </c>
      <c r="AE112" s="20">
        <f t="shared" si="24"/>
        <v>1919869</v>
      </c>
    </row>
    <row r="113" spans="1:31" ht="15.75" x14ac:dyDescent="0.25">
      <c r="A113" s="157" t="s">
        <v>247</v>
      </c>
      <c r="B113" s="116" t="s">
        <v>189</v>
      </c>
      <c r="C113" s="155" t="s">
        <v>248</v>
      </c>
      <c r="D113" s="5"/>
      <c r="E113" s="5"/>
      <c r="F113" s="5"/>
      <c r="G113" s="5"/>
      <c r="H113" s="5"/>
      <c r="I113" s="5"/>
      <c r="J113" s="5"/>
      <c r="K113" s="5"/>
      <c r="L113" s="25"/>
      <c r="M113" s="140" t="s">
        <v>183</v>
      </c>
      <c r="N113" s="140">
        <v>0</v>
      </c>
      <c r="O113" s="156"/>
      <c r="P113" s="140"/>
      <c r="Q113" s="140">
        <f t="shared" si="20"/>
        <v>0</v>
      </c>
      <c r="R113" s="131">
        <f t="shared" si="22"/>
        <v>0</v>
      </c>
      <c r="S113" s="140">
        <v>0</v>
      </c>
      <c r="T113" s="140">
        <v>0</v>
      </c>
      <c r="U113" s="140">
        <f t="shared" si="23"/>
        <v>0</v>
      </c>
      <c r="V113" s="140">
        <f t="shared" si="21"/>
        <v>0</v>
      </c>
      <c r="W113" s="101"/>
      <c r="X113" s="19">
        <v>0</v>
      </c>
      <c r="Y113" s="140">
        <v>0</v>
      </c>
      <c r="Z113" s="19">
        <f t="shared" si="25"/>
        <v>0</v>
      </c>
      <c r="AA113" s="19">
        <f t="shared" si="26"/>
        <v>0</v>
      </c>
      <c r="AB113" s="19">
        <f t="shared" si="27"/>
        <v>0</v>
      </c>
      <c r="AC113" s="19">
        <f t="shared" si="28"/>
        <v>0</v>
      </c>
      <c r="AD113" s="19">
        <f t="shared" si="29"/>
        <v>0</v>
      </c>
      <c r="AE113" s="20">
        <f t="shared" si="24"/>
        <v>0</v>
      </c>
    </row>
    <row r="114" spans="1:31" ht="15.75" x14ac:dyDescent="0.25">
      <c r="A114" s="157">
        <v>1</v>
      </c>
      <c r="B114" s="116" t="s">
        <v>189</v>
      </c>
      <c r="C114" s="151" t="s">
        <v>249</v>
      </c>
      <c r="D114" s="5"/>
      <c r="E114" s="5"/>
      <c r="F114" s="5"/>
      <c r="G114" s="5"/>
      <c r="H114" s="5"/>
      <c r="I114" s="5"/>
      <c r="J114" s="5"/>
      <c r="K114" s="5"/>
      <c r="L114" s="25"/>
      <c r="M114" s="140" t="s">
        <v>231</v>
      </c>
      <c r="N114" s="140">
        <v>1</v>
      </c>
      <c r="O114" s="156"/>
      <c r="P114" s="140">
        <v>8500</v>
      </c>
      <c r="Q114" s="140">
        <f t="shared" si="20"/>
        <v>340</v>
      </c>
      <c r="R114" s="131">
        <f t="shared" si="22"/>
        <v>420.24</v>
      </c>
      <c r="S114" s="140">
        <v>0</v>
      </c>
      <c r="T114" s="140">
        <v>0</v>
      </c>
      <c r="U114" s="140">
        <f t="shared" si="23"/>
        <v>9260.24</v>
      </c>
      <c r="V114" s="140">
        <f t="shared" si="21"/>
        <v>9260</v>
      </c>
      <c r="W114" s="101"/>
      <c r="X114" s="19">
        <v>100</v>
      </c>
      <c r="Y114" s="140">
        <v>1</v>
      </c>
      <c r="Z114" s="19">
        <f t="shared" si="25"/>
        <v>8500</v>
      </c>
      <c r="AA114" s="19">
        <f t="shared" si="26"/>
        <v>340</v>
      </c>
      <c r="AB114" s="19">
        <f t="shared" si="27"/>
        <v>420.24</v>
      </c>
      <c r="AC114" s="19">
        <f t="shared" si="28"/>
        <v>0</v>
      </c>
      <c r="AD114" s="19">
        <f t="shared" si="29"/>
        <v>0</v>
      </c>
      <c r="AE114" s="20">
        <f t="shared" si="24"/>
        <v>9260</v>
      </c>
    </row>
    <row r="115" spans="1:31" ht="15.75" x14ac:dyDescent="0.25">
      <c r="A115" s="157">
        <v>2</v>
      </c>
      <c r="B115" s="116" t="s">
        <v>189</v>
      </c>
      <c r="C115" s="151" t="s">
        <v>250</v>
      </c>
      <c r="D115" s="5"/>
      <c r="E115" s="5"/>
      <c r="F115" s="5"/>
      <c r="G115" s="5"/>
      <c r="H115" s="5"/>
      <c r="I115" s="5"/>
      <c r="J115" s="5"/>
      <c r="K115" s="5"/>
      <c r="L115" s="25"/>
      <c r="M115" s="140" t="s">
        <v>183</v>
      </c>
      <c r="N115" s="140">
        <v>0</v>
      </c>
      <c r="O115" s="156"/>
      <c r="P115" s="140">
        <v>0</v>
      </c>
      <c r="Q115" s="140">
        <f t="shared" si="20"/>
        <v>0</v>
      </c>
      <c r="R115" s="131">
        <f t="shared" si="22"/>
        <v>0</v>
      </c>
      <c r="S115" s="140">
        <v>0</v>
      </c>
      <c r="T115" s="140">
        <v>0</v>
      </c>
      <c r="U115" s="140">
        <f t="shared" si="23"/>
        <v>0</v>
      </c>
      <c r="V115" s="140">
        <f t="shared" si="21"/>
        <v>0</v>
      </c>
      <c r="W115" s="101"/>
      <c r="X115" s="19">
        <v>0</v>
      </c>
      <c r="Y115" s="140">
        <v>0</v>
      </c>
      <c r="Z115" s="19">
        <f t="shared" si="25"/>
        <v>0</v>
      </c>
      <c r="AA115" s="19">
        <f t="shared" si="26"/>
        <v>0</v>
      </c>
      <c r="AB115" s="19">
        <f t="shared" si="27"/>
        <v>0</v>
      </c>
      <c r="AC115" s="19">
        <f t="shared" si="28"/>
        <v>0</v>
      </c>
      <c r="AD115" s="19">
        <f t="shared" si="29"/>
        <v>0</v>
      </c>
      <c r="AE115" s="20">
        <f t="shared" si="24"/>
        <v>0</v>
      </c>
    </row>
    <row r="116" spans="1:31" ht="15.75" x14ac:dyDescent="0.25">
      <c r="A116" s="157">
        <v>3</v>
      </c>
      <c r="B116" s="116" t="s">
        <v>189</v>
      </c>
      <c r="C116" s="151" t="s">
        <v>251</v>
      </c>
      <c r="D116" s="5"/>
      <c r="E116" s="5"/>
      <c r="F116" s="5"/>
      <c r="G116" s="5"/>
      <c r="H116" s="5"/>
      <c r="I116" s="5"/>
      <c r="J116" s="5"/>
      <c r="K116" s="5"/>
      <c r="L116" s="25"/>
      <c r="M116" s="140" t="s">
        <v>183</v>
      </c>
      <c r="N116" s="140">
        <v>0</v>
      </c>
      <c r="O116" s="156"/>
      <c r="P116" s="140">
        <v>0</v>
      </c>
      <c r="Q116" s="140">
        <f t="shared" si="20"/>
        <v>0</v>
      </c>
      <c r="R116" s="131">
        <f t="shared" si="22"/>
        <v>0</v>
      </c>
      <c r="S116" s="140">
        <v>0</v>
      </c>
      <c r="T116" s="140">
        <v>0</v>
      </c>
      <c r="U116" s="140">
        <f t="shared" si="23"/>
        <v>0</v>
      </c>
      <c r="V116" s="140">
        <f t="shared" si="21"/>
        <v>0</v>
      </c>
      <c r="W116" s="101"/>
      <c r="X116" s="19">
        <v>0</v>
      </c>
      <c r="Y116" s="140">
        <v>0</v>
      </c>
      <c r="Z116" s="19">
        <f t="shared" si="25"/>
        <v>0</v>
      </c>
      <c r="AA116" s="19">
        <f t="shared" si="26"/>
        <v>0</v>
      </c>
      <c r="AB116" s="19">
        <f t="shared" si="27"/>
        <v>0</v>
      </c>
      <c r="AC116" s="19">
        <f t="shared" si="28"/>
        <v>0</v>
      </c>
      <c r="AD116" s="19">
        <f t="shared" si="29"/>
        <v>0</v>
      </c>
      <c r="AE116" s="20">
        <f t="shared" si="24"/>
        <v>0</v>
      </c>
    </row>
    <row r="117" spans="1:31" ht="15.75" x14ac:dyDescent="0.25">
      <c r="A117" s="157">
        <v>4</v>
      </c>
      <c r="B117" s="116" t="s">
        <v>189</v>
      </c>
      <c r="C117" s="151" t="s">
        <v>252</v>
      </c>
      <c r="D117" s="5"/>
      <c r="E117" s="5"/>
      <c r="F117" s="5"/>
      <c r="G117" s="5"/>
      <c r="H117" s="5"/>
      <c r="I117" s="5"/>
      <c r="J117" s="5"/>
      <c r="K117" s="5"/>
      <c r="L117" s="25"/>
      <c r="M117" s="140" t="s">
        <v>231</v>
      </c>
      <c r="N117" s="140">
        <v>1</v>
      </c>
      <c r="O117" s="156"/>
      <c r="P117" s="140">
        <v>766045.8</v>
      </c>
      <c r="Q117" s="140">
        <f t="shared" si="20"/>
        <v>30641.832000000002</v>
      </c>
      <c r="R117" s="131">
        <f t="shared" si="22"/>
        <v>37873.304351999999</v>
      </c>
      <c r="S117" s="140">
        <v>0</v>
      </c>
      <c r="T117" s="140">
        <v>0</v>
      </c>
      <c r="U117" s="140">
        <f t="shared" si="23"/>
        <v>834560.93635200011</v>
      </c>
      <c r="V117" s="140">
        <f t="shared" si="21"/>
        <v>834561</v>
      </c>
      <c r="W117" s="101"/>
      <c r="X117" s="19">
        <v>100</v>
      </c>
      <c r="Y117" s="140">
        <v>1</v>
      </c>
      <c r="Z117" s="19">
        <f t="shared" si="25"/>
        <v>766045.8</v>
      </c>
      <c r="AA117" s="19">
        <f t="shared" si="26"/>
        <v>30641.832000000002</v>
      </c>
      <c r="AB117" s="19">
        <f t="shared" si="27"/>
        <v>37873.304351999999</v>
      </c>
      <c r="AC117" s="19">
        <f t="shared" si="28"/>
        <v>0</v>
      </c>
      <c r="AD117" s="19">
        <f t="shared" si="29"/>
        <v>0</v>
      </c>
      <c r="AE117" s="20">
        <f t="shared" si="24"/>
        <v>834561</v>
      </c>
    </row>
    <row r="118" spans="1:31" ht="15.75" x14ac:dyDescent="0.25">
      <c r="A118" s="157">
        <v>5</v>
      </c>
      <c r="B118" s="116" t="s">
        <v>189</v>
      </c>
      <c r="C118" s="151" t="s">
        <v>253</v>
      </c>
      <c r="D118" s="5"/>
      <c r="E118" s="5"/>
      <c r="F118" s="5"/>
      <c r="G118" s="5"/>
      <c r="H118" s="5"/>
      <c r="I118" s="5"/>
      <c r="J118" s="5"/>
      <c r="K118" s="5"/>
      <c r="L118" s="25"/>
      <c r="M118" s="140" t="s">
        <v>183</v>
      </c>
      <c r="N118" s="140">
        <v>0</v>
      </c>
      <c r="O118" s="156"/>
      <c r="P118" s="140">
        <v>0</v>
      </c>
      <c r="Q118" s="140">
        <f t="shared" si="20"/>
        <v>0</v>
      </c>
      <c r="R118" s="131">
        <f t="shared" si="22"/>
        <v>0</v>
      </c>
      <c r="S118" s="140">
        <v>0</v>
      </c>
      <c r="T118" s="140">
        <v>0</v>
      </c>
      <c r="U118" s="140">
        <f t="shared" si="23"/>
        <v>0</v>
      </c>
      <c r="V118" s="140">
        <f t="shared" si="21"/>
        <v>0</v>
      </c>
      <c r="W118" s="101"/>
      <c r="X118" s="19">
        <v>0</v>
      </c>
      <c r="Y118" s="140">
        <v>0</v>
      </c>
      <c r="Z118" s="19">
        <f t="shared" si="25"/>
        <v>0</v>
      </c>
      <c r="AA118" s="19">
        <f t="shared" si="26"/>
        <v>0</v>
      </c>
      <c r="AB118" s="19">
        <f t="shared" si="27"/>
        <v>0</v>
      </c>
      <c r="AC118" s="19">
        <f t="shared" si="28"/>
        <v>0</v>
      </c>
      <c r="AD118" s="19">
        <f t="shared" si="29"/>
        <v>0</v>
      </c>
      <c r="AE118" s="20">
        <f t="shared" si="24"/>
        <v>0</v>
      </c>
    </row>
    <row r="119" spans="1:31" ht="15.75" x14ac:dyDescent="0.25">
      <c r="A119" s="157">
        <v>6</v>
      </c>
      <c r="B119" s="116" t="s">
        <v>189</v>
      </c>
      <c r="C119" s="151" t="s">
        <v>254</v>
      </c>
      <c r="D119" s="5"/>
      <c r="E119" s="5"/>
      <c r="F119" s="5"/>
      <c r="G119" s="5"/>
      <c r="H119" s="5"/>
      <c r="I119" s="5"/>
      <c r="J119" s="5"/>
      <c r="K119" s="5"/>
      <c r="L119" s="25"/>
      <c r="M119" s="140" t="s">
        <v>183</v>
      </c>
      <c r="N119" s="140">
        <v>0</v>
      </c>
      <c r="O119" s="156"/>
      <c r="P119" s="140">
        <v>0</v>
      </c>
      <c r="Q119" s="140">
        <f t="shared" si="20"/>
        <v>0</v>
      </c>
      <c r="R119" s="131">
        <f t="shared" si="22"/>
        <v>0</v>
      </c>
      <c r="S119" s="140">
        <v>0</v>
      </c>
      <c r="T119" s="140">
        <v>0</v>
      </c>
      <c r="U119" s="140">
        <f t="shared" si="23"/>
        <v>0</v>
      </c>
      <c r="V119" s="140">
        <f t="shared" si="21"/>
        <v>0</v>
      </c>
      <c r="W119" s="101"/>
      <c r="X119" s="19">
        <v>0</v>
      </c>
      <c r="Y119" s="140">
        <v>0</v>
      </c>
      <c r="Z119" s="19">
        <f t="shared" si="25"/>
        <v>0</v>
      </c>
      <c r="AA119" s="19">
        <f t="shared" si="26"/>
        <v>0</v>
      </c>
      <c r="AB119" s="19">
        <f t="shared" si="27"/>
        <v>0</v>
      </c>
      <c r="AC119" s="19">
        <f t="shared" si="28"/>
        <v>0</v>
      </c>
      <c r="AD119" s="19">
        <f t="shared" si="29"/>
        <v>0</v>
      </c>
      <c r="AE119" s="20">
        <f t="shared" si="24"/>
        <v>0</v>
      </c>
    </row>
    <row r="120" spans="1:31" ht="15.75" x14ac:dyDescent="0.25">
      <c r="A120" s="157" t="s">
        <v>220</v>
      </c>
      <c r="B120" s="116" t="s">
        <v>189</v>
      </c>
      <c r="C120" s="151" t="s">
        <v>294</v>
      </c>
      <c r="D120" s="5"/>
      <c r="E120" s="5"/>
      <c r="F120" s="5"/>
      <c r="G120" s="5"/>
      <c r="H120" s="5"/>
      <c r="I120" s="5"/>
      <c r="J120" s="5"/>
      <c r="K120" s="5"/>
      <c r="L120" s="25"/>
      <c r="M120" s="140" t="s">
        <v>231</v>
      </c>
      <c r="N120" s="140">
        <v>1</v>
      </c>
      <c r="O120" s="156"/>
      <c r="P120" s="140">
        <v>70000</v>
      </c>
      <c r="Q120" s="140">
        <f t="shared" si="20"/>
        <v>2800</v>
      </c>
      <c r="R120" s="131">
        <f t="shared" si="22"/>
        <v>3460.7999999999997</v>
      </c>
      <c r="S120" s="140">
        <v>0</v>
      </c>
      <c r="T120" s="140">
        <v>0</v>
      </c>
      <c r="U120" s="140">
        <f t="shared" si="23"/>
        <v>76260.800000000003</v>
      </c>
      <c r="V120" s="140">
        <f t="shared" si="21"/>
        <v>76261</v>
      </c>
      <c r="W120" s="101"/>
      <c r="X120" s="19">
        <v>100</v>
      </c>
      <c r="Y120" s="140">
        <v>1</v>
      </c>
      <c r="Z120" s="19">
        <f t="shared" si="25"/>
        <v>70000</v>
      </c>
      <c r="AA120" s="19">
        <f t="shared" si="26"/>
        <v>2800</v>
      </c>
      <c r="AB120" s="19">
        <f t="shared" si="27"/>
        <v>3460.8</v>
      </c>
      <c r="AC120" s="19">
        <f t="shared" si="28"/>
        <v>0</v>
      </c>
      <c r="AD120" s="19">
        <f t="shared" si="29"/>
        <v>0</v>
      </c>
      <c r="AE120" s="20">
        <f t="shared" si="24"/>
        <v>76261</v>
      </c>
    </row>
    <row r="121" spans="1:31" ht="15.75" x14ac:dyDescent="0.25">
      <c r="A121" s="157" t="s">
        <v>221</v>
      </c>
      <c r="B121" s="116" t="s">
        <v>189</v>
      </c>
      <c r="C121" s="151" t="s">
        <v>255</v>
      </c>
      <c r="D121" s="5"/>
      <c r="E121" s="5"/>
      <c r="F121" s="5"/>
      <c r="G121" s="5"/>
      <c r="H121" s="5"/>
      <c r="I121" s="5"/>
      <c r="J121" s="5"/>
      <c r="K121" s="5"/>
      <c r="L121" s="25"/>
      <c r="M121" s="140" t="s">
        <v>183</v>
      </c>
      <c r="N121" s="140">
        <v>0</v>
      </c>
      <c r="O121" s="156"/>
      <c r="P121" s="140">
        <v>0</v>
      </c>
      <c r="Q121" s="140">
        <f t="shared" si="20"/>
        <v>0</v>
      </c>
      <c r="R121" s="131">
        <f t="shared" si="22"/>
        <v>0</v>
      </c>
      <c r="S121" s="140">
        <v>0</v>
      </c>
      <c r="T121" s="140">
        <v>0</v>
      </c>
      <c r="U121" s="140">
        <f t="shared" si="23"/>
        <v>0</v>
      </c>
      <c r="V121" s="140">
        <f t="shared" si="21"/>
        <v>0</v>
      </c>
      <c r="W121" s="101"/>
      <c r="X121" s="19">
        <v>0</v>
      </c>
      <c r="Y121" s="140">
        <v>0</v>
      </c>
      <c r="Z121" s="19">
        <f t="shared" si="25"/>
        <v>0</v>
      </c>
      <c r="AA121" s="19">
        <f t="shared" si="26"/>
        <v>0</v>
      </c>
      <c r="AB121" s="19">
        <f t="shared" si="27"/>
        <v>0</v>
      </c>
      <c r="AC121" s="19">
        <f t="shared" si="28"/>
        <v>0</v>
      </c>
      <c r="AD121" s="19">
        <f t="shared" si="29"/>
        <v>0</v>
      </c>
      <c r="AE121" s="20">
        <f t="shared" si="24"/>
        <v>0</v>
      </c>
    </row>
    <row r="122" spans="1:31" ht="15.75" x14ac:dyDescent="0.25">
      <c r="A122" s="157" t="s">
        <v>222</v>
      </c>
      <c r="B122" s="116" t="s">
        <v>189</v>
      </c>
      <c r="C122" s="151" t="s">
        <v>256</v>
      </c>
      <c r="D122" s="5"/>
      <c r="E122" s="5"/>
      <c r="F122" s="5"/>
      <c r="G122" s="5"/>
      <c r="H122" s="5"/>
      <c r="I122" s="5"/>
      <c r="J122" s="5"/>
      <c r="K122" s="5"/>
      <c r="L122" s="25"/>
      <c r="M122" s="140" t="s">
        <v>183</v>
      </c>
      <c r="N122" s="140">
        <v>0</v>
      </c>
      <c r="O122" s="156"/>
      <c r="P122" s="140">
        <v>0</v>
      </c>
      <c r="Q122" s="140">
        <f t="shared" si="20"/>
        <v>0</v>
      </c>
      <c r="R122" s="131">
        <f t="shared" si="22"/>
        <v>0</v>
      </c>
      <c r="S122" s="140">
        <v>0</v>
      </c>
      <c r="T122" s="140">
        <v>0</v>
      </c>
      <c r="U122" s="140">
        <f t="shared" si="23"/>
        <v>0</v>
      </c>
      <c r="V122" s="140">
        <f t="shared" si="21"/>
        <v>0</v>
      </c>
      <c r="W122" s="101"/>
      <c r="X122" s="19">
        <v>0</v>
      </c>
      <c r="Y122" s="140">
        <v>0</v>
      </c>
      <c r="Z122" s="19">
        <f t="shared" si="25"/>
        <v>0</v>
      </c>
      <c r="AA122" s="19">
        <f t="shared" si="26"/>
        <v>0</v>
      </c>
      <c r="AB122" s="19">
        <f t="shared" si="27"/>
        <v>0</v>
      </c>
      <c r="AC122" s="19">
        <f t="shared" si="28"/>
        <v>0</v>
      </c>
      <c r="AD122" s="19">
        <f t="shared" si="29"/>
        <v>0</v>
      </c>
      <c r="AE122" s="20">
        <f t="shared" si="24"/>
        <v>0</v>
      </c>
    </row>
    <row r="123" spans="1:31" ht="15.75" x14ac:dyDescent="0.25">
      <c r="A123" s="157" t="s">
        <v>223</v>
      </c>
      <c r="B123" s="116" t="s">
        <v>189</v>
      </c>
      <c r="C123" s="151" t="s">
        <v>257</v>
      </c>
      <c r="D123" s="5"/>
      <c r="E123" s="5"/>
      <c r="F123" s="5"/>
      <c r="G123" s="5"/>
      <c r="H123" s="5"/>
      <c r="I123" s="5"/>
      <c r="J123" s="5"/>
      <c r="K123" s="5"/>
      <c r="L123" s="25"/>
      <c r="M123" s="140" t="s">
        <v>183</v>
      </c>
      <c r="N123" s="140">
        <v>0</v>
      </c>
      <c r="O123" s="156"/>
      <c r="P123" s="140">
        <v>0</v>
      </c>
      <c r="Q123" s="140">
        <f t="shared" si="20"/>
        <v>0</v>
      </c>
      <c r="R123" s="131">
        <f t="shared" si="22"/>
        <v>0</v>
      </c>
      <c r="S123" s="140">
        <v>0</v>
      </c>
      <c r="T123" s="140">
        <v>0</v>
      </c>
      <c r="U123" s="140">
        <f t="shared" si="23"/>
        <v>0</v>
      </c>
      <c r="V123" s="140">
        <f t="shared" si="21"/>
        <v>0</v>
      </c>
      <c r="W123" s="101"/>
      <c r="X123" s="19">
        <v>0</v>
      </c>
      <c r="Y123" s="140">
        <v>0</v>
      </c>
      <c r="Z123" s="19">
        <f t="shared" si="25"/>
        <v>0</v>
      </c>
      <c r="AA123" s="19">
        <f t="shared" si="26"/>
        <v>0</v>
      </c>
      <c r="AB123" s="19">
        <f t="shared" si="27"/>
        <v>0</v>
      </c>
      <c r="AC123" s="19">
        <f t="shared" si="28"/>
        <v>0</v>
      </c>
      <c r="AD123" s="19">
        <f t="shared" si="29"/>
        <v>0</v>
      </c>
      <c r="AE123" s="20">
        <f t="shared" si="24"/>
        <v>0</v>
      </c>
    </row>
    <row r="124" spans="1:31" ht="15.75" x14ac:dyDescent="0.25">
      <c r="A124" s="157" t="s">
        <v>224</v>
      </c>
      <c r="B124" s="116" t="s">
        <v>189</v>
      </c>
      <c r="C124" s="151" t="s">
        <v>258</v>
      </c>
      <c r="D124" s="5"/>
      <c r="E124" s="5"/>
      <c r="F124" s="5"/>
      <c r="G124" s="5"/>
      <c r="H124" s="5"/>
      <c r="I124" s="5"/>
      <c r="J124" s="5"/>
      <c r="K124" s="5"/>
      <c r="L124" s="25"/>
      <c r="M124" s="140" t="s">
        <v>183</v>
      </c>
      <c r="N124" s="140">
        <v>0</v>
      </c>
      <c r="O124" s="156"/>
      <c r="P124" s="140">
        <v>0</v>
      </c>
      <c r="Q124" s="140">
        <f t="shared" si="20"/>
        <v>0</v>
      </c>
      <c r="R124" s="131">
        <f t="shared" si="22"/>
        <v>0</v>
      </c>
      <c r="S124" s="140">
        <v>0</v>
      </c>
      <c r="T124" s="140">
        <v>0</v>
      </c>
      <c r="U124" s="140">
        <f t="shared" si="23"/>
        <v>0</v>
      </c>
      <c r="V124" s="140">
        <f t="shared" si="21"/>
        <v>0</v>
      </c>
      <c r="W124" s="101"/>
      <c r="X124" s="19">
        <v>0</v>
      </c>
      <c r="Y124" s="140">
        <v>0</v>
      </c>
      <c r="Z124" s="19">
        <f t="shared" si="25"/>
        <v>0</v>
      </c>
      <c r="AA124" s="19">
        <f t="shared" si="26"/>
        <v>0</v>
      </c>
      <c r="AB124" s="19">
        <f t="shared" si="27"/>
        <v>0</v>
      </c>
      <c r="AC124" s="19">
        <f t="shared" si="28"/>
        <v>0</v>
      </c>
      <c r="AD124" s="19">
        <f t="shared" si="29"/>
        <v>0</v>
      </c>
      <c r="AE124" s="20">
        <f t="shared" si="24"/>
        <v>0</v>
      </c>
    </row>
    <row r="125" spans="1:31" ht="15.75" x14ac:dyDescent="0.25">
      <c r="A125" s="157" t="s">
        <v>225</v>
      </c>
      <c r="B125" s="116" t="s">
        <v>189</v>
      </c>
      <c r="C125" s="151" t="s">
        <v>259</v>
      </c>
      <c r="D125" s="5"/>
      <c r="E125" s="5"/>
      <c r="F125" s="5"/>
      <c r="G125" s="5"/>
      <c r="H125" s="5"/>
      <c r="I125" s="5"/>
      <c r="J125" s="5"/>
      <c r="K125" s="5"/>
      <c r="L125" s="25"/>
      <c r="M125" s="140" t="s">
        <v>183</v>
      </c>
      <c r="N125" s="140">
        <v>0</v>
      </c>
      <c r="O125" s="156"/>
      <c r="P125" s="140">
        <v>0</v>
      </c>
      <c r="Q125" s="140">
        <f t="shared" si="20"/>
        <v>0</v>
      </c>
      <c r="R125" s="131">
        <f t="shared" si="22"/>
        <v>0</v>
      </c>
      <c r="S125" s="140">
        <v>0</v>
      </c>
      <c r="T125" s="140">
        <v>0</v>
      </c>
      <c r="U125" s="140">
        <f t="shared" si="23"/>
        <v>0</v>
      </c>
      <c r="V125" s="140">
        <f t="shared" si="21"/>
        <v>0</v>
      </c>
      <c r="W125" s="101"/>
      <c r="X125" s="19">
        <v>100</v>
      </c>
      <c r="Y125" s="140">
        <v>0</v>
      </c>
      <c r="Z125" s="19">
        <f t="shared" si="25"/>
        <v>0</v>
      </c>
      <c r="AA125" s="19">
        <f t="shared" si="26"/>
        <v>0</v>
      </c>
      <c r="AB125" s="19">
        <f t="shared" si="27"/>
        <v>0</v>
      </c>
      <c r="AC125" s="19">
        <f t="shared" si="28"/>
        <v>0</v>
      </c>
      <c r="AD125" s="19">
        <f t="shared" si="29"/>
        <v>0</v>
      </c>
      <c r="AE125" s="20">
        <f t="shared" si="24"/>
        <v>0</v>
      </c>
    </row>
    <row r="126" spans="1:31" ht="15.75" x14ac:dyDescent="0.25">
      <c r="A126" s="157" t="s">
        <v>226</v>
      </c>
      <c r="B126" s="116" t="s">
        <v>189</v>
      </c>
      <c r="C126" s="151" t="s">
        <v>260</v>
      </c>
      <c r="D126" s="5"/>
      <c r="E126" s="5"/>
      <c r="F126" s="5"/>
      <c r="G126" s="5"/>
      <c r="H126" s="5"/>
      <c r="I126" s="5"/>
      <c r="J126" s="5"/>
      <c r="K126" s="5"/>
      <c r="L126" s="25"/>
      <c r="M126" s="140" t="s">
        <v>183</v>
      </c>
      <c r="N126" s="140">
        <v>0</v>
      </c>
      <c r="O126" s="156"/>
      <c r="P126" s="140">
        <v>0</v>
      </c>
      <c r="Q126" s="140">
        <f t="shared" si="20"/>
        <v>0</v>
      </c>
      <c r="R126" s="131">
        <f t="shared" si="22"/>
        <v>0</v>
      </c>
      <c r="S126" s="140">
        <v>0</v>
      </c>
      <c r="T126" s="140">
        <v>0</v>
      </c>
      <c r="U126" s="140">
        <f t="shared" si="23"/>
        <v>0</v>
      </c>
      <c r="V126" s="140">
        <f t="shared" si="21"/>
        <v>0</v>
      </c>
      <c r="W126" s="101"/>
      <c r="X126" s="19">
        <v>100</v>
      </c>
      <c r="Y126" s="140">
        <v>0</v>
      </c>
      <c r="Z126" s="19">
        <f t="shared" si="25"/>
        <v>0</v>
      </c>
      <c r="AA126" s="19">
        <f t="shared" si="26"/>
        <v>0</v>
      </c>
      <c r="AB126" s="19">
        <f t="shared" si="27"/>
        <v>0</v>
      </c>
      <c r="AC126" s="19">
        <f t="shared" si="28"/>
        <v>0</v>
      </c>
      <c r="AD126" s="19">
        <f t="shared" si="29"/>
        <v>0</v>
      </c>
      <c r="AE126" s="20">
        <f t="shared" si="24"/>
        <v>0</v>
      </c>
    </row>
    <row r="127" spans="1:31" ht="15.75" x14ac:dyDescent="0.25">
      <c r="A127" s="157" t="s">
        <v>273</v>
      </c>
      <c r="B127" s="116" t="s">
        <v>189</v>
      </c>
      <c r="C127" s="151" t="s">
        <v>261</v>
      </c>
      <c r="D127" s="5"/>
      <c r="E127" s="5"/>
      <c r="F127" s="5"/>
      <c r="G127" s="5"/>
      <c r="H127" s="5"/>
      <c r="I127" s="5"/>
      <c r="J127" s="5"/>
      <c r="K127" s="5"/>
      <c r="L127" s="25"/>
      <c r="M127" s="140" t="s">
        <v>183</v>
      </c>
      <c r="N127" s="140">
        <v>0</v>
      </c>
      <c r="O127" s="156"/>
      <c r="P127" s="140">
        <v>0</v>
      </c>
      <c r="Q127" s="140">
        <f t="shared" si="20"/>
        <v>0</v>
      </c>
      <c r="R127" s="131">
        <f t="shared" si="22"/>
        <v>0</v>
      </c>
      <c r="S127" s="140">
        <v>0</v>
      </c>
      <c r="T127" s="140">
        <v>0</v>
      </c>
      <c r="U127" s="140">
        <f t="shared" si="23"/>
        <v>0</v>
      </c>
      <c r="V127" s="140">
        <f t="shared" si="21"/>
        <v>0</v>
      </c>
      <c r="W127" s="101"/>
      <c r="X127" s="19">
        <v>100</v>
      </c>
      <c r="Y127" s="140">
        <v>0</v>
      </c>
      <c r="Z127" s="19">
        <f t="shared" si="25"/>
        <v>0</v>
      </c>
      <c r="AA127" s="19">
        <f t="shared" si="26"/>
        <v>0</v>
      </c>
      <c r="AB127" s="19">
        <f t="shared" si="27"/>
        <v>0</v>
      </c>
      <c r="AC127" s="19">
        <f t="shared" si="28"/>
        <v>0</v>
      </c>
      <c r="AD127" s="19">
        <f t="shared" si="29"/>
        <v>0</v>
      </c>
      <c r="AE127" s="20">
        <f t="shared" si="24"/>
        <v>0</v>
      </c>
    </row>
    <row r="128" spans="1:31" ht="15.75" x14ac:dyDescent="0.25">
      <c r="A128" s="157" t="s">
        <v>274</v>
      </c>
      <c r="B128" s="116" t="s">
        <v>189</v>
      </c>
      <c r="C128" s="151" t="s">
        <v>262</v>
      </c>
      <c r="D128" s="5"/>
      <c r="E128" s="5"/>
      <c r="F128" s="5"/>
      <c r="G128" s="5"/>
      <c r="H128" s="5"/>
      <c r="I128" s="5"/>
      <c r="J128" s="5"/>
      <c r="K128" s="5"/>
      <c r="L128" s="25"/>
      <c r="M128" s="140" t="s">
        <v>183</v>
      </c>
      <c r="N128" s="140">
        <v>0</v>
      </c>
      <c r="O128" s="156"/>
      <c r="P128" s="140">
        <v>0</v>
      </c>
      <c r="Q128" s="140">
        <f t="shared" si="20"/>
        <v>0</v>
      </c>
      <c r="R128" s="131">
        <f t="shared" si="22"/>
        <v>0</v>
      </c>
      <c r="S128" s="140">
        <v>0</v>
      </c>
      <c r="T128" s="140">
        <v>0</v>
      </c>
      <c r="U128" s="140">
        <f t="shared" si="23"/>
        <v>0</v>
      </c>
      <c r="V128" s="140">
        <f t="shared" si="21"/>
        <v>0</v>
      </c>
      <c r="W128" s="101"/>
      <c r="X128" s="19">
        <v>100</v>
      </c>
      <c r="Y128" s="140">
        <v>0</v>
      </c>
      <c r="Z128" s="19">
        <f t="shared" si="25"/>
        <v>0</v>
      </c>
      <c r="AA128" s="19">
        <f t="shared" si="26"/>
        <v>0</v>
      </c>
      <c r="AB128" s="19">
        <f t="shared" si="27"/>
        <v>0</v>
      </c>
      <c r="AC128" s="19">
        <f t="shared" si="28"/>
        <v>0</v>
      </c>
      <c r="AD128" s="19">
        <f t="shared" si="29"/>
        <v>0</v>
      </c>
      <c r="AE128" s="20">
        <f t="shared" si="24"/>
        <v>0</v>
      </c>
    </row>
    <row r="129" spans="1:31" ht="15.75" x14ac:dyDescent="0.25">
      <c r="A129" s="157" t="s">
        <v>275</v>
      </c>
      <c r="B129" s="116" t="s">
        <v>189</v>
      </c>
      <c r="C129" s="151" t="s">
        <v>263</v>
      </c>
      <c r="D129" s="5"/>
      <c r="E129" s="5"/>
      <c r="F129" s="5"/>
      <c r="G129" s="5"/>
      <c r="H129" s="5"/>
      <c r="I129" s="5"/>
      <c r="J129" s="5"/>
      <c r="K129" s="5"/>
      <c r="L129" s="25"/>
      <c r="M129" s="140" t="s">
        <v>231</v>
      </c>
      <c r="N129" s="140">
        <v>217</v>
      </c>
      <c r="O129" s="156"/>
      <c r="P129" s="140">
        <f>60*0.7</f>
        <v>42</v>
      </c>
      <c r="Q129" s="140">
        <f t="shared" ref="Q129:Q138" si="30">P129*4%</f>
        <v>1.68</v>
      </c>
      <c r="R129" s="131">
        <f t="shared" si="22"/>
        <v>2.0764800000000001</v>
      </c>
      <c r="S129" s="140">
        <v>0</v>
      </c>
      <c r="T129" s="140">
        <v>0</v>
      </c>
      <c r="U129" s="140">
        <f t="shared" si="23"/>
        <v>45.756479999999996</v>
      </c>
      <c r="V129" s="140">
        <f t="shared" ref="V129:V138" si="31">ROUND(U129*N129,0)</f>
        <v>9929</v>
      </c>
      <c r="W129" s="101"/>
      <c r="X129" s="19">
        <v>100</v>
      </c>
      <c r="Y129" s="140">
        <v>217</v>
      </c>
      <c r="Z129" s="19">
        <f t="shared" si="25"/>
        <v>9114</v>
      </c>
      <c r="AA129" s="19">
        <f t="shared" si="26"/>
        <v>364.56</v>
      </c>
      <c r="AB129" s="19">
        <f t="shared" si="27"/>
        <v>450.59616</v>
      </c>
      <c r="AC129" s="19">
        <f t="shared" si="28"/>
        <v>0</v>
      </c>
      <c r="AD129" s="19">
        <f t="shared" si="29"/>
        <v>0</v>
      </c>
      <c r="AE129" s="20">
        <f t="shared" si="24"/>
        <v>9929</v>
      </c>
    </row>
    <row r="130" spans="1:31" ht="15.75" x14ac:dyDescent="0.25">
      <c r="A130" s="157" t="s">
        <v>276</v>
      </c>
      <c r="B130" s="116" t="s">
        <v>189</v>
      </c>
      <c r="C130" s="151" t="s">
        <v>264</v>
      </c>
      <c r="D130" s="5"/>
      <c r="E130" s="5"/>
      <c r="F130" s="5"/>
      <c r="G130" s="5"/>
      <c r="H130" s="5"/>
      <c r="I130" s="5"/>
      <c r="J130" s="5"/>
      <c r="K130" s="5"/>
      <c r="L130" s="25"/>
      <c r="M130" s="140" t="s">
        <v>231</v>
      </c>
      <c r="N130" s="140">
        <v>156</v>
      </c>
      <c r="O130" s="156"/>
      <c r="P130" s="140">
        <f>45*0.7</f>
        <v>31.499999999999996</v>
      </c>
      <c r="Q130" s="140">
        <f t="shared" si="30"/>
        <v>1.2599999999999998</v>
      </c>
      <c r="R130" s="131">
        <f t="shared" si="22"/>
        <v>1.5573599999999999</v>
      </c>
      <c r="S130" s="140">
        <v>0</v>
      </c>
      <c r="T130" s="140">
        <v>0</v>
      </c>
      <c r="U130" s="140">
        <f t="shared" ref="U130:U138" si="32">P130+Q130+R130+S130+T130</f>
        <v>34.317360000000001</v>
      </c>
      <c r="V130" s="140">
        <f t="shared" si="31"/>
        <v>5354</v>
      </c>
      <c r="W130" s="101"/>
      <c r="X130" s="19">
        <v>100</v>
      </c>
      <c r="Y130" s="140">
        <v>156</v>
      </c>
      <c r="Z130" s="19">
        <f t="shared" si="25"/>
        <v>4913.9999999999991</v>
      </c>
      <c r="AA130" s="19">
        <f t="shared" si="26"/>
        <v>196.55999999999997</v>
      </c>
      <c r="AB130" s="19">
        <f t="shared" si="27"/>
        <v>242.94816</v>
      </c>
      <c r="AC130" s="19">
        <f t="shared" si="28"/>
        <v>0</v>
      </c>
      <c r="AD130" s="19">
        <f t="shared" si="29"/>
        <v>0</v>
      </c>
      <c r="AE130" s="20">
        <f t="shared" si="24"/>
        <v>5354</v>
      </c>
    </row>
    <row r="131" spans="1:31" ht="15.75" x14ac:dyDescent="0.25">
      <c r="A131" s="157" t="s">
        <v>277</v>
      </c>
      <c r="B131" s="116" t="s">
        <v>189</v>
      </c>
      <c r="C131" s="151" t="s">
        <v>265</v>
      </c>
      <c r="D131" s="5"/>
      <c r="E131" s="5"/>
      <c r="F131" s="5"/>
      <c r="G131" s="5"/>
      <c r="H131" s="5"/>
      <c r="I131" s="5"/>
      <c r="J131" s="5"/>
      <c r="K131" s="5"/>
      <c r="L131" s="25"/>
      <c r="M131" s="140" t="s">
        <v>231</v>
      </c>
      <c r="N131" s="140">
        <v>12.5</v>
      </c>
      <c r="O131" s="156"/>
      <c r="P131" s="140">
        <f>80*0.7</f>
        <v>56</v>
      </c>
      <c r="Q131" s="140">
        <f t="shared" si="30"/>
        <v>2.2400000000000002</v>
      </c>
      <c r="R131" s="131">
        <f t="shared" si="22"/>
        <v>2.76864</v>
      </c>
      <c r="S131" s="140">
        <v>0</v>
      </c>
      <c r="T131" s="140">
        <v>0</v>
      </c>
      <c r="U131" s="140">
        <f t="shared" si="32"/>
        <v>61.00864</v>
      </c>
      <c r="V131" s="140">
        <f t="shared" si="31"/>
        <v>763</v>
      </c>
      <c r="W131" s="101"/>
      <c r="X131" s="19">
        <v>100</v>
      </c>
      <c r="Y131" s="140">
        <v>12.5</v>
      </c>
      <c r="Z131" s="19">
        <f t="shared" si="25"/>
        <v>700</v>
      </c>
      <c r="AA131" s="19">
        <f t="shared" si="26"/>
        <v>28.000000000000004</v>
      </c>
      <c r="AB131" s="19">
        <f t="shared" si="27"/>
        <v>34.608000000000004</v>
      </c>
      <c r="AC131" s="19">
        <f t="shared" si="28"/>
        <v>0</v>
      </c>
      <c r="AD131" s="19">
        <f t="shared" si="29"/>
        <v>0</v>
      </c>
      <c r="AE131" s="20">
        <f t="shared" si="24"/>
        <v>763</v>
      </c>
    </row>
    <row r="132" spans="1:31" ht="15.75" x14ac:dyDescent="0.25">
      <c r="A132" s="157" t="s">
        <v>278</v>
      </c>
      <c r="B132" s="116" t="s">
        <v>189</v>
      </c>
      <c r="C132" s="151" t="s">
        <v>266</v>
      </c>
      <c r="D132" s="5"/>
      <c r="E132" s="5"/>
      <c r="F132" s="5"/>
      <c r="G132" s="5"/>
      <c r="H132" s="5"/>
      <c r="I132" s="5"/>
      <c r="J132" s="5"/>
      <c r="K132" s="5"/>
      <c r="L132" s="25"/>
      <c r="M132" s="140" t="s">
        <v>231</v>
      </c>
      <c r="N132" s="140">
        <v>48</v>
      </c>
      <c r="O132" s="156"/>
      <c r="P132" s="140">
        <f>48*0.7</f>
        <v>33.599999999999994</v>
      </c>
      <c r="Q132" s="140">
        <f t="shared" si="30"/>
        <v>1.3439999999999999</v>
      </c>
      <c r="R132" s="131">
        <f t="shared" si="22"/>
        <v>1.6611839999999995</v>
      </c>
      <c r="S132" s="140">
        <v>0</v>
      </c>
      <c r="T132" s="140">
        <v>0</v>
      </c>
      <c r="U132" s="140">
        <f t="shared" si="32"/>
        <v>36.605183999999994</v>
      </c>
      <c r="V132" s="140">
        <f t="shared" si="31"/>
        <v>1757</v>
      </c>
      <c r="W132" s="101"/>
      <c r="X132" s="19">
        <v>100</v>
      </c>
      <c r="Y132" s="140">
        <v>48</v>
      </c>
      <c r="Z132" s="19">
        <f t="shared" si="25"/>
        <v>1612.7999999999997</v>
      </c>
      <c r="AA132" s="19">
        <f t="shared" si="26"/>
        <v>64.511999999999986</v>
      </c>
      <c r="AB132" s="19">
        <f t="shared" si="27"/>
        <v>79.736831999999978</v>
      </c>
      <c r="AC132" s="19">
        <f t="shared" si="28"/>
        <v>0</v>
      </c>
      <c r="AD132" s="19">
        <f t="shared" si="29"/>
        <v>0</v>
      </c>
      <c r="AE132" s="20">
        <f t="shared" si="24"/>
        <v>1757</v>
      </c>
    </row>
    <row r="133" spans="1:31" ht="15.75" x14ac:dyDescent="0.25">
      <c r="A133" s="157" t="s">
        <v>279</v>
      </c>
      <c r="B133" s="116" t="s">
        <v>189</v>
      </c>
      <c r="C133" s="151" t="s">
        <v>267</v>
      </c>
      <c r="D133" s="5"/>
      <c r="E133" s="5"/>
      <c r="F133" s="5"/>
      <c r="G133" s="5"/>
      <c r="H133" s="5"/>
      <c r="I133" s="5"/>
      <c r="J133" s="5"/>
      <c r="K133" s="5"/>
      <c r="L133" s="25"/>
      <c r="M133" s="140" t="s">
        <v>183</v>
      </c>
      <c r="N133" s="140">
        <v>0</v>
      </c>
      <c r="O133" s="156"/>
      <c r="P133" s="140">
        <v>0</v>
      </c>
      <c r="Q133" s="140">
        <f t="shared" si="30"/>
        <v>0</v>
      </c>
      <c r="R133" s="131">
        <f t="shared" si="22"/>
        <v>0</v>
      </c>
      <c r="S133" s="140">
        <v>0</v>
      </c>
      <c r="T133" s="140">
        <v>0</v>
      </c>
      <c r="U133" s="140">
        <f t="shared" si="32"/>
        <v>0</v>
      </c>
      <c r="V133" s="140">
        <f t="shared" si="31"/>
        <v>0</v>
      </c>
      <c r="W133" s="101"/>
      <c r="X133" s="19">
        <v>0</v>
      </c>
      <c r="Y133" s="140">
        <v>0</v>
      </c>
      <c r="Z133" s="19">
        <f t="shared" si="25"/>
        <v>0</v>
      </c>
      <c r="AA133" s="19">
        <f t="shared" si="26"/>
        <v>0</v>
      </c>
      <c r="AB133" s="19">
        <f t="shared" si="27"/>
        <v>0</v>
      </c>
      <c r="AC133" s="19">
        <f t="shared" si="28"/>
        <v>0</v>
      </c>
      <c r="AD133" s="19">
        <f t="shared" si="29"/>
        <v>0</v>
      </c>
      <c r="AE133" s="20">
        <f t="shared" si="24"/>
        <v>0</v>
      </c>
    </row>
    <row r="134" spans="1:31" ht="15.75" x14ac:dyDescent="0.25">
      <c r="A134" s="157" t="s">
        <v>280</v>
      </c>
      <c r="B134" s="116" t="s">
        <v>189</v>
      </c>
      <c r="C134" s="151" t="s">
        <v>268</v>
      </c>
      <c r="D134" s="5"/>
      <c r="E134" s="5"/>
      <c r="F134" s="5"/>
      <c r="G134" s="5"/>
      <c r="H134" s="5"/>
      <c r="I134" s="5"/>
      <c r="J134" s="5"/>
      <c r="K134" s="5"/>
      <c r="L134" s="25"/>
      <c r="M134" s="140" t="s">
        <v>231</v>
      </c>
      <c r="N134" s="140">
        <v>13</v>
      </c>
      <c r="O134" s="156"/>
      <c r="P134" s="140">
        <f>399*0.7</f>
        <v>279.29999999999995</v>
      </c>
      <c r="Q134" s="140">
        <f t="shared" si="30"/>
        <v>11.171999999999999</v>
      </c>
      <c r="R134" s="131">
        <f t="shared" si="22"/>
        <v>13.808591999999997</v>
      </c>
      <c r="S134" s="140">
        <v>0</v>
      </c>
      <c r="T134" s="140">
        <v>0</v>
      </c>
      <c r="U134" s="140">
        <f t="shared" si="32"/>
        <v>304.28059199999996</v>
      </c>
      <c r="V134" s="140">
        <f t="shared" si="31"/>
        <v>3956</v>
      </c>
      <c r="W134" s="101"/>
      <c r="X134" s="19">
        <v>100</v>
      </c>
      <c r="Y134" s="140">
        <v>13</v>
      </c>
      <c r="Z134" s="19">
        <f t="shared" si="25"/>
        <v>3630.8999999999996</v>
      </c>
      <c r="AA134" s="19">
        <f t="shared" si="26"/>
        <v>145.23599999999999</v>
      </c>
      <c r="AB134" s="19">
        <f t="shared" si="27"/>
        <v>179.51169599999997</v>
      </c>
      <c r="AC134" s="19">
        <f t="shared" si="28"/>
        <v>0</v>
      </c>
      <c r="AD134" s="19">
        <f t="shared" si="29"/>
        <v>0</v>
      </c>
      <c r="AE134" s="20">
        <f t="shared" si="24"/>
        <v>3956</v>
      </c>
    </row>
    <row r="135" spans="1:31" ht="15.75" x14ac:dyDescent="0.25">
      <c r="A135" s="157" t="s">
        <v>281</v>
      </c>
      <c r="B135" s="116" t="s">
        <v>189</v>
      </c>
      <c r="C135" s="151" t="s">
        <v>269</v>
      </c>
      <c r="D135" s="5"/>
      <c r="E135" s="5"/>
      <c r="F135" s="5"/>
      <c r="G135" s="5"/>
      <c r="H135" s="5"/>
      <c r="I135" s="5"/>
      <c r="J135" s="5"/>
      <c r="K135" s="5"/>
      <c r="L135" s="25"/>
      <c r="M135" s="140" t="s">
        <v>231</v>
      </c>
      <c r="N135" s="140">
        <v>1</v>
      </c>
      <c r="O135" s="156"/>
      <c r="P135" s="140">
        <f>8500*0.7</f>
        <v>5950</v>
      </c>
      <c r="Q135" s="140">
        <f t="shared" si="30"/>
        <v>238</v>
      </c>
      <c r="R135" s="131">
        <f t="shared" si="22"/>
        <v>294.16800000000001</v>
      </c>
      <c r="S135" s="140">
        <v>0</v>
      </c>
      <c r="T135" s="140">
        <v>0</v>
      </c>
      <c r="U135" s="140">
        <f t="shared" si="32"/>
        <v>6482.1679999999997</v>
      </c>
      <c r="V135" s="140">
        <f t="shared" si="31"/>
        <v>6482</v>
      </c>
      <c r="W135" s="101"/>
      <c r="X135" s="19">
        <v>100</v>
      </c>
      <c r="Y135" s="140">
        <v>1</v>
      </c>
      <c r="Z135" s="19">
        <f t="shared" si="25"/>
        <v>5950</v>
      </c>
      <c r="AA135" s="19">
        <f t="shared" si="26"/>
        <v>238</v>
      </c>
      <c r="AB135" s="19">
        <f t="shared" si="27"/>
        <v>294.16800000000001</v>
      </c>
      <c r="AC135" s="19">
        <f t="shared" si="28"/>
        <v>0</v>
      </c>
      <c r="AD135" s="19">
        <f t="shared" si="29"/>
        <v>0</v>
      </c>
      <c r="AE135" s="20">
        <f t="shared" si="24"/>
        <v>6482</v>
      </c>
    </row>
    <row r="136" spans="1:31" ht="15.75" x14ac:dyDescent="0.25">
      <c r="A136" s="157" t="s">
        <v>282</v>
      </c>
      <c r="B136" s="116" t="s">
        <v>189</v>
      </c>
      <c r="C136" s="151" t="s">
        <v>270</v>
      </c>
      <c r="D136" s="5"/>
      <c r="E136" s="5"/>
      <c r="F136" s="5"/>
      <c r="G136" s="5"/>
      <c r="H136" s="5"/>
      <c r="I136" s="5"/>
      <c r="J136" s="5"/>
      <c r="K136" s="5"/>
      <c r="L136" s="25"/>
      <c r="M136" s="140" t="s">
        <v>231</v>
      </c>
      <c r="N136" s="140">
        <v>9</v>
      </c>
      <c r="O136" s="156"/>
      <c r="P136" s="140">
        <f>4300*0.7</f>
        <v>3010</v>
      </c>
      <c r="Q136" s="140">
        <f t="shared" si="30"/>
        <v>120.4</v>
      </c>
      <c r="R136" s="131">
        <f t="shared" ref="R136:R138" si="33">P136*4.944%</f>
        <v>148.81440000000001</v>
      </c>
      <c r="S136" s="140">
        <v>0</v>
      </c>
      <c r="T136" s="140">
        <v>0</v>
      </c>
      <c r="U136" s="140">
        <f t="shared" si="32"/>
        <v>3279.2144000000003</v>
      </c>
      <c r="V136" s="140">
        <f t="shared" si="31"/>
        <v>29513</v>
      </c>
      <c r="W136" s="101"/>
      <c r="X136" s="19">
        <v>100</v>
      </c>
      <c r="Y136" s="140">
        <v>9</v>
      </c>
      <c r="Z136" s="19">
        <f t="shared" si="25"/>
        <v>27090</v>
      </c>
      <c r="AA136" s="19">
        <f t="shared" si="26"/>
        <v>1083.5999999999999</v>
      </c>
      <c r="AB136" s="19">
        <f t="shared" si="27"/>
        <v>1339.3296</v>
      </c>
      <c r="AC136" s="19">
        <f t="shared" si="28"/>
        <v>0</v>
      </c>
      <c r="AD136" s="19">
        <f t="shared" si="29"/>
        <v>0</v>
      </c>
      <c r="AE136" s="20">
        <f t="shared" ref="AE136:AE138" si="34">ROUND(SUM(Z136:AD136),0)</f>
        <v>29513</v>
      </c>
    </row>
    <row r="137" spans="1:31" ht="15.75" x14ac:dyDescent="0.25">
      <c r="A137" s="157" t="s">
        <v>283</v>
      </c>
      <c r="B137" s="116" t="s">
        <v>189</v>
      </c>
      <c r="C137" s="151" t="s">
        <v>271</v>
      </c>
      <c r="D137" s="5"/>
      <c r="E137" s="5"/>
      <c r="F137" s="5"/>
      <c r="G137" s="5"/>
      <c r="H137" s="5"/>
      <c r="I137" s="5"/>
      <c r="J137" s="5"/>
      <c r="K137" s="5"/>
      <c r="L137" s="25"/>
      <c r="M137" s="140" t="s">
        <v>231</v>
      </c>
      <c r="N137" s="140">
        <v>1</v>
      </c>
      <c r="O137" s="156"/>
      <c r="P137" s="140">
        <f>3800*0.7</f>
        <v>2660</v>
      </c>
      <c r="Q137" s="140">
        <f t="shared" si="30"/>
        <v>106.4</v>
      </c>
      <c r="R137" s="131">
        <f t="shared" si="33"/>
        <v>131.5104</v>
      </c>
      <c r="S137" s="140">
        <v>0</v>
      </c>
      <c r="T137" s="140">
        <v>0</v>
      </c>
      <c r="U137" s="140">
        <f t="shared" si="32"/>
        <v>2897.9104000000002</v>
      </c>
      <c r="V137" s="140">
        <f t="shared" si="31"/>
        <v>2898</v>
      </c>
      <c r="W137" s="101"/>
      <c r="X137" s="19">
        <v>100</v>
      </c>
      <c r="Y137" s="140">
        <v>1</v>
      </c>
      <c r="Z137" s="19">
        <f t="shared" si="25"/>
        <v>2660</v>
      </c>
      <c r="AA137" s="19">
        <f t="shared" si="26"/>
        <v>106.4</v>
      </c>
      <c r="AB137" s="19">
        <f t="shared" si="27"/>
        <v>131.5104</v>
      </c>
      <c r="AC137" s="19">
        <f t="shared" si="28"/>
        <v>0</v>
      </c>
      <c r="AD137" s="19">
        <f t="shared" si="29"/>
        <v>0</v>
      </c>
      <c r="AE137" s="20">
        <f t="shared" si="34"/>
        <v>2898</v>
      </c>
    </row>
    <row r="138" spans="1:31" ht="15.75" x14ac:dyDescent="0.25">
      <c r="A138" s="157" t="s">
        <v>284</v>
      </c>
      <c r="B138" s="116" t="s">
        <v>189</v>
      </c>
      <c r="C138" s="151" t="s">
        <v>272</v>
      </c>
      <c r="D138" s="5"/>
      <c r="E138" s="5"/>
      <c r="F138" s="5"/>
      <c r="G138" s="5"/>
      <c r="H138" s="5"/>
      <c r="I138" s="5"/>
      <c r="J138" s="5"/>
      <c r="K138" s="5"/>
      <c r="L138" s="25"/>
      <c r="M138" s="140" t="s">
        <v>231</v>
      </c>
      <c r="N138" s="140">
        <v>1</v>
      </c>
      <c r="O138" s="156"/>
      <c r="P138" s="140">
        <v>50000</v>
      </c>
      <c r="Q138" s="140">
        <f t="shared" si="30"/>
        <v>2000</v>
      </c>
      <c r="R138" s="131">
        <f t="shared" si="33"/>
        <v>2472</v>
      </c>
      <c r="S138" s="140">
        <v>0</v>
      </c>
      <c r="T138" s="140">
        <v>0</v>
      </c>
      <c r="U138" s="140">
        <f t="shared" si="32"/>
        <v>54472</v>
      </c>
      <c r="V138" s="140">
        <f t="shared" si="31"/>
        <v>54472</v>
      </c>
      <c r="W138" s="101"/>
      <c r="X138" s="19">
        <v>100</v>
      </c>
      <c r="Y138" s="140">
        <v>1</v>
      </c>
      <c r="Z138" s="19">
        <f t="shared" ref="Z138" si="35">X138*Y138*P138/100</f>
        <v>50000</v>
      </c>
      <c r="AA138" s="19">
        <f t="shared" ref="AA138" si="36">X138*Y138*Q138/100</f>
        <v>2000</v>
      </c>
      <c r="AB138" s="19">
        <f t="shared" ref="AB138" si="37">X138*Y138*R138/100</f>
        <v>2472</v>
      </c>
      <c r="AC138" s="19">
        <f t="shared" ref="AC138" si="38">X138*Y138*S138/100</f>
        <v>0</v>
      </c>
      <c r="AD138" s="19">
        <f t="shared" ref="AD138" si="39">X138*Y138*T138/100</f>
        <v>0</v>
      </c>
      <c r="AE138" s="20">
        <f t="shared" si="34"/>
        <v>54472</v>
      </c>
    </row>
  </sheetData>
  <protectedRanges>
    <protectedRange password="CA69" sqref="G8:G13" name="Range1_1_1_1_1"/>
    <protectedRange password="CA69" sqref="I8:I13" name="Range1_12_2_1_1_1"/>
    <protectedRange password="CA69" sqref="J8:K13" name="Range1_2_2_1_1_1_1"/>
    <protectedRange password="CA69" sqref="O8:O11" name="Range1_1_3_1_1_1"/>
    <protectedRange password="CA69" sqref="D8:D13" name="Range1_1_4_1_1"/>
    <protectedRange password="CA69" sqref="H8:H13" name="Range1_12_2_2_1_1"/>
    <protectedRange password="CA69" sqref="C10" name="Range1_1_1"/>
    <protectedRange password="CA69" sqref="B8:B19" name="Range1_1_5_1_1"/>
    <protectedRange password="CA69" sqref="N8:N11 N78:N79 N18 N82 N20 N22:N24 N33 N39:N40 N51 N84:N85 N72:N76 N68:N70 N56 N63:N64 N66 N58:N60" name="Range1_1_3"/>
    <protectedRange password="CA69" sqref="Y66 Y8:Y11 Y78:Y79 Y18 Y82 Y20 Y22:Y24 Y33 Y39:Y40 Y51 Y84:Y85 Y63:Y64 Y72:Y76 Y68:Y70 Y56 Y58:Y60" name="Range1_1_3_1"/>
  </protectedRanges>
  <mergeCells count="7">
    <mergeCell ref="C5:L5"/>
    <mergeCell ref="P5:AE5"/>
    <mergeCell ref="BC5:BF5"/>
    <mergeCell ref="AI6:AT6"/>
    <mergeCell ref="AV6:AY6"/>
    <mergeCell ref="P6:V6"/>
    <mergeCell ref="X6:AE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workbookViewId="0">
      <selection activeCell="H22" sqref="H22:I22"/>
    </sheetView>
  </sheetViews>
  <sheetFormatPr defaultRowHeight="12.75" x14ac:dyDescent="0.2"/>
  <cols>
    <col min="1" max="1" style="32" width="9.140625" collapsed="false"/>
    <col min="2" max="2" customWidth="true" style="32" width="12.0" collapsed="false"/>
    <col min="3" max="3" customWidth="true" style="32" width="14.5703125" collapsed="false"/>
    <col min="4" max="4" style="32" width="9.140625" collapsed="false"/>
    <col min="5" max="5" customWidth="true" style="32" width="16.0" collapsed="false"/>
    <col min="6" max="6" customWidth="true" style="95" width="30.28515625" collapsed="false"/>
    <col min="7" max="7" customWidth="true" style="96" width="33.28515625" collapsed="false"/>
    <col min="8" max="8" style="97" width="9.140625" collapsed="false"/>
    <col min="9" max="9" customWidth="true" style="97" width="20.28515625" collapsed="false"/>
    <col min="10" max="10" style="32" width="9.140625" collapsed="false"/>
    <col min="11" max="11" customWidth="true" style="32" width="14.7109375" collapsed="false"/>
    <col min="12" max="257" style="32" width="9.140625" collapsed="false"/>
    <col min="258" max="258" customWidth="true" style="32" width="11.140625" collapsed="false"/>
    <col min="259" max="259" customWidth="true" style="32" width="14.5703125" collapsed="false"/>
    <col min="260" max="260" style="32" width="9.140625" collapsed="false"/>
    <col min="261" max="261" customWidth="true" style="32" width="16.0" collapsed="false"/>
    <col min="262" max="262" customWidth="true" style="32" width="30.28515625" collapsed="false"/>
    <col min="263" max="263" customWidth="true" style="32" width="28.0" collapsed="false"/>
    <col min="264" max="264" style="32" width="9.140625" collapsed="false"/>
    <col min="265" max="265" customWidth="true" style="32" width="20.28515625" collapsed="false"/>
    <col min="266" max="266" style="32" width="9.140625" collapsed="false"/>
    <col min="267" max="267" customWidth="true" style="32" width="14.7109375" collapsed="false"/>
    <col min="268" max="513" style="32" width="9.140625" collapsed="false"/>
    <col min="514" max="514" customWidth="true" style="32" width="11.140625" collapsed="false"/>
    <col min="515" max="515" customWidth="true" style="32" width="14.5703125" collapsed="false"/>
    <col min="516" max="516" style="32" width="9.140625" collapsed="false"/>
    <col min="517" max="517" customWidth="true" style="32" width="16.0" collapsed="false"/>
    <col min="518" max="518" customWidth="true" style="32" width="30.28515625" collapsed="false"/>
    <col min="519" max="519" customWidth="true" style="32" width="28.0" collapsed="false"/>
    <col min="520" max="520" style="32" width="9.140625" collapsed="false"/>
    <col min="521" max="521" customWidth="true" style="32" width="20.28515625" collapsed="false"/>
    <col min="522" max="522" style="32" width="9.140625" collapsed="false"/>
    <col min="523" max="523" customWidth="true" style="32" width="14.7109375" collapsed="false"/>
    <col min="524" max="769" style="32" width="9.140625" collapsed="false"/>
    <col min="770" max="770" customWidth="true" style="32" width="11.140625" collapsed="false"/>
    <col min="771" max="771" customWidth="true" style="32" width="14.5703125" collapsed="false"/>
    <col min="772" max="772" style="32" width="9.140625" collapsed="false"/>
    <col min="773" max="773" customWidth="true" style="32" width="16.0" collapsed="false"/>
    <col min="774" max="774" customWidth="true" style="32" width="30.28515625" collapsed="false"/>
    <col min="775" max="775" customWidth="true" style="32" width="28.0" collapsed="false"/>
    <col min="776" max="776" style="32" width="9.140625" collapsed="false"/>
    <col min="777" max="777" customWidth="true" style="32" width="20.28515625" collapsed="false"/>
    <col min="778" max="778" style="32" width="9.140625" collapsed="false"/>
    <col min="779" max="779" customWidth="true" style="32" width="14.7109375" collapsed="false"/>
    <col min="780" max="1025" style="32" width="9.140625" collapsed="false"/>
    <col min="1026" max="1026" customWidth="true" style="32" width="11.140625" collapsed="false"/>
    <col min="1027" max="1027" customWidth="true" style="32" width="14.5703125" collapsed="false"/>
    <col min="1028" max="1028" style="32" width="9.140625" collapsed="false"/>
    <col min="1029" max="1029" customWidth="true" style="32" width="16.0" collapsed="false"/>
    <col min="1030" max="1030" customWidth="true" style="32" width="30.28515625" collapsed="false"/>
    <col min="1031" max="1031" customWidth="true" style="32" width="28.0" collapsed="false"/>
    <col min="1032" max="1032" style="32" width="9.140625" collapsed="false"/>
    <col min="1033" max="1033" customWidth="true" style="32" width="20.28515625" collapsed="false"/>
    <col min="1034" max="1034" style="32" width="9.140625" collapsed="false"/>
    <col min="1035" max="1035" customWidth="true" style="32" width="14.7109375" collapsed="false"/>
    <col min="1036" max="1281" style="32" width="9.140625" collapsed="false"/>
    <col min="1282" max="1282" customWidth="true" style="32" width="11.140625" collapsed="false"/>
    <col min="1283" max="1283" customWidth="true" style="32" width="14.5703125" collapsed="false"/>
    <col min="1284" max="1284" style="32" width="9.140625" collapsed="false"/>
    <col min="1285" max="1285" customWidth="true" style="32" width="16.0" collapsed="false"/>
    <col min="1286" max="1286" customWidth="true" style="32" width="30.28515625" collapsed="false"/>
    <col min="1287" max="1287" customWidth="true" style="32" width="28.0" collapsed="false"/>
    <col min="1288" max="1288" style="32" width="9.140625" collapsed="false"/>
    <col min="1289" max="1289" customWidth="true" style="32" width="20.28515625" collapsed="false"/>
    <col min="1290" max="1290" style="32" width="9.140625" collapsed="false"/>
    <col min="1291" max="1291" customWidth="true" style="32" width="14.7109375" collapsed="false"/>
    <col min="1292" max="1537" style="32" width="9.140625" collapsed="false"/>
    <col min="1538" max="1538" customWidth="true" style="32" width="11.140625" collapsed="false"/>
    <col min="1539" max="1539" customWidth="true" style="32" width="14.5703125" collapsed="false"/>
    <col min="1540" max="1540" style="32" width="9.140625" collapsed="false"/>
    <col min="1541" max="1541" customWidth="true" style="32" width="16.0" collapsed="false"/>
    <col min="1542" max="1542" customWidth="true" style="32" width="30.28515625" collapsed="false"/>
    <col min="1543" max="1543" customWidth="true" style="32" width="28.0" collapsed="false"/>
    <col min="1544" max="1544" style="32" width="9.140625" collapsed="false"/>
    <col min="1545" max="1545" customWidth="true" style="32" width="20.28515625" collapsed="false"/>
    <col min="1546" max="1546" style="32" width="9.140625" collapsed="false"/>
    <col min="1547" max="1547" customWidth="true" style="32" width="14.7109375" collapsed="false"/>
    <col min="1548" max="1793" style="32" width="9.140625" collapsed="false"/>
    <col min="1794" max="1794" customWidth="true" style="32" width="11.140625" collapsed="false"/>
    <col min="1795" max="1795" customWidth="true" style="32" width="14.5703125" collapsed="false"/>
    <col min="1796" max="1796" style="32" width="9.140625" collapsed="false"/>
    <col min="1797" max="1797" customWidth="true" style="32" width="16.0" collapsed="false"/>
    <col min="1798" max="1798" customWidth="true" style="32" width="30.28515625" collapsed="false"/>
    <col min="1799" max="1799" customWidth="true" style="32" width="28.0" collapsed="false"/>
    <col min="1800" max="1800" style="32" width="9.140625" collapsed="false"/>
    <col min="1801" max="1801" customWidth="true" style="32" width="20.28515625" collapsed="false"/>
    <col min="1802" max="1802" style="32" width="9.140625" collapsed="false"/>
    <col min="1803" max="1803" customWidth="true" style="32" width="14.7109375" collapsed="false"/>
    <col min="1804" max="2049" style="32" width="9.140625" collapsed="false"/>
    <col min="2050" max="2050" customWidth="true" style="32" width="11.140625" collapsed="false"/>
    <col min="2051" max="2051" customWidth="true" style="32" width="14.5703125" collapsed="false"/>
    <col min="2052" max="2052" style="32" width="9.140625" collapsed="false"/>
    <col min="2053" max="2053" customWidth="true" style="32" width="16.0" collapsed="false"/>
    <col min="2054" max="2054" customWidth="true" style="32" width="30.28515625" collapsed="false"/>
    <col min="2055" max="2055" customWidth="true" style="32" width="28.0" collapsed="false"/>
    <col min="2056" max="2056" style="32" width="9.140625" collapsed="false"/>
    <col min="2057" max="2057" customWidth="true" style="32" width="20.28515625" collapsed="false"/>
    <col min="2058" max="2058" style="32" width="9.140625" collapsed="false"/>
    <col min="2059" max="2059" customWidth="true" style="32" width="14.7109375" collapsed="false"/>
    <col min="2060" max="2305" style="32" width="9.140625" collapsed="false"/>
    <col min="2306" max="2306" customWidth="true" style="32" width="11.140625" collapsed="false"/>
    <col min="2307" max="2307" customWidth="true" style="32" width="14.5703125" collapsed="false"/>
    <col min="2308" max="2308" style="32" width="9.140625" collapsed="false"/>
    <col min="2309" max="2309" customWidth="true" style="32" width="16.0" collapsed="false"/>
    <col min="2310" max="2310" customWidth="true" style="32" width="30.28515625" collapsed="false"/>
    <col min="2311" max="2311" customWidth="true" style="32" width="28.0" collapsed="false"/>
    <col min="2312" max="2312" style="32" width="9.140625" collapsed="false"/>
    <col min="2313" max="2313" customWidth="true" style="32" width="20.28515625" collapsed="false"/>
    <col min="2314" max="2314" style="32" width="9.140625" collapsed="false"/>
    <col min="2315" max="2315" customWidth="true" style="32" width="14.7109375" collapsed="false"/>
    <col min="2316" max="2561" style="32" width="9.140625" collapsed="false"/>
    <col min="2562" max="2562" customWidth="true" style="32" width="11.140625" collapsed="false"/>
    <col min="2563" max="2563" customWidth="true" style="32" width="14.5703125" collapsed="false"/>
    <col min="2564" max="2564" style="32" width="9.140625" collapsed="false"/>
    <col min="2565" max="2565" customWidth="true" style="32" width="16.0" collapsed="false"/>
    <col min="2566" max="2566" customWidth="true" style="32" width="30.28515625" collapsed="false"/>
    <col min="2567" max="2567" customWidth="true" style="32" width="28.0" collapsed="false"/>
    <col min="2568" max="2568" style="32" width="9.140625" collapsed="false"/>
    <col min="2569" max="2569" customWidth="true" style="32" width="20.28515625" collapsed="false"/>
    <col min="2570" max="2570" style="32" width="9.140625" collapsed="false"/>
    <col min="2571" max="2571" customWidth="true" style="32" width="14.7109375" collapsed="false"/>
    <col min="2572" max="2817" style="32" width="9.140625" collapsed="false"/>
    <col min="2818" max="2818" customWidth="true" style="32" width="11.140625" collapsed="false"/>
    <col min="2819" max="2819" customWidth="true" style="32" width="14.5703125" collapsed="false"/>
    <col min="2820" max="2820" style="32" width="9.140625" collapsed="false"/>
    <col min="2821" max="2821" customWidth="true" style="32" width="16.0" collapsed="false"/>
    <col min="2822" max="2822" customWidth="true" style="32" width="30.28515625" collapsed="false"/>
    <col min="2823" max="2823" customWidth="true" style="32" width="28.0" collapsed="false"/>
    <col min="2824" max="2824" style="32" width="9.140625" collapsed="false"/>
    <col min="2825" max="2825" customWidth="true" style="32" width="20.28515625" collapsed="false"/>
    <col min="2826" max="2826" style="32" width="9.140625" collapsed="false"/>
    <col min="2827" max="2827" customWidth="true" style="32" width="14.7109375" collapsed="false"/>
    <col min="2828" max="3073" style="32" width="9.140625" collapsed="false"/>
    <col min="3074" max="3074" customWidth="true" style="32" width="11.140625" collapsed="false"/>
    <col min="3075" max="3075" customWidth="true" style="32" width="14.5703125" collapsed="false"/>
    <col min="3076" max="3076" style="32" width="9.140625" collapsed="false"/>
    <col min="3077" max="3077" customWidth="true" style="32" width="16.0" collapsed="false"/>
    <col min="3078" max="3078" customWidth="true" style="32" width="30.28515625" collapsed="false"/>
    <col min="3079" max="3079" customWidth="true" style="32" width="28.0" collapsed="false"/>
    <col min="3080" max="3080" style="32" width="9.140625" collapsed="false"/>
    <col min="3081" max="3081" customWidth="true" style="32" width="20.28515625" collapsed="false"/>
    <col min="3082" max="3082" style="32" width="9.140625" collapsed="false"/>
    <col min="3083" max="3083" customWidth="true" style="32" width="14.7109375" collapsed="false"/>
    <col min="3084" max="3329" style="32" width="9.140625" collapsed="false"/>
    <col min="3330" max="3330" customWidth="true" style="32" width="11.140625" collapsed="false"/>
    <col min="3331" max="3331" customWidth="true" style="32" width="14.5703125" collapsed="false"/>
    <col min="3332" max="3332" style="32" width="9.140625" collapsed="false"/>
    <col min="3333" max="3333" customWidth="true" style="32" width="16.0" collapsed="false"/>
    <col min="3334" max="3334" customWidth="true" style="32" width="30.28515625" collapsed="false"/>
    <col min="3335" max="3335" customWidth="true" style="32" width="28.0" collapsed="false"/>
    <col min="3336" max="3336" style="32" width="9.140625" collapsed="false"/>
    <col min="3337" max="3337" customWidth="true" style="32" width="20.28515625" collapsed="false"/>
    <col min="3338" max="3338" style="32" width="9.140625" collapsed="false"/>
    <col min="3339" max="3339" customWidth="true" style="32" width="14.7109375" collapsed="false"/>
    <col min="3340" max="3585" style="32" width="9.140625" collapsed="false"/>
    <col min="3586" max="3586" customWidth="true" style="32" width="11.140625" collapsed="false"/>
    <col min="3587" max="3587" customWidth="true" style="32" width="14.5703125" collapsed="false"/>
    <col min="3588" max="3588" style="32" width="9.140625" collapsed="false"/>
    <col min="3589" max="3589" customWidth="true" style="32" width="16.0" collapsed="false"/>
    <col min="3590" max="3590" customWidth="true" style="32" width="30.28515625" collapsed="false"/>
    <col min="3591" max="3591" customWidth="true" style="32" width="28.0" collapsed="false"/>
    <col min="3592" max="3592" style="32" width="9.140625" collapsed="false"/>
    <col min="3593" max="3593" customWidth="true" style="32" width="20.28515625" collapsed="false"/>
    <col min="3594" max="3594" style="32" width="9.140625" collapsed="false"/>
    <col min="3595" max="3595" customWidth="true" style="32" width="14.7109375" collapsed="false"/>
    <col min="3596" max="3841" style="32" width="9.140625" collapsed="false"/>
    <col min="3842" max="3842" customWidth="true" style="32" width="11.140625" collapsed="false"/>
    <col min="3843" max="3843" customWidth="true" style="32" width="14.5703125" collapsed="false"/>
    <col min="3844" max="3844" style="32" width="9.140625" collapsed="false"/>
    <col min="3845" max="3845" customWidth="true" style="32" width="16.0" collapsed="false"/>
    <col min="3846" max="3846" customWidth="true" style="32" width="30.28515625" collapsed="false"/>
    <col min="3847" max="3847" customWidth="true" style="32" width="28.0" collapsed="false"/>
    <col min="3848" max="3848" style="32" width="9.140625" collapsed="false"/>
    <col min="3849" max="3849" customWidth="true" style="32" width="20.28515625" collapsed="false"/>
    <col min="3850" max="3850" style="32" width="9.140625" collapsed="false"/>
    <col min="3851" max="3851" customWidth="true" style="32" width="14.7109375" collapsed="false"/>
    <col min="3852" max="4097" style="32" width="9.140625" collapsed="false"/>
    <col min="4098" max="4098" customWidth="true" style="32" width="11.140625" collapsed="false"/>
    <col min="4099" max="4099" customWidth="true" style="32" width="14.5703125" collapsed="false"/>
    <col min="4100" max="4100" style="32" width="9.140625" collapsed="false"/>
    <col min="4101" max="4101" customWidth="true" style="32" width="16.0" collapsed="false"/>
    <col min="4102" max="4102" customWidth="true" style="32" width="30.28515625" collapsed="false"/>
    <col min="4103" max="4103" customWidth="true" style="32" width="28.0" collapsed="false"/>
    <col min="4104" max="4104" style="32" width="9.140625" collapsed="false"/>
    <col min="4105" max="4105" customWidth="true" style="32" width="20.28515625" collapsed="false"/>
    <col min="4106" max="4106" style="32" width="9.140625" collapsed="false"/>
    <col min="4107" max="4107" customWidth="true" style="32" width="14.7109375" collapsed="false"/>
    <col min="4108" max="4353" style="32" width="9.140625" collapsed="false"/>
    <col min="4354" max="4354" customWidth="true" style="32" width="11.140625" collapsed="false"/>
    <col min="4355" max="4355" customWidth="true" style="32" width="14.5703125" collapsed="false"/>
    <col min="4356" max="4356" style="32" width="9.140625" collapsed="false"/>
    <col min="4357" max="4357" customWidth="true" style="32" width="16.0" collapsed="false"/>
    <col min="4358" max="4358" customWidth="true" style="32" width="30.28515625" collapsed="false"/>
    <col min="4359" max="4359" customWidth="true" style="32" width="28.0" collapsed="false"/>
    <col min="4360" max="4360" style="32" width="9.140625" collapsed="false"/>
    <col min="4361" max="4361" customWidth="true" style="32" width="20.28515625" collapsed="false"/>
    <col min="4362" max="4362" style="32" width="9.140625" collapsed="false"/>
    <col min="4363" max="4363" customWidth="true" style="32" width="14.7109375" collapsed="false"/>
    <col min="4364" max="4609" style="32" width="9.140625" collapsed="false"/>
    <col min="4610" max="4610" customWidth="true" style="32" width="11.140625" collapsed="false"/>
    <col min="4611" max="4611" customWidth="true" style="32" width="14.5703125" collapsed="false"/>
    <col min="4612" max="4612" style="32" width="9.140625" collapsed="false"/>
    <col min="4613" max="4613" customWidth="true" style="32" width="16.0" collapsed="false"/>
    <col min="4614" max="4614" customWidth="true" style="32" width="30.28515625" collapsed="false"/>
    <col min="4615" max="4615" customWidth="true" style="32" width="28.0" collapsed="false"/>
    <col min="4616" max="4616" style="32" width="9.140625" collapsed="false"/>
    <col min="4617" max="4617" customWidth="true" style="32" width="20.28515625" collapsed="false"/>
    <col min="4618" max="4618" style="32" width="9.140625" collapsed="false"/>
    <col min="4619" max="4619" customWidth="true" style="32" width="14.7109375" collapsed="false"/>
    <col min="4620" max="4865" style="32" width="9.140625" collapsed="false"/>
    <col min="4866" max="4866" customWidth="true" style="32" width="11.140625" collapsed="false"/>
    <col min="4867" max="4867" customWidth="true" style="32" width="14.5703125" collapsed="false"/>
    <col min="4868" max="4868" style="32" width="9.140625" collapsed="false"/>
    <col min="4869" max="4869" customWidth="true" style="32" width="16.0" collapsed="false"/>
    <col min="4870" max="4870" customWidth="true" style="32" width="30.28515625" collapsed="false"/>
    <col min="4871" max="4871" customWidth="true" style="32" width="28.0" collapsed="false"/>
    <col min="4872" max="4872" style="32" width="9.140625" collapsed="false"/>
    <col min="4873" max="4873" customWidth="true" style="32" width="20.28515625" collapsed="false"/>
    <col min="4874" max="4874" style="32" width="9.140625" collapsed="false"/>
    <col min="4875" max="4875" customWidth="true" style="32" width="14.7109375" collapsed="false"/>
    <col min="4876" max="5121" style="32" width="9.140625" collapsed="false"/>
    <col min="5122" max="5122" customWidth="true" style="32" width="11.140625" collapsed="false"/>
    <col min="5123" max="5123" customWidth="true" style="32" width="14.5703125" collapsed="false"/>
    <col min="5124" max="5124" style="32" width="9.140625" collapsed="false"/>
    <col min="5125" max="5125" customWidth="true" style="32" width="16.0" collapsed="false"/>
    <col min="5126" max="5126" customWidth="true" style="32" width="30.28515625" collapsed="false"/>
    <col min="5127" max="5127" customWidth="true" style="32" width="28.0" collapsed="false"/>
    <col min="5128" max="5128" style="32" width="9.140625" collapsed="false"/>
    <col min="5129" max="5129" customWidth="true" style="32" width="20.28515625" collapsed="false"/>
    <col min="5130" max="5130" style="32" width="9.140625" collapsed="false"/>
    <col min="5131" max="5131" customWidth="true" style="32" width="14.7109375" collapsed="false"/>
    <col min="5132" max="5377" style="32" width="9.140625" collapsed="false"/>
    <col min="5378" max="5378" customWidth="true" style="32" width="11.140625" collapsed="false"/>
    <col min="5379" max="5379" customWidth="true" style="32" width="14.5703125" collapsed="false"/>
    <col min="5380" max="5380" style="32" width="9.140625" collapsed="false"/>
    <col min="5381" max="5381" customWidth="true" style="32" width="16.0" collapsed="false"/>
    <col min="5382" max="5382" customWidth="true" style="32" width="30.28515625" collapsed="false"/>
    <col min="5383" max="5383" customWidth="true" style="32" width="28.0" collapsed="false"/>
    <col min="5384" max="5384" style="32" width="9.140625" collapsed="false"/>
    <col min="5385" max="5385" customWidth="true" style="32" width="20.28515625" collapsed="false"/>
    <col min="5386" max="5386" style="32" width="9.140625" collapsed="false"/>
    <col min="5387" max="5387" customWidth="true" style="32" width="14.7109375" collapsed="false"/>
    <col min="5388" max="5633" style="32" width="9.140625" collapsed="false"/>
    <col min="5634" max="5634" customWidth="true" style="32" width="11.140625" collapsed="false"/>
    <col min="5635" max="5635" customWidth="true" style="32" width="14.5703125" collapsed="false"/>
    <col min="5636" max="5636" style="32" width="9.140625" collapsed="false"/>
    <col min="5637" max="5637" customWidth="true" style="32" width="16.0" collapsed="false"/>
    <col min="5638" max="5638" customWidth="true" style="32" width="30.28515625" collapsed="false"/>
    <col min="5639" max="5639" customWidth="true" style="32" width="28.0" collapsed="false"/>
    <col min="5640" max="5640" style="32" width="9.140625" collapsed="false"/>
    <col min="5641" max="5641" customWidth="true" style="32" width="20.28515625" collapsed="false"/>
    <col min="5642" max="5642" style="32" width="9.140625" collapsed="false"/>
    <col min="5643" max="5643" customWidth="true" style="32" width="14.7109375" collapsed="false"/>
    <col min="5644" max="5889" style="32" width="9.140625" collapsed="false"/>
    <col min="5890" max="5890" customWidth="true" style="32" width="11.140625" collapsed="false"/>
    <col min="5891" max="5891" customWidth="true" style="32" width="14.5703125" collapsed="false"/>
    <col min="5892" max="5892" style="32" width="9.140625" collapsed="false"/>
    <col min="5893" max="5893" customWidth="true" style="32" width="16.0" collapsed="false"/>
    <col min="5894" max="5894" customWidth="true" style="32" width="30.28515625" collapsed="false"/>
    <col min="5895" max="5895" customWidth="true" style="32" width="28.0" collapsed="false"/>
    <col min="5896" max="5896" style="32" width="9.140625" collapsed="false"/>
    <col min="5897" max="5897" customWidth="true" style="32" width="20.28515625" collapsed="false"/>
    <col min="5898" max="5898" style="32" width="9.140625" collapsed="false"/>
    <col min="5899" max="5899" customWidth="true" style="32" width="14.7109375" collapsed="false"/>
    <col min="5900" max="6145" style="32" width="9.140625" collapsed="false"/>
    <col min="6146" max="6146" customWidth="true" style="32" width="11.140625" collapsed="false"/>
    <col min="6147" max="6147" customWidth="true" style="32" width="14.5703125" collapsed="false"/>
    <col min="6148" max="6148" style="32" width="9.140625" collapsed="false"/>
    <col min="6149" max="6149" customWidth="true" style="32" width="16.0" collapsed="false"/>
    <col min="6150" max="6150" customWidth="true" style="32" width="30.28515625" collapsed="false"/>
    <col min="6151" max="6151" customWidth="true" style="32" width="28.0" collapsed="false"/>
    <col min="6152" max="6152" style="32" width="9.140625" collapsed="false"/>
    <col min="6153" max="6153" customWidth="true" style="32" width="20.28515625" collapsed="false"/>
    <col min="6154" max="6154" style="32" width="9.140625" collapsed="false"/>
    <col min="6155" max="6155" customWidth="true" style="32" width="14.7109375" collapsed="false"/>
    <col min="6156" max="6401" style="32" width="9.140625" collapsed="false"/>
    <col min="6402" max="6402" customWidth="true" style="32" width="11.140625" collapsed="false"/>
    <col min="6403" max="6403" customWidth="true" style="32" width="14.5703125" collapsed="false"/>
    <col min="6404" max="6404" style="32" width="9.140625" collapsed="false"/>
    <col min="6405" max="6405" customWidth="true" style="32" width="16.0" collapsed="false"/>
    <col min="6406" max="6406" customWidth="true" style="32" width="30.28515625" collapsed="false"/>
    <col min="6407" max="6407" customWidth="true" style="32" width="28.0" collapsed="false"/>
    <col min="6408" max="6408" style="32" width="9.140625" collapsed="false"/>
    <col min="6409" max="6409" customWidth="true" style="32" width="20.28515625" collapsed="false"/>
    <col min="6410" max="6410" style="32" width="9.140625" collapsed="false"/>
    <col min="6411" max="6411" customWidth="true" style="32" width="14.7109375" collapsed="false"/>
    <col min="6412" max="6657" style="32" width="9.140625" collapsed="false"/>
    <col min="6658" max="6658" customWidth="true" style="32" width="11.140625" collapsed="false"/>
    <col min="6659" max="6659" customWidth="true" style="32" width="14.5703125" collapsed="false"/>
    <col min="6660" max="6660" style="32" width="9.140625" collapsed="false"/>
    <col min="6661" max="6661" customWidth="true" style="32" width="16.0" collapsed="false"/>
    <col min="6662" max="6662" customWidth="true" style="32" width="30.28515625" collapsed="false"/>
    <col min="6663" max="6663" customWidth="true" style="32" width="28.0" collapsed="false"/>
    <col min="6664" max="6664" style="32" width="9.140625" collapsed="false"/>
    <col min="6665" max="6665" customWidth="true" style="32" width="20.28515625" collapsed="false"/>
    <col min="6666" max="6666" style="32" width="9.140625" collapsed="false"/>
    <col min="6667" max="6667" customWidth="true" style="32" width="14.7109375" collapsed="false"/>
    <col min="6668" max="6913" style="32" width="9.140625" collapsed="false"/>
    <col min="6914" max="6914" customWidth="true" style="32" width="11.140625" collapsed="false"/>
    <col min="6915" max="6915" customWidth="true" style="32" width="14.5703125" collapsed="false"/>
    <col min="6916" max="6916" style="32" width="9.140625" collapsed="false"/>
    <col min="6917" max="6917" customWidth="true" style="32" width="16.0" collapsed="false"/>
    <col min="6918" max="6918" customWidth="true" style="32" width="30.28515625" collapsed="false"/>
    <col min="6919" max="6919" customWidth="true" style="32" width="28.0" collapsed="false"/>
    <col min="6920" max="6920" style="32" width="9.140625" collapsed="false"/>
    <col min="6921" max="6921" customWidth="true" style="32" width="20.28515625" collapsed="false"/>
    <col min="6922" max="6922" style="32" width="9.140625" collapsed="false"/>
    <col min="6923" max="6923" customWidth="true" style="32" width="14.7109375" collapsed="false"/>
    <col min="6924" max="7169" style="32" width="9.140625" collapsed="false"/>
    <col min="7170" max="7170" customWidth="true" style="32" width="11.140625" collapsed="false"/>
    <col min="7171" max="7171" customWidth="true" style="32" width="14.5703125" collapsed="false"/>
    <col min="7172" max="7172" style="32" width="9.140625" collapsed="false"/>
    <col min="7173" max="7173" customWidth="true" style="32" width="16.0" collapsed="false"/>
    <col min="7174" max="7174" customWidth="true" style="32" width="30.28515625" collapsed="false"/>
    <col min="7175" max="7175" customWidth="true" style="32" width="28.0" collapsed="false"/>
    <col min="7176" max="7176" style="32" width="9.140625" collapsed="false"/>
    <col min="7177" max="7177" customWidth="true" style="32" width="20.28515625" collapsed="false"/>
    <col min="7178" max="7178" style="32" width="9.140625" collapsed="false"/>
    <col min="7179" max="7179" customWidth="true" style="32" width="14.7109375" collapsed="false"/>
    <col min="7180" max="7425" style="32" width="9.140625" collapsed="false"/>
    <col min="7426" max="7426" customWidth="true" style="32" width="11.140625" collapsed="false"/>
    <col min="7427" max="7427" customWidth="true" style="32" width="14.5703125" collapsed="false"/>
    <col min="7428" max="7428" style="32" width="9.140625" collapsed="false"/>
    <col min="7429" max="7429" customWidth="true" style="32" width="16.0" collapsed="false"/>
    <col min="7430" max="7430" customWidth="true" style="32" width="30.28515625" collapsed="false"/>
    <col min="7431" max="7431" customWidth="true" style="32" width="28.0" collapsed="false"/>
    <col min="7432" max="7432" style="32" width="9.140625" collapsed="false"/>
    <col min="7433" max="7433" customWidth="true" style="32" width="20.28515625" collapsed="false"/>
    <col min="7434" max="7434" style="32" width="9.140625" collapsed="false"/>
    <col min="7435" max="7435" customWidth="true" style="32" width="14.7109375" collapsed="false"/>
    <col min="7436" max="7681" style="32" width="9.140625" collapsed="false"/>
    <col min="7682" max="7682" customWidth="true" style="32" width="11.140625" collapsed="false"/>
    <col min="7683" max="7683" customWidth="true" style="32" width="14.5703125" collapsed="false"/>
    <col min="7684" max="7684" style="32" width="9.140625" collapsed="false"/>
    <col min="7685" max="7685" customWidth="true" style="32" width="16.0" collapsed="false"/>
    <col min="7686" max="7686" customWidth="true" style="32" width="30.28515625" collapsed="false"/>
    <col min="7687" max="7687" customWidth="true" style="32" width="28.0" collapsed="false"/>
    <col min="7688" max="7688" style="32" width="9.140625" collapsed="false"/>
    <col min="7689" max="7689" customWidth="true" style="32" width="20.28515625" collapsed="false"/>
    <col min="7690" max="7690" style="32" width="9.140625" collapsed="false"/>
    <col min="7691" max="7691" customWidth="true" style="32" width="14.7109375" collapsed="false"/>
    <col min="7692" max="7937" style="32" width="9.140625" collapsed="false"/>
    <col min="7938" max="7938" customWidth="true" style="32" width="11.140625" collapsed="false"/>
    <col min="7939" max="7939" customWidth="true" style="32" width="14.5703125" collapsed="false"/>
    <col min="7940" max="7940" style="32" width="9.140625" collapsed="false"/>
    <col min="7941" max="7941" customWidth="true" style="32" width="16.0" collapsed="false"/>
    <col min="7942" max="7942" customWidth="true" style="32" width="30.28515625" collapsed="false"/>
    <col min="7943" max="7943" customWidth="true" style="32" width="28.0" collapsed="false"/>
    <col min="7944" max="7944" style="32" width="9.140625" collapsed="false"/>
    <col min="7945" max="7945" customWidth="true" style="32" width="20.28515625" collapsed="false"/>
    <col min="7946" max="7946" style="32" width="9.140625" collapsed="false"/>
    <col min="7947" max="7947" customWidth="true" style="32" width="14.7109375" collapsed="false"/>
    <col min="7948" max="8193" style="32" width="9.140625" collapsed="false"/>
    <col min="8194" max="8194" customWidth="true" style="32" width="11.140625" collapsed="false"/>
    <col min="8195" max="8195" customWidth="true" style="32" width="14.5703125" collapsed="false"/>
    <col min="8196" max="8196" style="32" width="9.140625" collapsed="false"/>
    <col min="8197" max="8197" customWidth="true" style="32" width="16.0" collapsed="false"/>
    <col min="8198" max="8198" customWidth="true" style="32" width="30.28515625" collapsed="false"/>
    <col min="8199" max="8199" customWidth="true" style="32" width="28.0" collapsed="false"/>
    <col min="8200" max="8200" style="32" width="9.140625" collapsed="false"/>
    <col min="8201" max="8201" customWidth="true" style="32" width="20.28515625" collapsed="false"/>
    <col min="8202" max="8202" style="32" width="9.140625" collapsed="false"/>
    <col min="8203" max="8203" customWidth="true" style="32" width="14.7109375" collapsed="false"/>
    <col min="8204" max="8449" style="32" width="9.140625" collapsed="false"/>
    <col min="8450" max="8450" customWidth="true" style="32" width="11.140625" collapsed="false"/>
    <col min="8451" max="8451" customWidth="true" style="32" width="14.5703125" collapsed="false"/>
    <col min="8452" max="8452" style="32" width="9.140625" collapsed="false"/>
    <col min="8453" max="8453" customWidth="true" style="32" width="16.0" collapsed="false"/>
    <col min="8454" max="8454" customWidth="true" style="32" width="30.28515625" collapsed="false"/>
    <col min="8455" max="8455" customWidth="true" style="32" width="28.0" collapsed="false"/>
    <col min="8456" max="8456" style="32" width="9.140625" collapsed="false"/>
    <col min="8457" max="8457" customWidth="true" style="32" width="20.28515625" collapsed="false"/>
    <col min="8458" max="8458" style="32" width="9.140625" collapsed="false"/>
    <col min="8459" max="8459" customWidth="true" style="32" width="14.7109375" collapsed="false"/>
    <col min="8460" max="8705" style="32" width="9.140625" collapsed="false"/>
    <col min="8706" max="8706" customWidth="true" style="32" width="11.140625" collapsed="false"/>
    <col min="8707" max="8707" customWidth="true" style="32" width="14.5703125" collapsed="false"/>
    <col min="8708" max="8708" style="32" width="9.140625" collapsed="false"/>
    <col min="8709" max="8709" customWidth="true" style="32" width="16.0" collapsed="false"/>
    <col min="8710" max="8710" customWidth="true" style="32" width="30.28515625" collapsed="false"/>
    <col min="8711" max="8711" customWidth="true" style="32" width="28.0" collapsed="false"/>
    <col min="8712" max="8712" style="32" width="9.140625" collapsed="false"/>
    <col min="8713" max="8713" customWidth="true" style="32" width="20.28515625" collapsed="false"/>
    <col min="8714" max="8714" style="32" width="9.140625" collapsed="false"/>
    <col min="8715" max="8715" customWidth="true" style="32" width="14.7109375" collapsed="false"/>
    <col min="8716" max="8961" style="32" width="9.140625" collapsed="false"/>
    <col min="8962" max="8962" customWidth="true" style="32" width="11.140625" collapsed="false"/>
    <col min="8963" max="8963" customWidth="true" style="32" width="14.5703125" collapsed="false"/>
    <col min="8964" max="8964" style="32" width="9.140625" collapsed="false"/>
    <col min="8965" max="8965" customWidth="true" style="32" width="16.0" collapsed="false"/>
    <col min="8966" max="8966" customWidth="true" style="32" width="30.28515625" collapsed="false"/>
    <col min="8967" max="8967" customWidth="true" style="32" width="28.0" collapsed="false"/>
    <col min="8968" max="8968" style="32" width="9.140625" collapsed="false"/>
    <col min="8969" max="8969" customWidth="true" style="32" width="20.28515625" collapsed="false"/>
    <col min="8970" max="8970" style="32" width="9.140625" collapsed="false"/>
    <col min="8971" max="8971" customWidth="true" style="32" width="14.7109375" collapsed="false"/>
    <col min="8972" max="9217" style="32" width="9.140625" collapsed="false"/>
    <col min="9218" max="9218" customWidth="true" style="32" width="11.140625" collapsed="false"/>
    <col min="9219" max="9219" customWidth="true" style="32" width="14.5703125" collapsed="false"/>
    <col min="9220" max="9220" style="32" width="9.140625" collapsed="false"/>
    <col min="9221" max="9221" customWidth="true" style="32" width="16.0" collapsed="false"/>
    <col min="9222" max="9222" customWidth="true" style="32" width="30.28515625" collapsed="false"/>
    <col min="9223" max="9223" customWidth="true" style="32" width="28.0" collapsed="false"/>
    <col min="9224" max="9224" style="32" width="9.140625" collapsed="false"/>
    <col min="9225" max="9225" customWidth="true" style="32" width="20.28515625" collapsed="false"/>
    <col min="9226" max="9226" style="32" width="9.140625" collapsed="false"/>
    <col min="9227" max="9227" customWidth="true" style="32" width="14.7109375" collapsed="false"/>
    <col min="9228" max="9473" style="32" width="9.140625" collapsed="false"/>
    <col min="9474" max="9474" customWidth="true" style="32" width="11.140625" collapsed="false"/>
    <col min="9475" max="9475" customWidth="true" style="32" width="14.5703125" collapsed="false"/>
    <col min="9476" max="9476" style="32" width="9.140625" collapsed="false"/>
    <col min="9477" max="9477" customWidth="true" style="32" width="16.0" collapsed="false"/>
    <col min="9478" max="9478" customWidth="true" style="32" width="30.28515625" collapsed="false"/>
    <col min="9479" max="9479" customWidth="true" style="32" width="28.0" collapsed="false"/>
    <col min="9480" max="9480" style="32" width="9.140625" collapsed="false"/>
    <col min="9481" max="9481" customWidth="true" style="32" width="20.28515625" collapsed="false"/>
    <col min="9482" max="9482" style="32" width="9.140625" collapsed="false"/>
    <col min="9483" max="9483" customWidth="true" style="32" width="14.7109375" collapsed="false"/>
    <col min="9484" max="9729" style="32" width="9.140625" collapsed="false"/>
    <col min="9730" max="9730" customWidth="true" style="32" width="11.140625" collapsed="false"/>
    <col min="9731" max="9731" customWidth="true" style="32" width="14.5703125" collapsed="false"/>
    <col min="9732" max="9732" style="32" width="9.140625" collapsed="false"/>
    <col min="9733" max="9733" customWidth="true" style="32" width="16.0" collapsed="false"/>
    <col min="9734" max="9734" customWidth="true" style="32" width="30.28515625" collapsed="false"/>
    <col min="9735" max="9735" customWidth="true" style="32" width="28.0" collapsed="false"/>
    <col min="9736" max="9736" style="32" width="9.140625" collapsed="false"/>
    <col min="9737" max="9737" customWidth="true" style="32" width="20.28515625" collapsed="false"/>
    <col min="9738" max="9738" style="32" width="9.140625" collapsed="false"/>
    <col min="9739" max="9739" customWidth="true" style="32" width="14.7109375" collapsed="false"/>
    <col min="9740" max="9985" style="32" width="9.140625" collapsed="false"/>
    <col min="9986" max="9986" customWidth="true" style="32" width="11.140625" collapsed="false"/>
    <col min="9987" max="9987" customWidth="true" style="32" width="14.5703125" collapsed="false"/>
    <col min="9988" max="9988" style="32" width="9.140625" collapsed="false"/>
    <col min="9989" max="9989" customWidth="true" style="32" width="16.0" collapsed="false"/>
    <col min="9990" max="9990" customWidth="true" style="32" width="30.28515625" collapsed="false"/>
    <col min="9991" max="9991" customWidth="true" style="32" width="28.0" collapsed="false"/>
    <col min="9992" max="9992" style="32" width="9.140625" collapsed="false"/>
    <col min="9993" max="9993" customWidth="true" style="32" width="20.28515625" collapsed="false"/>
    <col min="9994" max="9994" style="32" width="9.140625" collapsed="false"/>
    <col min="9995" max="9995" customWidth="true" style="32" width="14.7109375" collapsed="false"/>
    <col min="9996" max="10241" style="32" width="9.140625" collapsed="false"/>
    <col min="10242" max="10242" customWidth="true" style="32" width="11.140625" collapsed="false"/>
    <col min="10243" max="10243" customWidth="true" style="32" width="14.5703125" collapsed="false"/>
    <col min="10244" max="10244" style="32" width="9.140625" collapsed="false"/>
    <col min="10245" max="10245" customWidth="true" style="32" width="16.0" collapsed="false"/>
    <col min="10246" max="10246" customWidth="true" style="32" width="30.28515625" collapsed="false"/>
    <col min="10247" max="10247" customWidth="true" style="32" width="28.0" collapsed="false"/>
    <col min="10248" max="10248" style="32" width="9.140625" collapsed="false"/>
    <col min="10249" max="10249" customWidth="true" style="32" width="20.28515625" collapsed="false"/>
    <col min="10250" max="10250" style="32" width="9.140625" collapsed="false"/>
    <col min="10251" max="10251" customWidth="true" style="32" width="14.7109375" collapsed="false"/>
    <col min="10252" max="10497" style="32" width="9.140625" collapsed="false"/>
    <col min="10498" max="10498" customWidth="true" style="32" width="11.140625" collapsed="false"/>
    <col min="10499" max="10499" customWidth="true" style="32" width="14.5703125" collapsed="false"/>
    <col min="10500" max="10500" style="32" width="9.140625" collapsed="false"/>
    <col min="10501" max="10501" customWidth="true" style="32" width="16.0" collapsed="false"/>
    <col min="10502" max="10502" customWidth="true" style="32" width="30.28515625" collapsed="false"/>
    <col min="10503" max="10503" customWidth="true" style="32" width="28.0" collapsed="false"/>
    <col min="10504" max="10504" style="32" width="9.140625" collapsed="false"/>
    <col min="10505" max="10505" customWidth="true" style="32" width="20.28515625" collapsed="false"/>
    <col min="10506" max="10506" style="32" width="9.140625" collapsed="false"/>
    <col min="10507" max="10507" customWidth="true" style="32" width="14.7109375" collapsed="false"/>
    <col min="10508" max="10753" style="32" width="9.140625" collapsed="false"/>
    <col min="10754" max="10754" customWidth="true" style="32" width="11.140625" collapsed="false"/>
    <col min="10755" max="10755" customWidth="true" style="32" width="14.5703125" collapsed="false"/>
    <col min="10756" max="10756" style="32" width="9.140625" collapsed="false"/>
    <col min="10757" max="10757" customWidth="true" style="32" width="16.0" collapsed="false"/>
    <col min="10758" max="10758" customWidth="true" style="32" width="30.28515625" collapsed="false"/>
    <col min="10759" max="10759" customWidth="true" style="32" width="28.0" collapsed="false"/>
    <col min="10760" max="10760" style="32" width="9.140625" collapsed="false"/>
    <col min="10761" max="10761" customWidth="true" style="32" width="20.28515625" collapsed="false"/>
    <col min="10762" max="10762" style="32" width="9.140625" collapsed="false"/>
    <col min="10763" max="10763" customWidth="true" style="32" width="14.7109375" collapsed="false"/>
    <col min="10764" max="11009" style="32" width="9.140625" collapsed="false"/>
    <col min="11010" max="11010" customWidth="true" style="32" width="11.140625" collapsed="false"/>
    <col min="11011" max="11011" customWidth="true" style="32" width="14.5703125" collapsed="false"/>
    <col min="11012" max="11012" style="32" width="9.140625" collapsed="false"/>
    <col min="11013" max="11013" customWidth="true" style="32" width="16.0" collapsed="false"/>
    <col min="11014" max="11014" customWidth="true" style="32" width="30.28515625" collapsed="false"/>
    <col min="11015" max="11015" customWidth="true" style="32" width="28.0" collapsed="false"/>
    <col min="11016" max="11016" style="32" width="9.140625" collapsed="false"/>
    <col min="11017" max="11017" customWidth="true" style="32" width="20.28515625" collapsed="false"/>
    <col min="11018" max="11018" style="32" width="9.140625" collapsed="false"/>
    <col min="11019" max="11019" customWidth="true" style="32" width="14.7109375" collapsed="false"/>
    <col min="11020" max="11265" style="32" width="9.140625" collapsed="false"/>
    <col min="11266" max="11266" customWidth="true" style="32" width="11.140625" collapsed="false"/>
    <col min="11267" max="11267" customWidth="true" style="32" width="14.5703125" collapsed="false"/>
    <col min="11268" max="11268" style="32" width="9.140625" collapsed="false"/>
    <col min="11269" max="11269" customWidth="true" style="32" width="16.0" collapsed="false"/>
    <col min="11270" max="11270" customWidth="true" style="32" width="30.28515625" collapsed="false"/>
    <col min="11271" max="11271" customWidth="true" style="32" width="28.0" collapsed="false"/>
    <col min="11272" max="11272" style="32" width="9.140625" collapsed="false"/>
    <col min="11273" max="11273" customWidth="true" style="32" width="20.28515625" collapsed="false"/>
    <col min="11274" max="11274" style="32" width="9.140625" collapsed="false"/>
    <col min="11275" max="11275" customWidth="true" style="32" width="14.7109375" collapsed="false"/>
    <col min="11276" max="11521" style="32" width="9.140625" collapsed="false"/>
    <col min="11522" max="11522" customWidth="true" style="32" width="11.140625" collapsed="false"/>
    <col min="11523" max="11523" customWidth="true" style="32" width="14.5703125" collapsed="false"/>
    <col min="11524" max="11524" style="32" width="9.140625" collapsed="false"/>
    <col min="11525" max="11525" customWidth="true" style="32" width="16.0" collapsed="false"/>
    <col min="11526" max="11526" customWidth="true" style="32" width="30.28515625" collapsed="false"/>
    <col min="11527" max="11527" customWidth="true" style="32" width="28.0" collapsed="false"/>
    <col min="11528" max="11528" style="32" width="9.140625" collapsed="false"/>
    <col min="11529" max="11529" customWidth="true" style="32" width="20.28515625" collapsed="false"/>
    <col min="11530" max="11530" style="32" width="9.140625" collapsed="false"/>
    <col min="11531" max="11531" customWidth="true" style="32" width="14.7109375" collapsed="false"/>
    <col min="11532" max="11777" style="32" width="9.140625" collapsed="false"/>
    <col min="11778" max="11778" customWidth="true" style="32" width="11.140625" collapsed="false"/>
    <col min="11779" max="11779" customWidth="true" style="32" width="14.5703125" collapsed="false"/>
    <col min="11780" max="11780" style="32" width="9.140625" collapsed="false"/>
    <col min="11781" max="11781" customWidth="true" style="32" width="16.0" collapsed="false"/>
    <col min="11782" max="11782" customWidth="true" style="32" width="30.28515625" collapsed="false"/>
    <col min="11783" max="11783" customWidth="true" style="32" width="28.0" collapsed="false"/>
    <col min="11784" max="11784" style="32" width="9.140625" collapsed="false"/>
    <col min="11785" max="11785" customWidth="true" style="32" width="20.28515625" collapsed="false"/>
    <col min="11786" max="11786" style="32" width="9.140625" collapsed="false"/>
    <col min="11787" max="11787" customWidth="true" style="32" width="14.7109375" collapsed="false"/>
    <col min="11788" max="12033" style="32" width="9.140625" collapsed="false"/>
    <col min="12034" max="12034" customWidth="true" style="32" width="11.140625" collapsed="false"/>
    <col min="12035" max="12035" customWidth="true" style="32" width="14.5703125" collapsed="false"/>
    <col min="12036" max="12036" style="32" width="9.140625" collapsed="false"/>
    <col min="12037" max="12037" customWidth="true" style="32" width="16.0" collapsed="false"/>
    <col min="12038" max="12038" customWidth="true" style="32" width="30.28515625" collapsed="false"/>
    <col min="12039" max="12039" customWidth="true" style="32" width="28.0" collapsed="false"/>
    <col min="12040" max="12040" style="32" width="9.140625" collapsed="false"/>
    <col min="12041" max="12041" customWidth="true" style="32" width="20.28515625" collapsed="false"/>
    <col min="12042" max="12042" style="32" width="9.140625" collapsed="false"/>
    <col min="12043" max="12043" customWidth="true" style="32" width="14.7109375" collapsed="false"/>
    <col min="12044" max="12289" style="32" width="9.140625" collapsed="false"/>
    <col min="12290" max="12290" customWidth="true" style="32" width="11.140625" collapsed="false"/>
    <col min="12291" max="12291" customWidth="true" style="32" width="14.5703125" collapsed="false"/>
    <col min="12292" max="12292" style="32" width="9.140625" collapsed="false"/>
    <col min="12293" max="12293" customWidth="true" style="32" width="16.0" collapsed="false"/>
    <col min="12294" max="12294" customWidth="true" style="32" width="30.28515625" collapsed="false"/>
    <col min="12295" max="12295" customWidth="true" style="32" width="28.0" collapsed="false"/>
    <col min="12296" max="12296" style="32" width="9.140625" collapsed="false"/>
    <col min="12297" max="12297" customWidth="true" style="32" width="20.28515625" collapsed="false"/>
    <col min="12298" max="12298" style="32" width="9.140625" collapsed="false"/>
    <col min="12299" max="12299" customWidth="true" style="32" width="14.7109375" collapsed="false"/>
    <col min="12300" max="12545" style="32" width="9.140625" collapsed="false"/>
    <col min="12546" max="12546" customWidth="true" style="32" width="11.140625" collapsed="false"/>
    <col min="12547" max="12547" customWidth="true" style="32" width="14.5703125" collapsed="false"/>
    <col min="12548" max="12548" style="32" width="9.140625" collapsed="false"/>
    <col min="12549" max="12549" customWidth="true" style="32" width="16.0" collapsed="false"/>
    <col min="12550" max="12550" customWidth="true" style="32" width="30.28515625" collapsed="false"/>
    <col min="12551" max="12551" customWidth="true" style="32" width="28.0" collapsed="false"/>
    <col min="12552" max="12552" style="32" width="9.140625" collapsed="false"/>
    <col min="12553" max="12553" customWidth="true" style="32" width="20.28515625" collapsed="false"/>
    <col min="12554" max="12554" style="32" width="9.140625" collapsed="false"/>
    <col min="12555" max="12555" customWidth="true" style="32" width="14.7109375" collapsed="false"/>
    <col min="12556" max="12801" style="32" width="9.140625" collapsed="false"/>
    <col min="12802" max="12802" customWidth="true" style="32" width="11.140625" collapsed="false"/>
    <col min="12803" max="12803" customWidth="true" style="32" width="14.5703125" collapsed="false"/>
    <col min="12804" max="12804" style="32" width="9.140625" collapsed="false"/>
    <col min="12805" max="12805" customWidth="true" style="32" width="16.0" collapsed="false"/>
    <col min="12806" max="12806" customWidth="true" style="32" width="30.28515625" collapsed="false"/>
    <col min="12807" max="12807" customWidth="true" style="32" width="28.0" collapsed="false"/>
    <col min="12808" max="12808" style="32" width="9.140625" collapsed="false"/>
    <col min="12809" max="12809" customWidth="true" style="32" width="20.28515625" collapsed="false"/>
    <col min="12810" max="12810" style="32" width="9.140625" collapsed="false"/>
    <col min="12811" max="12811" customWidth="true" style="32" width="14.7109375" collapsed="false"/>
    <col min="12812" max="13057" style="32" width="9.140625" collapsed="false"/>
    <col min="13058" max="13058" customWidth="true" style="32" width="11.140625" collapsed="false"/>
    <col min="13059" max="13059" customWidth="true" style="32" width="14.5703125" collapsed="false"/>
    <col min="13060" max="13060" style="32" width="9.140625" collapsed="false"/>
    <col min="13061" max="13061" customWidth="true" style="32" width="16.0" collapsed="false"/>
    <col min="13062" max="13062" customWidth="true" style="32" width="30.28515625" collapsed="false"/>
    <col min="13063" max="13063" customWidth="true" style="32" width="28.0" collapsed="false"/>
    <col min="13064" max="13064" style="32" width="9.140625" collapsed="false"/>
    <col min="13065" max="13065" customWidth="true" style="32" width="20.28515625" collapsed="false"/>
    <col min="13066" max="13066" style="32" width="9.140625" collapsed="false"/>
    <col min="13067" max="13067" customWidth="true" style="32" width="14.7109375" collapsed="false"/>
    <col min="13068" max="13313" style="32" width="9.140625" collapsed="false"/>
    <col min="13314" max="13314" customWidth="true" style="32" width="11.140625" collapsed="false"/>
    <col min="13315" max="13315" customWidth="true" style="32" width="14.5703125" collapsed="false"/>
    <col min="13316" max="13316" style="32" width="9.140625" collapsed="false"/>
    <col min="13317" max="13317" customWidth="true" style="32" width="16.0" collapsed="false"/>
    <col min="13318" max="13318" customWidth="true" style="32" width="30.28515625" collapsed="false"/>
    <col min="13319" max="13319" customWidth="true" style="32" width="28.0" collapsed="false"/>
    <col min="13320" max="13320" style="32" width="9.140625" collapsed="false"/>
    <col min="13321" max="13321" customWidth="true" style="32" width="20.28515625" collapsed="false"/>
    <col min="13322" max="13322" style="32" width="9.140625" collapsed="false"/>
    <col min="13323" max="13323" customWidth="true" style="32" width="14.7109375" collapsed="false"/>
    <col min="13324" max="13569" style="32" width="9.140625" collapsed="false"/>
    <col min="13570" max="13570" customWidth="true" style="32" width="11.140625" collapsed="false"/>
    <col min="13571" max="13571" customWidth="true" style="32" width="14.5703125" collapsed="false"/>
    <col min="13572" max="13572" style="32" width="9.140625" collapsed="false"/>
    <col min="13573" max="13573" customWidth="true" style="32" width="16.0" collapsed="false"/>
    <col min="13574" max="13574" customWidth="true" style="32" width="30.28515625" collapsed="false"/>
    <col min="13575" max="13575" customWidth="true" style="32" width="28.0" collapsed="false"/>
    <col min="13576" max="13576" style="32" width="9.140625" collapsed="false"/>
    <col min="13577" max="13577" customWidth="true" style="32" width="20.28515625" collapsed="false"/>
    <col min="13578" max="13578" style="32" width="9.140625" collapsed="false"/>
    <col min="13579" max="13579" customWidth="true" style="32" width="14.7109375" collapsed="false"/>
    <col min="13580" max="13825" style="32" width="9.140625" collapsed="false"/>
    <col min="13826" max="13826" customWidth="true" style="32" width="11.140625" collapsed="false"/>
    <col min="13827" max="13827" customWidth="true" style="32" width="14.5703125" collapsed="false"/>
    <col min="13828" max="13828" style="32" width="9.140625" collapsed="false"/>
    <col min="13829" max="13829" customWidth="true" style="32" width="16.0" collapsed="false"/>
    <col min="13830" max="13830" customWidth="true" style="32" width="30.28515625" collapsed="false"/>
    <col min="13831" max="13831" customWidth="true" style="32" width="28.0" collapsed="false"/>
    <col min="13832" max="13832" style="32" width="9.140625" collapsed="false"/>
    <col min="13833" max="13833" customWidth="true" style="32" width="20.28515625" collapsed="false"/>
    <col min="13834" max="13834" style="32" width="9.140625" collapsed="false"/>
    <col min="13835" max="13835" customWidth="true" style="32" width="14.7109375" collapsed="false"/>
    <col min="13836" max="14081" style="32" width="9.140625" collapsed="false"/>
    <col min="14082" max="14082" customWidth="true" style="32" width="11.140625" collapsed="false"/>
    <col min="14083" max="14083" customWidth="true" style="32" width="14.5703125" collapsed="false"/>
    <col min="14084" max="14084" style="32" width="9.140625" collapsed="false"/>
    <col min="14085" max="14085" customWidth="true" style="32" width="16.0" collapsed="false"/>
    <col min="14086" max="14086" customWidth="true" style="32" width="30.28515625" collapsed="false"/>
    <col min="14087" max="14087" customWidth="true" style="32" width="28.0" collapsed="false"/>
    <col min="14088" max="14088" style="32" width="9.140625" collapsed="false"/>
    <col min="14089" max="14089" customWidth="true" style="32" width="20.28515625" collapsed="false"/>
    <col min="14090" max="14090" style="32" width="9.140625" collapsed="false"/>
    <col min="14091" max="14091" customWidth="true" style="32" width="14.7109375" collapsed="false"/>
    <col min="14092" max="14337" style="32" width="9.140625" collapsed="false"/>
    <col min="14338" max="14338" customWidth="true" style="32" width="11.140625" collapsed="false"/>
    <col min="14339" max="14339" customWidth="true" style="32" width="14.5703125" collapsed="false"/>
    <col min="14340" max="14340" style="32" width="9.140625" collapsed="false"/>
    <col min="14341" max="14341" customWidth="true" style="32" width="16.0" collapsed="false"/>
    <col min="14342" max="14342" customWidth="true" style="32" width="30.28515625" collapsed="false"/>
    <col min="14343" max="14343" customWidth="true" style="32" width="28.0" collapsed="false"/>
    <col min="14344" max="14344" style="32" width="9.140625" collapsed="false"/>
    <col min="14345" max="14345" customWidth="true" style="32" width="20.28515625" collapsed="false"/>
    <col min="14346" max="14346" style="32" width="9.140625" collapsed="false"/>
    <col min="14347" max="14347" customWidth="true" style="32" width="14.7109375" collapsed="false"/>
    <col min="14348" max="14593" style="32" width="9.140625" collapsed="false"/>
    <col min="14594" max="14594" customWidth="true" style="32" width="11.140625" collapsed="false"/>
    <col min="14595" max="14595" customWidth="true" style="32" width="14.5703125" collapsed="false"/>
    <col min="14596" max="14596" style="32" width="9.140625" collapsed="false"/>
    <col min="14597" max="14597" customWidth="true" style="32" width="16.0" collapsed="false"/>
    <col min="14598" max="14598" customWidth="true" style="32" width="30.28515625" collapsed="false"/>
    <col min="14599" max="14599" customWidth="true" style="32" width="28.0" collapsed="false"/>
    <col min="14600" max="14600" style="32" width="9.140625" collapsed="false"/>
    <col min="14601" max="14601" customWidth="true" style="32" width="20.28515625" collapsed="false"/>
    <col min="14602" max="14602" style="32" width="9.140625" collapsed="false"/>
    <col min="14603" max="14603" customWidth="true" style="32" width="14.7109375" collapsed="false"/>
    <col min="14604" max="14849" style="32" width="9.140625" collapsed="false"/>
    <col min="14850" max="14850" customWidth="true" style="32" width="11.140625" collapsed="false"/>
    <col min="14851" max="14851" customWidth="true" style="32" width="14.5703125" collapsed="false"/>
    <col min="14852" max="14852" style="32" width="9.140625" collapsed="false"/>
    <col min="14853" max="14853" customWidth="true" style="32" width="16.0" collapsed="false"/>
    <col min="14854" max="14854" customWidth="true" style="32" width="30.28515625" collapsed="false"/>
    <col min="14855" max="14855" customWidth="true" style="32" width="28.0" collapsed="false"/>
    <col min="14856" max="14856" style="32" width="9.140625" collapsed="false"/>
    <col min="14857" max="14857" customWidth="true" style="32" width="20.28515625" collapsed="false"/>
    <col min="14858" max="14858" style="32" width="9.140625" collapsed="false"/>
    <col min="14859" max="14859" customWidth="true" style="32" width="14.7109375" collapsed="false"/>
    <col min="14860" max="15105" style="32" width="9.140625" collapsed="false"/>
    <col min="15106" max="15106" customWidth="true" style="32" width="11.140625" collapsed="false"/>
    <col min="15107" max="15107" customWidth="true" style="32" width="14.5703125" collapsed="false"/>
    <col min="15108" max="15108" style="32" width="9.140625" collapsed="false"/>
    <col min="15109" max="15109" customWidth="true" style="32" width="16.0" collapsed="false"/>
    <col min="15110" max="15110" customWidth="true" style="32" width="30.28515625" collapsed="false"/>
    <col min="15111" max="15111" customWidth="true" style="32" width="28.0" collapsed="false"/>
    <col min="15112" max="15112" style="32" width="9.140625" collapsed="false"/>
    <col min="15113" max="15113" customWidth="true" style="32" width="20.28515625" collapsed="false"/>
    <col min="15114" max="15114" style="32" width="9.140625" collapsed="false"/>
    <col min="15115" max="15115" customWidth="true" style="32" width="14.7109375" collapsed="false"/>
    <col min="15116" max="15361" style="32" width="9.140625" collapsed="false"/>
    <col min="15362" max="15362" customWidth="true" style="32" width="11.140625" collapsed="false"/>
    <col min="15363" max="15363" customWidth="true" style="32" width="14.5703125" collapsed="false"/>
    <col min="15364" max="15364" style="32" width="9.140625" collapsed="false"/>
    <col min="15365" max="15365" customWidth="true" style="32" width="16.0" collapsed="false"/>
    <col min="15366" max="15366" customWidth="true" style="32" width="30.28515625" collapsed="false"/>
    <col min="15367" max="15367" customWidth="true" style="32" width="28.0" collapsed="false"/>
    <col min="15368" max="15368" style="32" width="9.140625" collapsed="false"/>
    <col min="15369" max="15369" customWidth="true" style="32" width="20.28515625" collapsed="false"/>
    <col min="15370" max="15370" style="32" width="9.140625" collapsed="false"/>
    <col min="15371" max="15371" customWidth="true" style="32" width="14.7109375" collapsed="false"/>
    <col min="15372" max="15617" style="32" width="9.140625" collapsed="false"/>
    <col min="15618" max="15618" customWidth="true" style="32" width="11.140625" collapsed="false"/>
    <col min="15619" max="15619" customWidth="true" style="32" width="14.5703125" collapsed="false"/>
    <col min="15620" max="15620" style="32" width="9.140625" collapsed="false"/>
    <col min="15621" max="15621" customWidth="true" style="32" width="16.0" collapsed="false"/>
    <col min="15622" max="15622" customWidth="true" style="32" width="30.28515625" collapsed="false"/>
    <col min="15623" max="15623" customWidth="true" style="32" width="28.0" collapsed="false"/>
    <col min="15624" max="15624" style="32" width="9.140625" collapsed="false"/>
    <col min="15625" max="15625" customWidth="true" style="32" width="20.28515625" collapsed="false"/>
    <col min="15626" max="15626" style="32" width="9.140625" collapsed="false"/>
    <col min="15627" max="15627" customWidth="true" style="32" width="14.7109375" collapsed="false"/>
    <col min="15628" max="15873" style="32" width="9.140625" collapsed="false"/>
    <col min="15874" max="15874" customWidth="true" style="32" width="11.140625" collapsed="false"/>
    <col min="15875" max="15875" customWidth="true" style="32" width="14.5703125" collapsed="false"/>
    <col min="15876" max="15876" style="32" width="9.140625" collapsed="false"/>
    <col min="15877" max="15877" customWidth="true" style="32" width="16.0" collapsed="false"/>
    <col min="15878" max="15878" customWidth="true" style="32" width="30.28515625" collapsed="false"/>
    <col min="15879" max="15879" customWidth="true" style="32" width="28.0" collapsed="false"/>
    <col min="15880" max="15880" style="32" width="9.140625" collapsed="false"/>
    <col min="15881" max="15881" customWidth="true" style="32" width="20.28515625" collapsed="false"/>
    <col min="15882" max="15882" style="32" width="9.140625" collapsed="false"/>
    <col min="15883" max="15883" customWidth="true" style="32" width="14.7109375" collapsed="false"/>
    <col min="15884" max="16129" style="32" width="9.140625" collapsed="false"/>
    <col min="16130" max="16130" customWidth="true" style="32" width="11.140625" collapsed="false"/>
    <col min="16131" max="16131" customWidth="true" style="32" width="14.5703125" collapsed="false"/>
    <col min="16132" max="16132" style="32" width="9.140625" collapsed="false"/>
    <col min="16133" max="16133" customWidth="true" style="32" width="16.0" collapsed="false"/>
    <col min="16134" max="16134" customWidth="true" style="32" width="30.28515625" collapsed="false"/>
    <col min="16135" max="16135" customWidth="true" style="32" width="28.0" collapsed="false"/>
    <col min="16136" max="16136" style="32" width="9.140625" collapsed="false"/>
    <col min="16137" max="16137" customWidth="true" style="32" width="20.28515625" collapsed="false"/>
    <col min="16138" max="16138" style="32" width="9.140625" collapsed="false"/>
    <col min="16139" max="16139" customWidth="true" style="32" width="14.7109375" collapsed="false"/>
    <col min="16140" max="16384" style="32" width="9.140625" collapsed="false"/>
  </cols>
  <sheetData>
    <row r="1" spans="1:10" ht="20.25" x14ac:dyDescent="0.2">
      <c r="A1" s="294" t="s">
        <v>24</v>
      </c>
      <c r="B1" s="295"/>
      <c r="C1" s="295"/>
      <c r="D1" s="295"/>
      <c r="E1" s="295"/>
      <c r="F1" s="295"/>
      <c r="G1" s="295"/>
      <c r="H1" s="295"/>
      <c r="I1" s="296"/>
    </row>
    <row r="2" spans="1:10" ht="20.25" x14ac:dyDescent="0.2">
      <c r="A2" s="297" t="s">
        <v>25</v>
      </c>
      <c r="B2" s="298"/>
      <c r="C2" s="298"/>
      <c r="D2" s="298"/>
      <c r="E2" s="298"/>
      <c r="F2" s="298"/>
      <c r="G2" s="298"/>
      <c r="H2" s="298"/>
      <c r="I2" s="299"/>
    </row>
    <row r="3" spans="1:10" ht="15.75" thickBot="1" x14ac:dyDescent="0.25">
      <c r="A3" s="300" t="s">
        <v>296</v>
      </c>
      <c r="B3" s="301"/>
      <c r="C3" s="301"/>
      <c r="D3" s="301"/>
      <c r="E3" s="301"/>
      <c r="F3" s="301"/>
      <c r="G3" s="302" t="s">
        <v>26</v>
      </c>
      <c r="H3" s="303"/>
      <c r="I3" s="304"/>
      <c r="J3" s="33"/>
    </row>
    <row r="4" spans="1:10" s="33" customFormat="1" ht="15" x14ac:dyDescent="0.25">
      <c r="A4" s="305" t="s">
        <v>27</v>
      </c>
      <c r="B4" s="306"/>
      <c r="C4" s="34" t="s">
        <v>289</v>
      </c>
      <c r="D4" s="35"/>
      <c r="E4" s="35"/>
      <c r="F4" s="36"/>
      <c r="G4" s="307" t="s">
        <v>28</v>
      </c>
      <c r="H4" s="308"/>
      <c r="I4" s="309"/>
    </row>
    <row r="5" spans="1:10" s="33" customFormat="1" ht="15.75" thickBot="1" x14ac:dyDescent="0.3">
      <c r="A5" s="313" t="s">
        <v>29</v>
      </c>
      <c r="B5" s="314"/>
      <c r="C5" s="315" t="s">
        <v>290</v>
      </c>
      <c r="D5" s="315"/>
      <c r="E5" s="315"/>
      <c r="F5" s="316"/>
      <c r="G5" s="310"/>
      <c r="H5" s="311"/>
      <c r="I5" s="312"/>
    </row>
    <row r="6" spans="1:10" x14ac:dyDescent="0.2">
      <c r="A6" s="280"/>
      <c r="B6" s="281"/>
      <c r="C6" s="281"/>
      <c r="D6" s="281"/>
      <c r="E6" s="37"/>
      <c r="F6" s="282"/>
      <c r="G6" s="283"/>
      <c r="H6" s="283"/>
      <c r="I6" s="284"/>
    </row>
    <row r="7" spans="1:10" x14ac:dyDescent="0.2">
      <c r="A7" s="38" t="s">
        <v>30</v>
      </c>
      <c r="B7" s="285" t="s">
        <v>291</v>
      </c>
      <c r="C7" s="285"/>
      <c r="D7" s="285"/>
      <c r="E7" s="286"/>
      <c r="F7" s="287" t="s">
        <v>286</v>
      </c>
      <c r="G7" s="288"/>
      <c r="H7" s="288"/>
      <c r="I7" s="289"/>
    </row>
    <row r="8" spans="1:10" x14ac:dyDescent="0.2">
      <c r="A8" s="290" t="s">
        <v>31</v>
      </c>
      <c r="B8" s="291"/>
      <c r="C8" s="39"/>
      <c r="D8" s="39"/>
      <c r="E8" s="37"/>
      <c r="F8" s="277" t="s">
        <v>287</v>
      </c>
      <c r="G8" s="292"/>
      <c r="H8" s="292"/>
      <c r="I8" s="293"/>
    </row>
    <row r="9" spans="1:10" x14ac:dyDescent="0.2">
      <c r="A9" s="273" t="s">
        <v>32</v>
      </c>
      <c r="B9" s="274"/>
      <c r="C9" s="274"/>
      <c r="D9" s="317" t="s">
        <v>292</v>
      </c>
      <c r="E9" s="318"/>
      <c r="F9" s="319" t="s">
        <v>288</v>
      </c>
      <c r="G9" s="319"/>
      <c r="H9" s="319"/>
      <c r="I9" s="320"/>
    </row>
    <row r="10" spans="1:10" x14ac:dyDescent="0.2">
      <c r="A10" s="273" t="s">
        <v>33</v>
      </c>
      <c r="B10" s="274"/>
      <c r="C10" s="274"/>
      <c r="D10" s="275" t="s">
        <v>293</v>
      </c>
      <c r="E10" s="276"/>
      <c r="F10" s="277" t="s">
        <v>297</v>
      </c>
      <c r="G10" s="278"/>
      <c r="H10" s="278"/>
      <c r="I10" s="279"/>
    </row>
    <row r="11" spans="1:10" x14ac:dyDescent="0.2">
      <c r="A11" s="40" t="s">
        <v>34</v>
      </c>
      <c r="B11" s="39"/>
      <c r="C11" s="41"/>
      <c r="D11" s="258"/>
      <c r="E11" s="259"/>
      <c r="F11" s="260" t="s">
        <v>35</v>
      </c>
      <c r="G11" s="261"/>
      <c r="H11" s="261"/>
      <c r="I11" s="262"/>
    </row>
    <row r="12" spans="1:10" ht="13.5" thickBot="1" x14ac:dyDescent="0.25">
      <c r="A12" s="263" t="s">
        <v>36</v>
      </c>
      <c r="B12" s="264"/>
      <c r="C12" s="264"/>
      <c r="D12" s="265"/>
      <c r="E12" s="266"/>
      <c r="F12" s="42"/>
      <c r="G12" s="267"/>
      <c r="H12" s="268"/>
      <c r="I12" s="269"/>
    </row>
    <row r="13" spans="1:10" ht="26.25" thickBot="1" x14ac:dyDescent="0.25">
      <c r="A13" s="43" t="s">
        <v>0</v>
      </c>
      <c r="B13" s="270" t="s">
        <v>37</v>
      </c>
      <c r="C13" s="270"/>
      <c r="D13" s="270"/>
      <c r="E13" s="270"/>
      <c r="F13" s="44" t="s">
        <v>38</v>
      </c>
      <c r="G13" s="45" t="s">
        <v>39</v>
      </c>
      <c r="H13" s="271" t="s">
        <v>40</v>
      </c>
      <c r="I13" s="272"/>
    </row>
    <row r="14" spans="1:10" x14ac:dyDescent="0.2">
      <c r="A14" s="46"/>
      <c r="B14" s="248" t="s">
        <v>41</v>
      </c>
      <c r="C14" s="249"/>
      <c r="D14" s="249"/>
      <c r="E14" s="250"/>
      <c r="F14" s="47"/>
      <c r="G14" s="48" t="s">
        <v>42</v>
      </c>
      <c r="H14" s="251"/>
      <c r="I14" s="252"/>
    </row>
    <row r="15" spans="1:10" ht="13.5" thickBot="1" x14ac:dyDescent="0.25">
      <c r="A15" s="49"/>
      <c r="B15" s="202" t="s">
        <v>43</v>
      </c>
      <c r="C15" s="203"/>
      <c r="D15" s="203"/>
      <c r="E15" s="253"/>
      <c r="F15" s="50"/>
      <c r="G15" s="51" t="s">
        <v>44</v>
      </c>
      <c r="H15" s="254"/>
      <c r="I15" s="255"/>
    </row>
    <row r="16" spans="1:10" ht="15" x14ac:dyDescent="0.2">
      <c r="A16" s="52" t="s">
        <v>45</v>
      </c>
      <c r="B16" s="230" t="s">
        <v>46</v>
      </c>
      <c r="C16" s="230"/>
      <c r="D16" s="230"/>
      <c r="E16" s="230"/>
      <c r="F16" s="53"/>
      <c r="G16" s="54"/>
      <c r="H16" s="256"/>
      <c r="I16" s="257"/>
    </row>
    <row r="17" spans="1:9" x14ac:dyDescent="0.2">
      <c r="A17" s="46">
        <f>+A15+1</f>
        <v>1</v>
      </c>
      <c r="B17" s="240" t="s">
        <v>85</v>
      </c>
      <c r="C17" s="240"/>
      <c r="D17" s="240"/>
      <c r="E17" s="240"/>
      <c r="F17" s="55"/>
      <c r="G17" s="56">
        <f t="shared" ref="G17:G22" si="0">H17-F17</f>
        <v>93771768</v>
      </c>
      <c r="H17" s="241">
        <f>Certification!Z4</f>
        <v>93771768</v>
      </c>
      <c r="I17" s="242"/>
    </row>
    <row r="18" spans="1:9" x14ac:dyDescent="0.2">
      <c r="A18" s="46">
        <f>+A17+1</f>
        <v>2</v>
      </c>
      <c r="B18" s="240" t="s">
        <v>16</v>
      </c>
      <c r="C18" s="240"/>
      <c r="D18" s="240"/>
      <c r="E18" s="240"/>
      <c r="F18" s="55"/>
      <c r="G18" s="56">
        <f t="shared" si="0"/>
        <v>3750871</v>
      </c>
      <c r="H18" s="241">
        <f>Certification!AA4</f>
        <v>3750871</v>
      </c>
      <c r="I18" s="242"/>
    </row>
    <row r="19" spans="1:9" ht="12.75" customHeight="1" x14ac:dyDescent="0.2">
      <c r="A19" s="46">
        <v>3</v>
      </c>
      <c r="B19" s="240" t="s">
        <v>47</v>
      </c>
      <c r="C19" s="240"/>
      <c r="D19" s="240"/>
      <c r="E19" s="240"/>
      <c r="F19" s="55"/>
      <c r="G19" s="57">
        <f t="shared" si="0"/>
        <v>4636076</v>
      </c>
      <c r="H19" s="246">
        <f>Certification!AB4</f>
        <v>4636076</v>
      </c>
      <c r="I19" s="247"/>
    </row>
    <row r="20" spans="1:9" x14ac:dyDescent="0.2">
      <c r="A20" s="46">
        <v>4</v>
      </c>
      <c r="B20" s="240" t="s">
        <v>18</v>
      </c>
      <c r="C20" s="240"/>
      <c r="D20" s="240"/>
      <c r="E20" s="240"/>
      <c r="F20" s="58"/>
      <c r="G20" s="56">
        <f t="shared" si="0"/>
        <v>0</v>
      </c>
      <c r="H20" s="241">
        <f>Certification!AC4</f>
        <v>0</v>
      </c>
      <c r="I20" s="242"/>
    </row>
    <row r="21" spans="1:9" x14ac:dyDescent="0.2">
      <c r="A21" s="46">
        <v>5</v>
      </c>
      <c r="B21" s="32" t="s">
        <v>86</v>
      </c>
      <c r="F21" s="58"/>
      <c r="G21" s="56">
        <f t="shared" si="0"/>
        <v>0</v>
      </c>
      <c r="H21" s="241">
        <f>Certification!AD4</f>
        <v>0</v>
      </c>
      <c r="I21" s="242"/>
    </row>
    <row r="22" spans="1:9" ht="15.75" thickBot="1" x14ac:dyDescent="0.25">
      <c r="A22" s="59" t="s">
        <v>45</v>
      </c>
      <c r="B22" s="243" t="s">
        <v>48</v>
      </c>
      <c r="C22" s="243"/>
      <c r="D22" s="243"/>
      <c r="E22" s="243"/>
      <c r="F22" s="60">
        <f>SUM(F17:F21)</f>
        <v>0</v>
      </c>
      <c r="G22" s="61">
        <f t="shared" si="0"/>
        <v>102158715</v>
      </c>
      <c r="H22" s="244">
        <f>SUM(H17:H21)</f>
        <v>102158715</v>
      </c>
      <c r="I22" s="245"/>
    </row>
    <row r="23" spans="1:9" ht="15" x14ac:dyDescent="0.2">
      <c r="A23" s="62" t="s">
        <v>49</v>
      </c>
      <c r="B23" s="237" t="s">
        <v>50</v>
      </c>
      <c r="C23" s="237"/>
      <c r="D23" s="237"/>
      <c r="E23" s="237"/>
      <c r="F23" s="63"/>
      <c r="G23" s="64"/>
      <c r="H23" s="238"/>
      <c r="I23" s="239"/>
    </row>
    <row r="24" spans="1:9" x14ac:dyDescent="0.2">
      <c r="A24" s="46">
        <v>1</v>
      </c>
      <c r="B24" s="225" t="s">
        <v>237</v>
      </c>
      <c r="C24" s="225"/>
      <c r="D24" s="225"/>
      <c r="E24" s="225"/>
      <c r="F24" s="55"/>
      <c r="G24" s="56"/>
      <c r="H24" s="226">
        <v>41610032</v>
      </c>
      <c r="I24" s="227"/>
    </row>
    <row r="25" spans="1:9" x14ac:dyDescent="0.2">
      <c r="A25" s="46">
        <v>2</v>
      </c>
      <c r="B25" s="225" t="s">
        <v>238</v>
      </c>
      <c r="C25" s="225"/>
      <c r="D25" s="225"/>
      <c r="E25" s="225"/>
      <c r="F25" s="65"/>
      <c r="G25" s="56"/>
      <c r="H25" s="226">
        <v>26145333</v>
      </c>
      <c r="I25" s="227"/>
    </row>
    <row r="26" spans="1:9" x14ac:dyDescent="0.2">
      <c r="A26" s="46">
        <v>3</v>
      </c>
      <c r="B26" s="225" t="s">
        <v>241</v>
      </c>
      <c r="C26" s="225"/>
      <c r="D26" s="225"/>
      <c r="E26" s="225"/>
      <c r="F26" s="65"/>
      <c r="G26" s="66"/>
      <c r="H26" s="226">
        <v>115000</v>
      </c>
      <c r="I26" s="227"/>
    </row>
    <row r="27" spans="1:9" x14ac:dyDescent="0.2">
      <c r="A27" s="46">
        <v>4</v>
      </c>
      <c r="B27" s="225" t="s">
        <v>239</v>
      </c>
      <c r="C27" s="225"/>
      <c r="D27" s="225"/>
      <c r="E27" s="225"/>
      <c r="F27" s="65"/>
      <c r="G27" s="66"/>
      <c r="H27" s="226">
        <v>2734290</v>
      </c>
      <c r="I27" s="227"/>
    </row>
    <row r="28" spans="1:9" x14ac:dyDescent="0.2">
      <c r="A28" s="46">
        <v>5</v>
      </c>
      <c r="B28" s="225" t="s">
        <v>240</v>
      </c>
      <c r="C28" s="225"/>
      <c r="D28" s="225"/>
      <c r="E28" s="225"/>
      <c r="F28" s="65"/>
      <c r="G28" s="66"/>
      <c r="H28" s="226">
        <v>2623070</v>
      </c>
      <c r="I28" s="227"/>
    </row>
    <row r="29" spans="1:9" x14ac:dyDescent="0.2">
      <c r="A29" s="46">
        <v>6</v>
      </c>
      <c r="B29" s="225" t="s">
        <v>242</v>
      </c>
      <c r="C29" s="225"/>
      <c r="D29" s="225"/>
      <c r="E29" s="225"/>
      <c r="F29" s="65"/>
      <c r="G29" s="66"/>
      <c r="H29" s="226">
        <v>1130575</v>
      </c>
      <c r="I29" s="227"/>
    </row>
    <row r="30" spans="1:9" x14ac:dyDescent="0.2">
      <c r="A30" s="46">
        <v>7</v>
      </c>
      <c r="B30" s="225" t="s">
        <v>243</v>
      </c>
      <c r="C30" s="225"/>
      <c r="D30" s="225"/>
      <c r="E30" s="225"/>
      <c r="F30" s="67"/>
      <c r="G30" s="66"/>
      <c r="H30" s="226">
        <v>495642.37</v>
      </c>
      <c r="I30" s="227"/>
    </row>
    <row r="31" spans="1:9" x14ac:dyDescent="0.2">
      <c r="A31" s="46">
        <v>8</v>
      </c>
      <c r="B31" s="225" t="s">
        <v>51</v>
      </c>
      <c r="C31" s="225"/>
      <c r="D31" s="225"/>
      <c r="E31" s="225"/>
      <c r="F31" s="55"/>
      <c r="G31" s="56"/>
      <c r="H31" s="226"/>
      <c r="I31" s="227"/>
    </row>
    <row r="32" spans="1:9" x14ac:dyDescent="0.2">
      <c r="A32" s="46">
        <v>9</v>
      </c>
      <c r="B32" s="225" t="s">
        <v>52</v>
      </c>
      <c r="C32" s="225"/>
      <c r="D32" s="225"/>
      <c r="E32" s="225"/>
      <c r="F32" s="55"/>
      <c r="G32" s="56">
        <f>H32-F32</f>
        <v>0</v>
      </c>
      <c r="H32" s="233"/>
      <c r="I32" s="234"/>
    </row>
    <row r="33" spans="1:11" x14ac:dyDescent="0.2">
      <c r="A33" s="46">
        <v>10</v>
      </c>
      <c r="B33" s="225" t="s">
        <v>53</v>
      </c>
      <c r="C33" s="225"/>
      <c r="D33" s="225"/>
      <c r="E33" s="225"/>
      <c r="F33" s="55"/>
      <c r="G33" s="68"/>
      <c r="H33" s="233"/>
      <c r="I33" s="234"/>
    </row>
    <row r="34" spans="1:11" ht="15.75" thickBot="1" x14ac:dyDescent="0.25">
      <c r="A34" s="69" t="s">
        <v>54</v>
      </c>
      <c r="B34" s="219" t="s">
        <v>55</v>
      </c>
      <c r="C34" s="219"/>
      <c r="D34" s="219"/>
      <c r="E34" s="219"/>
      <c r="F34" s="70">
        <f>SUM(F24:F33)</f>
        <v>0</v>
      </c>
      <c r="G34" s="70">
        <f>H34-F34</f>
        <v>74853942.370000005</v>
      </c>
      <c r="H34" s="235">
        <f>SUM(H24:H33)</f>
        <v>74853942.370000005</v>
      </c>
      <c r="I34" s="236"/>
    </row>
    <row r="35" spans="1:11" ht="15" x14ac:dyDescent="0.2">
      <c r="A35" s="52" t="s">
        <v>56</v>
      </c>
      <c r="B35" s="230" t="s">
        <v>57</v>
      </c>
      <c r="C35" s="230"/>
      <c r="D35" s="230"/>
      <c r="E35" s="230"/>
      <c r="F35" s="71"/>
      <c r="G35" s="72">
        <f>H35-F35</f>
        <v>0</v>
      </c>
      <c r="H35" s="231"/>
      <c r="I35" s="232"/>
    </row>
    <row r="36" spans="1:11" x14ac:dyDescent="0.2">
      <c r="A36" s="73">
        <v>1</v>
      </c>
      <c r="B36" s="225" t="s">
        <v>58</v>
      </c>
      <c r="C36" s="225"/>
      <c r="D36" s="225"/>
      <c r="E36" s="225"/>
      <c r="F36" s="74"/>
      <c r="G36" s="56">
        <f>H36-F36</f>
        <v>0</v>
      </c>
      <c r="H36" s="226"/>
      <c r="I36" s="227"/>
    </row>
    <row r="37" spans="1:11" x14ac:dyDescent="0.2">
      <c r="A37" s="73">
        <v>2</v>
      </c>
      <c r="B37" s="225" t="s">
        <v>59</v>
      </c>
      <c r="C37" s="225"/>
      <c r="D37" s="225"/>
      <c r="E37" s="225"/>
      <c r="F37" s="74"/>
      <c r="G37" s="56">
        <f>H37-F37</f>
        <v>0</v>
      </c>
      <c r="H37" s="226"/>
      <c r="I37" s="227"/>
    </row>
    <row r="38" spans="1:11" x14ac:dyDescent="0.2">
      <c r="A38" s="73">
        <v>3</v>
      </c>
      <c r="B38" s="225" t="s">
        <v>60</v>
      </c>
      <c r="C38" s="225"/>
      <c r="D38" s="225"/>
      <c r="E38" s="225"/>
      <c r="F38" s="74"/>
      <c r="G38" s="56">
        <f>H38-F38</f>
        <v>26145333</v>
      </c>
      <c r="H38" s="226">
        <v>26145333</v>
      </c>
      <c r="I38" s="227"/>
    </row>
    <row r="39" spans="1:11" x14ac:dyDescent="0.2">
      <c r="A39" s="73">
        <v>4</v>
      </c>
      <c r="B39" s="225" t="s">
        <v>61</v>
      </c>
      <c r="C39" s="225"/>
      <c r="D39" s="225"/>
      <c r="E39" s="225"/>
      <c r="F39" s="74"/>
      <c r="G39" s="56"/>
      <c r="H39" s="217"/>
      <c r="I39" s="218"/>
    </row>
    <row r="40" spans="1:11" ht="14.25" x14ac:dyDescent="0.2">
      <c r="A40" s="73"/>
      <c r="B40" s="216" t="s">
        <v>62</v>
      </c>
      <c r="C40" s="216"/>
      <c r="D40" s="216"/>
      <c r="E40" s="216"/>
      <c r="F40" s="75"/>
      <c r="G40" s="76">
        <f>H40-F40</f>
        <v>0</v>
      </c>
      <c r="H40" s="228"/>
      <c r="I40" s="229"/>
      <c r="J40" s="77"/>
    </row>
    <row r="41" spans="1:11" ht="14.25" x14ac:dyDescent="0.2">
      <c r="A41" s="73"/>
      <c r="B41" s="216" t="s">
        <v>63</v>
      </c>
      <c r="C41" s="216"/>
      <c r="D41" s="216"/>
      <c r="E41" s="216"/>
      <c r="F41" s="75"/>
      <c r="G41" s="76">
        <f>H41-F41</f>
        <v>0</v>
      </c>
      <c r="H41" s="217"/>
      <c r="I41" s="218"/>
      <c r="J41" s="77"/>
    </row>
    <row r="42" spans="1:11" s="33" customFormat="1" ht="15.75" thickBot="1" x14ac:dyDescent="0.3">
      <c r="A42" s="69" t="s">
        <v>56</v>
      </c>
      <c r="B42" s="219" t="s">
        <v>64</v>
      </c>
      <c r="C42" s="219"/>
      <c r="D42" s="219"/>
      <c r="E42" s="219"/>
      <c r="F42" s="78">
        <f>SUM(F36:F41)</f>
        <v>0</v>
      </c>
      <c r="G42" s="78">
        <f>H42-F42</f>
        <v>26145333</v>
      </c>
      <c r="H42" s="220">
        <f>SUM(H36:H41)</f>
        <v>26145333</v>
      </c>
      <c r="I42" s="221"/>
      <c r="J42" s="79"/>
      <c r="K42" s="80"/>
    </row>
    <row r="43" spans="1:11" s="33" customFormat="1" ht="18.75" thickBot="1" x14ac:dyDescent="0.3">
      <c r="A43" s="81"/>
      <c r="B43" s="222" t="s">
        <v>65</v>
      </c>
      <c r="C43" s="222"/>
      <c r="D43" s="222"/>
      <c r="E43" s="222"/>
      <c r="F43" s="82"/>
      <c r="G43" s="83">
        <f>G42-G34+G22</f>
        <v>53450105.629999995</v>
      </c>
      <c r="H43" s="223">
        <f>H22-H34+H42</f>
        <v>53450105.629999995</v>
      </c>
      <c r="I43" s="224"/>
      <c r="J43" s="79"/>
      <c r="K43" s="80"/>
    </row>
    <row r="44" spans="1:11" s="33" customFormat="1" ht="18" x14ac:dyDescent="0.25">
      <c r="A44" s="84"/>
      <c r="B44" s="194" t="s">
        <v>66</v>
      </c>
      <c r="C44" s="195"/>
      <c r="D44" s="195"/>
      <c r="E44" s="195"/>
      <c r="F44" s="195"/>
      <c r="G44" s="195"/>
      <c r="H44" s="195"/>
      <c r="I44" s="196"/>
    </row>
    <row r="45" spans="1:11" x14ac:dyDescent="0.2">
      <c r="A45" s="46"/>
      <c r="B45" s="197" t="s">
        <v>67</v>
      </c>
      <c r="C45" s="198"/>
      <c r="D45" s="198"/>
      <c r="E45" s="199"/>
      <c r="F45" s="200"/>
      <c r="G45" s="200"/>
      <c r="H45" s="200"/>
      <c r="I45" s="201"/>
    </row>
    <row r="46" spans="1:11" x14ac:dyDescent="0.2">
      <c r="A46" s="49"/>
      <c r="B46" s="202" t="s">
        <v>68</v>
      </c>
      <c r="C46" s="203"/>
      <c r="D46" s="206"/>
      <c r="E46" s="206"/>
      <c r="F46" s="206"/>
      <c r="G46" s="206"/>
      <c r="H46" s="206"/>
      <c r="I46" s="207"/>
    </row>
    <row r="47" spans="1:11" x14ac:dyDescent="0.2">
      <c r="A47" s="85"/>
      <c r="B47" s="204"/>
      <c r="C47" s="205"/>
      <c r="D47" s="208"/>
      <c r="E47" s="208"/>
      <c r="F47" s="208"/>
      <c r="G47" s="208"/>
      <c r="H47" s="208"/>
      <c r="I47" s="209"/>
    </row>
    <row r="48" spans="1:11" ht="13.5" thickBot="1" x14ac:dyDescent="0.25">
      <c r="A48" s="86"/>
      <c r="B48" s="87"/>
      <c r="C48" s="87"/>
      <c r="D48" s="87"/>
      <c r="E48" s="87"/>
      <c r="F48" s="88"/>
      <c r="G48" s="89"/>
      <c r="H48" s="90"/>
      <c r="I48" s="91"/>
    </row>
    <row r="49" spans="1:9" x14ac:dyDescent="0.2">
      <c r="A49" s="210" t="s">
        <v>69</v>
      </c>
      <c r="B49" s="211"/>
      <c r="C49" s="210" t="s">
        <v>70</v>
      </c>
      <c r="D49" s="211"/>
      <c r="E49" s="212"/>
      <c r="F49" s="92" t="s">
        <v>71</v>
      </c>
      <c r="G49" s="213" t="s">
        <v>71</v>
      </c>
      <c r="H49" s="214"/>
      <c r="I49" s="215"/>
    </row>
    <row r="50" spans="1:9" x14ac:dyDescent="0.2">
      <c r="A50" s="170"/>
      <c r="B50" s="171"/>
      <c r="C50" s="170"/>
      <c r="D50" s="176"/>
      <c r="E50" s="171"/>
      <c r="F50" s="171"/>
      <c r="G50" s="179"/>
      <c r="H50" s="180"/>
      <c r="I50" s="181"/>
    </row>
    <row r="51" spans="1:9" x14ac:dyDescent="0.2">
      <c r="A51" s="172"/>
      <c r="B51" s="173"/>
      <c r="C51" s="172"/>
      <c r="D51" s="177"/>
      <c r="E51" s="173"/>
      <c r="F51" s="173"/>
      <c r="G51" s="182"/>
      <c r="H51" s="183"/>
      <c r="I51" s="184"/>
    </row>
    <row r="52" spans="1:9" x14ac:dyDescent="0.2">
      <c r="A52" s="172"/>
      <c r="B52" s="173"/>
      <c r="C52" s="172"/>
      <c r="D52" s="177"/>
      <c r="E52" s="173"/>
      <c r="F52" s="173"/>
      <c r="G52" s="182"/>
      <c r="H52" s="183"/>
      <c r="I52" s="184"/>
    </row>
    <row r="53" spans="1:9" x14ac:dyDescent="0.2">
      <c r="A53" s="172"/>
      <c r="B53" s="173"/>
      <c r="C53" s="172"/>
      <c r="D53" s="177"/>
      <c r="E53" s="173"/>
      <c r="F53" s="173"/>
      <c r="G53" s="182"/>
      <c r="H53" s="183"/>
      <c r="I53" s="184"/>
    </row>
    <row r="54" spans="1:9" x14ac:dyDescent="0.2">
      <c r="A54" s="172"/>
      <c r="B54" s="173"/>
      <c r="C54" s="172"/>
      <c r="D54" s="177"/>
      <c r="E54" s="173"/>
      <c r="F54" s="173"/>
      <c r="G54" s="182"/>
      <c r="H54" s="183"/>
      <c r="I54" s="184"/>
    </row>
    <row r="55" spans="1:9" x14ac:dyDescent="0.2">
      <c r="A55" s="172"/>
      <c r="B55" s="173"/>
      <c r="C55" s="172"/>
      <c r="D55" s="177"/>
      <c r="E55" s="173"/>
      <c r="F55" s="173"/>
      <c r="G55" s="182"/>
      <c r="H55" s="183"/>
      <c r="I55" s="184"/>
    </row>
    <row r="56" spans="1:9" x14ac:dyDescent="0.2">
      <c r="A56" s="172"/>
      <c r="B56" s="173"/>
      <c r="C56" s="172"/>
      <c r="D56" s="177"/>
      <c r="E56" s="173"/>
      <c r="F56" s="173"/>
      <c r="G56" s="182"/>
      <c r="H56" s="183"/>
      <c r="I56" s="184"/>
    </row>
    <row r="57" spans="1:9" x14ac:dyDescent="0.2">
      <c r="A57" s="174"/>
      <c r="B57" s="175"/>
      <c r="C57" s="174"/>
      <c r="D57" s="178"/>
      <c r="E57" s="175"/>
      <c r="F57" s="175"/>
      <c r="G57" s="185"/>
      <c r="H57" s="186"/>
      <c r="I57" s="187"/>
    </row>
    <row r="58" spans="1:9" x14ac:dyDescent="0.2">
      <c r="A58" s="188"/>
      <c r="B58" s="189"/>
      <c r="C58" s="190"/>
      <c r="D58" s="191"/>
      <c r="E58" s="192"/>
      <c r="F58" s="93"/>
      <c r="G58" s="188"/>
      <c r="H58" s="193"/>
      <c r="I58" s="189"/>
    </row>
    <row r="59" spans="1:9" ht="15" thickBot="1" x14ac:dyDescent="0.25">
      <c r="A59" s="167" t="s">
        <v>72</v>
      </c>
      <c r="B59" s="168"/>
      <c r="C59" s="167" t="s">
        <v>73</v>
      </c>
      <c r="D59" s="169"/>
      <c r="E59" s="168"/>
      <c r="F59" s="94" t="s">
        <v>74</v>
      </c>
      <c r="G59" s="167" t="s">
        <v>75</v>
      </c>
      <c r="H59" s="169"/>
      <c r="I59" s="168"/>
    </row>
  </sheetData>
  <mergeCells count="104">
    <mergeCell ref="A1:I1"/>
    <mergeCell ref="A2:I2"/>
    <mergeCell ref="A3:F3"/>
    <mergeCell ref="G3:I3"/>
    <mergeCell ref="A4:B4"/>
    <mergeCell ref="G4:I5"/>
    <mergeCell ref="A5:B5"/>
    <mergeCell ref="C5:F5"/>
    <mergeCell ref="A9:C9"/>
    <mergeCell ref="D9:E9"/>
    <mergeCell ref="F9:I9"/>
    <mergeCell ref="A10:C10"/>
    <mergeCell ref="D10:E10"/>
    <mergeCell ref="F10:I10"/>
    <mergeCell ref="A6:D6"/>
    <mergeCell ref="F6:I6"/>
    <mergeCell ref="B7:E7"/>
    <mergeCell ref="F7:I7"/>
    <mergeCell ref="A8:B8"/>
    <mergeCell ref="F8:I8"/>
    <mergeCell ref="B14:E14"/>
    <mergeCell ref="H14:I14"/>
    <mergeCell ref="B15:E15"/>
    <mergeCell ref="H15:I15"/>
    <mergeCell ref="B16:E16"/>
    <mergeCell ref="H16:I16"/>
    <mergeCell ref="D11:E11"/>
    <mergeCell ref="F11:I11"/>
    <mergeCell ref="A12:C12"/>
    <mergeCell ref="D12:E12"/>
    <mergeCell ref="G12:I12"/>
    <mergeCell ref="B13:E13"/>
    <mergeCell ref="H13:I13"/>
    <mergeCell ref="B20:E20"/>
    <mergeCell ref="H20:I20"/>
    <mergeCell ref="B19:E19"/>
    <mergeCell ref="H21:I21"/>
    <mergeCell ref="B22:E22"/>
    <mergeCell ref="H22:I22"/>
    <mergeCell ref="B17:E17"/>
    <mergeCell ref="H17:I17"/>
    <mergeCell ref="B18:E18"/>
    <mergeCell ref="H18:I18"/>
    <mergeCell ref="H19:I19"/>
    <mergeCell ref="B26:E26"/>
    <mergeCell ref="H26:I26"/>
    <mergeCell ref="B27:E27"/>
    <mergeCell ref="H27:I27"/>
    <mergeCell ref="B28:E28"/>
    <mergeCell ref="H28:I28"/>
    <mergeCell ref="B23:E23"/>
    <mergeCell ref="H23:I23"/>
    <mergeCell ref="B24:E24"/>
    <mergeCell ref="H24:I24"/>
    <mergeCell ref="B25:E25"/>
    <mergeCell ref="H25:I25"/>
    <mergeCell ref="B32:E32"/>
    <mergeCell ref="H32:I32"/>
    <mergeCell ref="B33:E33"/>
    <mergeCell ref="H33:I33"/>
    <mergeCell ref="B34:E34"/>
    <mergeCell ref="H34:I34"/>
    <mergeCell ref="B29:E29"/>
    <mergeCell ref="H29:I29"/>
    <mergeCell ref="B30:E30"/>
    <mergeCell ref="H30:I30"/>
    <mergeCell ref="B31:E31"/>
    <mergeCell ref="H31:I31"/>
    <mergeCell ref="B38:E38"/>
    <mergeCell ref="H38:I38"/>
    <mergeCell ref="B39:E39"/>
    <mergeCell ref="H39:I39"/>
    <mergeCell ref="B40:E40"/>
    <mergeCell ref="H40:I40"/>
    <mergeCell ref="B35:E35"/>
    <mergeCell ref="H35:I35"/>
    <mergeCell ref="B36:E36"/>
    <mergeCell ref="H36:I36"/>
    <mergeCell ref="B37:E37"/>
    <mergeCell ref="H37:I37"/>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59:B59"/>
    <mergeCell ref="C59:E59"/>
    <mergeCell ref="G59:I59"/>
    <mergeCell ref="A50:B57"/>
    <mergeCell ref="C50:E57"/>
    <mergeCell ref="F50:F57"/>
    <mergeCell ref="G50:I57"/>
    <mergeCell ref="A58:B58"/>
    <mergeCell ref="C58:E58"/>
    <mergeCell ref="G58:I5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Gaurav Wahane</lastModifiedBy>
  <lastPrinted>2014-01-09T07:01:54Z</lastPrinted>
  <dcterms:modified xsi:type="dcterms:W3CDTF">2014-09-16T11:42:36Z</dcterms:modified>
</coreProperties>
</file>