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mc:Choice Requires="x15">
      <x15ac:absPath xmlns:x15ac="http://schemas.microsoft.com/office/spreadsheetml/2010/11/ac" url="X:\LUCKNOW\CONTRACTS\COP\Contractor\ITDC\ERP\"/>
    </mc:Choice>
  </mc:AlternateContent>
  <bookViews>
    <workbookView xWindow="0" yWindow="0" windowWidth="20400" windowHeight="7755" activeTab="1"/>
  </bookViews>
  <sheets>
    <sheet name="Order" sheetId="8" r:id="rId1"/>
    <sheet name="Certification" sheetId="9" r:id="rId2"/>
    <sheet name="COP Facesheet" sheetId="10" r:id="rId3"/>
  </sheets>
  <calcPr calcId="152511"/>
</workbook>
</file>

<file path=xl/calcChain.xml><?xml version="1.0" encoding="utf-8"?>
<calcChain xmlns="http://schemas.openxmlformats.org/spreadsheetml/2006/main">
  <c r="R44" i="9" l="1"/>
  <c r="U44" i="9" s="1"/>
  <c r="V44" i="9" s="1"/>
  <c r="U43" i="9"/>
  <c r="V43" i="9" s="1"/>
  <c r="R43" i="9"/>
  <c r="R42" i="9"/>
  <c r="U42" i="9" s="1"/>
  <c r="V42" i="9" s="1"/>
  <c r="R41" i="9"/>
  <c r="U41" i="9" s="1"/>
  <c r="V41" i="9" s="1"/>
  <c r="R40" i="9"/>
  <c r="U40" i="9" s="1"/>
  <c r="V40" i="9" s="1"/>
  <c r="R38" i="9"/>
  <c r="U38" i="9" s="1"/>
  <c r="V38" i="9" s="1"/>
  <c r="R37" i="9"/>
  <c r="U37" i="9" s="1"/>
  <c r="V37" i="9" s="1"/>
  <c r="R36" i="9"/>
  <c r="U36" i="9" s="1"/>
  <c r="V36" i="9" s="1"/>
  <c r="R35" i="9"/>
  <c r="U35" i="9" s="1"/>
  <c r="V35" i="9" s="1"/>
  <c r="U34" i="9"/>
  <c r="V34" i="9" s="1"/>
  <c r="R34" i="9"/>
  <c r="R33" i="9"/>
  <c r="U33" i="9" s="1"/>
  <c r="V33" i="9" s="1"/>
  <c r="R32" i="9"/>
  <c r="U32" i="9" s="1"/>
  <c r="V32" i="9" s="1"/>
  <c r="R31" i="9"/>
  <c r="U31" i="9" s="1"/>
  <c r="V31" i="9" s="1"/>
  <c r="R28" i="9"/>
  <c r="U28" i="9" s="1"/>
  <c r="V28" i="9" s="1"/>
  <c r="R26" i="9"/>
  <c r="U26" i="9" s="1"/>
  <c r="V26" i="9" s="1"/>
  <c r="R24" i="9"/>
  <c r="U24" i="9" s="1"/>
  <c r="V24" i="9" s="1"/>
  <c r="V21" i="9"/>
  <c r="R20" i="9"/>
  <c r="U20" i="9" s="1"/>
  <c r="V20" i="9" s="1"/>
  <c r="R19" i="9"/>
  <c r="U19" i="9" s="1"/>
  <c r="V19" i="9" s="1"/>
  <c r="R18" i="9"/>
  <c r="U18" i="9" s="1"/>
  <c r="V18" i="9" s="1"/>
  <c r="V17" i="9"/>
  <c r="V16" i="9"/>
  <c r="R15" i="9"/>
  <c r="U15" i="9" s="1"/>
  <c r="V15" i="9" s="1"/>
  <c r="R14" i="9"/>
  <c r="U14" i="9" s="1"/>
  <c r="V14" i="9" s="1"/>
  <c r="R13" i="9"/>
  <c r="U13" i="9" s="1"/>
  <c r="V13" i="9" s="1"/>
  <c r="V12" i="9"/>
  <c r="V11" i="9"/>
  <c r="R10" i="9"/>
  <c r="U10" i="9" s="1"/>
  <c r="V10" i="9" s="1"/>
  <c r="R9" i="9"/>
  <c r="U9" i="9" s="1"/>
  <c r="V9" i="9" s="1"/>
  <c r="R44" i="8"/>
  <c r="U44" i="8" s="1"/>
  <c r="V44" i="8" s="1"/>
  <c r="R43" i="8"/>
  <c r="U43" i="8" s="1"/>
  <c r="V43" i="8" s="1"/>
  <c r="R42" i="8"/>
  <c r="U42" i="8" s="1"/>
  <c r="V42" i="8" s="1"/>
  <c r="R41" i="8"/>
  <c r="U41" i="8" s="1"/>
  <c r="V41" i="8" s="1"/>
  <c r="R40" i="8"/>
  <c r="U40" i="8" s="1"/>
  <c r="V40" i="8" s="1"/>
  <c r="R38" i="8"/>
  <c r="U38" i="8" s="1"/>
  <c r="V38" i="8" s="1"/>
  <c r="R37" i="8"/>
  <c r="U37" i="8" s="1"/>
  <c r="V37" i="8" s="1"/>
  <c r="R36" i="8"/>
  <c r="U36" i="8" s="1"/>
  <c r="V36" i="8" s="1"/>
  <c r="R35" i="8"/>
  <c r="U35" i="8" s="1"/>
  <c r="V35" i="8" s="1"/>
  <c r="R34" i="8"/>
  <c r="U34" i="8" s="1"/>
  <c r="V34" i="8" s="1"/>
  <c r="R33" i="8"/>
  <c r="U33" i="8" s="1"/>
  <c r="V33" i="8" s="1"/>
  <c r="R32" i="8"/>
  <c r="U32" i="8" s="1"/>
  <c r="V32" i="8" s="1"/>
  <c r="R31" i="8"/>
  <c r="U31" i="8" s="1"/>
  <c r="V31" i="8" s="1"/>
  <c r="R28" i="8"/>
  <c r="U28" i="8" s="1"/>
  <c r="V28" i="8" s="1"/>
  <c r="R26" i="8"/>
  <c r="U26" i="8" s="1"/>
  <c r="V26" i="8" s="1"/>
  <c r="R24" i="8"/>
  <c r="U24" i="8" s="1"/>
  <c r="V24" i="8" s="1"/>
  <c r="V21" i="8"/>
  <c r="R20" i="8"/>
  <c r="U20" i="8" s="1"/>
  <c r="V20" i="8" s="1"/>
  <c r="R19" i="8"/>
  <c r="U19" i="8" s="1"/>
  <c r="V19" i="8" s="1"/>
  <c r="R18" i="8"/>
  <c r="U18" i="8" s="1"/>
  <c r="V18" i="8" s="1"/>
  <c r="V17" i="8"/>
  <c r="V16" i="8"/>
  <c r="R15" i="8"/>
  <c r="U15" i="8" s="1"/>
  <c r="V15" i="8" s="1"/>
  <c r="R14" i="8"/>
  <c r="U14" i="8" s="1"/>
  <c r="V14" i="8" s="1"/>
  <c r="R13" i="8"/>
  <c r="U13" i="8" s="1"/>
  <c r="V13" i="8" s="1"/>
  <c r="V12" i="8"/>
  <c r="V11" i="8"/>
  <c r="R10" i="8"/>
  <c r="U10" i="8" s="1"/>
  <c r="V10" i="8" s="1"/>
  <c r="R9" i="8"/>
  <c r="U9" i="8" s="1"/>
  <c r="V9" i="8" s="1"/>
  <c r="Z43" i="9"/>
  <c r="Z41" i="9" l="1"/>
  <c r="AA41" i="9"/>
  <c r="AC41" i="9"/>
  <c r="AD41" i="9"/>
  <c r="Z42" i="9"/>
  <c r="AA42" i="9"/>
  <c r="AC42" i="9"/>
  <c r="AD42" i="9"/>
  <c r="AA43" i="9"/>
  <c r="AC43" i="9"/>
  <c r="AD43" i="9"/>
  <c r="Z44" i="9"/>
  <c r="AA44" i="9"/>
  <c r="AC44" i="9"/>
  <c r="AD44" i="9"/>
  <c r="AB43" i="9"/>
  <c r="AB41" i="9" l="1"/>
  <c r="AB44" i="9"/>
  <c r="AE44" i="9" s="1"/>
  <c r="V4" i="9"/>
  <c r="AB42" i="9"/>
  <c r="AE42" i="9" s="1"/>
  <c r="AE41" i="9"/>
  <c r="AE43" i="9"/>
  <c r="G36" i="10" l="1"/>
  <c r="G37" i="10"/>
  <c r="G38" i="10"/>
  <c r="G39" i="10"/>
  <c r="G40" i="10"/>
  <c r="G41" i="10"/>
  <c r="Z18" i="9"/>
  <c r="AA18" i="9"/>
  <c r="AB18" i="9"/>
  <c r="AC18" i="9"/>
  <c r="AD18" i="9"/>
  <c r="Z19" i="9"/>
  <c r="AA19" i="9"/>
  <c r="AC19" i="9"/>
  <c r="AD19" i="9"/>
  <c r="Z20" i="9"/>
  <c r="AA20" i="9"/>
  <c r="AC20" i="9"/>
  <c r="AD20" i="9"/>
  <c r="Z21" i="9"/>
  <c r="AA21" i="9"/>
  <c r="AB21" i="9"/>
  <c r="AC21" i="9"/>
  <c r="AD21" i="9"/>
  <c r="Z22" i="9"/>
  <c r="AA22" i="9"/>
  <c r="AB22" i="9"/>
  <c r="AC22" i="9"/>
  <c r="AD22" i="9"/>
  <c r="Z23" i="9"/>
  <c r="AA23" i="9"/>
  <c r="AB23" i="9"/>
  <c r="AC23" i="9"/>
  <c r="AD23" i="9"/>
  <c r="Z24" i="9"/>
  <c r="AA24" i="9"/>
  <c r="AC24" i="9"/>
  <c r="AD24" i="9"/>
  <c r="Z25" i="9"/>
  <c r="AA25" i="9"/>
  <c r="AB25" i="9"/>
  <c r="AC25" i="9"/>
  <c r="AD25" i="9"/>
  <c r="Z26" i="9"/>
  <c r="AA26" i="9"/>
  <c r="AB26" i="9"/>
  <c r="AC26" i="9"/>
  <c r="AD26" i="9"/>
  <c r="Z27" i="9"/>
  <c r="AA27" i="9"/>
  <c r="AB27" i="9"/>
  <c r="AC27" i="9"/>
  <c r="AD27" i="9"/>
  <c r="Z28" i="9"/>
  <c r="AA28" i="9"/>
  <c r="AC28" i="9"/>
  <c r="AD28" i="9"/>
  <c r="Z29" i="9"/>
  <c r="AA29" i="9"/>
  <c r="AB29" i="9"/>
  <c r="AC29" i="9"/>
  <c r="AD29" i="9"/>
  <c r="Z30" i="9"/>
  <c r="AA30" i="9"/>
  <c r="AB30" i="9"/>
  <c r="AC30" i="9"/>
  <c r="AD30" i="9"/>
  <c r="Z31" i="9"/>
  <c r="AA31" i="9"/>
  <c r="AC31" i="9"/>
  <c r="AD31" i="9"/>
  <c r="Z32" i="9"/>
  <c r="AA32" i="9"/>
  <c r="AC32" i="9"/>
  <c r="AD32" i="9"/>
  <c r="Z33" i="9"/>
  <c r="AA33" i="9"/>
  <c r="AB33" i="9"/>
  <c r="AC33" i="9"/>
  <c r="AD33" i="9"/>
  <c r="Z34" i="9"/>
  <c r="AA34" i="9"/>
  <c r="AB34" i="9"/>
  <c r="AC34" i="9"/>
  <c r="AD34" i="9"/>
  <c r="Z35" i="9"/>
  <c r="AA35" i="9"/>
  <c r="AC35" i="9"/>
  <c r="AD35" i="9"/>
  <c r="Z36" i="9"/>
  <c r="AA36" i="9"/>
  <c r="AB36" i="9"/>
  <c r="AC36" i="9"/>
  <c r="AD36" i="9"/>
  <c r="Z37" i="9"/>
  <c r="AA37" i="9"/>
  <c r="AB37" i="9"/>
  <c r="AC37" i="9"/>
  <c r="AD37" i="9"/>
  <c r="Z38" i="9"/>
  <c r="AA38" i="9"/>
  <c r="AB38" i="9"/>
  <c r="AC38" i="9"/>
  <c r="AD38" i="9"/>
  <c r="Z39" i="9"/>
  <c r="AA39" i="9"/>
  <c r="AB39" i="9"/>
  <c r="AC39" i="9"/>
  <c r="AD39" i="9"/>
  <c r="Z40" i="9"/>
  <c r="AA40" i="9"/>
  <c r="AC40" i="9"/>
  <c r="AD40" i="9"/>
  <c r="AB32" i="9"/>
  <c r="AB20" i="9"/>
  <c r="AE36" i="9" l="1"/>
  <c r="AE32" i="9"/>
  <c r="AE20" i="9"/>
  <c r="AE37" i="9"/>
  <c r="AE33" i="9"/>
  <c r="AE29" i="9"/>
  <c r="AE25" i="9"/>
  <c r="AE21" i="9"/>
  <c r="AE38" i="9"/>
  <c r="AE34" i="9"/>
  <c r="AE30" i="9"/>
  <c r="AB28" i="9"/>
  <c r="AE28" i="9" s="1"/>
  <c r="AE26" i="9"/>
  <c r="AB24" i="9"/>
  <c r="AE24" i="9" s="1"/>
  <c r="AE22" i="9"/>
  <c r="AE18" i="9"/>
  <c r="AE39" i="9"/>
  <c r="AB35" i="9"/>
  <c r="AE35" i="9" s="1"/>
  <c r="AB31" i="9"/>
  <c r="AE31" i="9" s="1"/>
  <c r="AE27" i="9"/>
  <c r="AE23" i="9"/>
  <c r="AB19" i="9"/>
  <c r="AE19" i="9" s="1"/>
  <c r="AB40" i="9"/>
  <c r="AE40" i="9" s="1"/>
  <c r="F42" i="10" l="1"/>
  <c r="D12" i="10" l="1"/>
  <c r="D10" i="10" l="1"/>
  <c r="Z17" i="9" l="1"/>
  <c r="AA17" i="9"/>
  <c r="AB17" i="9"/>
  <c r="AC17" i="9"/>
  <c r="AD17" i="9"/>
  <c r="Z16" i="9"/>
  <c r="AA16" i="9"/>
  <c r="AB16" i="9"/>
  <c r="AC16" i="9"/>
  <c r="AD16" i="9"/>
  <c r="Z15" i="9"/>
  <c r="AA15" i="9"/>
  <c r="AB15" i="9"/>
  <c r="AC15" i="9"/>
  <c r="AD15" i="9"/>
  <c r="Z14" i="9"/>
  <c r="AA14" i="9"/>
  <c r="AB14" i="9"/>
  <c r="AC14" i="9"/>
  <c r="AD14" i="9"/>
  <c r="Z13" i="9"/>
  <c r="AA13" i="9"/>
  <c r="AB13" i="9"/>
  <c r="AC13" i="9"/>
  <c r="AD13" i="9"/>
  <c r="Z12" i="9"/>
  <c r="AA12" i="9"/>
  <c r="AB12" i="9"/>
  <c r="AC12" i="9"/>
  <c r="AD12" i="9"/>
  <c r="Z11" i="9"/>
  <c r="AA11" i="9"/>
  <c r="AB11" i="9"/>
  <c r="AC11" i="9"/>
  <c r="AD11" i="9"/>
  <c r="Z10" i="9"/>
  <c r="AA10" i="9"/>
  <c r="AB10" i="9"/>
  <c r="AC10" i="9"/>
  <c r="AD10" i="9"/>
  <c r="Z9" i="9"/>
  <c r="AA9" i="9"/>
  <c r="AB9" i="9"/>
  <c r="AC9" i="9"/>
  <c r="AD9" i="9"/>
  <c r="Z8" i="9"/>
  <c r="AA8" i="9"/>
  <c r="AB8" i="9"/>
  <c r="AC8" i="9"/>
  <c r="AD8" i="9"/>
  <c r="H42" i="10"/>
  <c r="H34" i="10"/>
  <c r="F34" i="10"/>
  <c r="F22" i="10"/>
  <c r="G25" i="10"/>
  <c r="G26" i="10"/>
  <c r="G27" i="10"/>
  <c r="G28" i="10"/>
  <c r="G29" i="10"/>
  <c r="G30" i="10"/>
  <c r="G31" i="10"/>
  <c r="G32" i="10"/>
  <c r="G33" i="10"/>
  <c r="G24" i="10"/>
  <c r="G15" i="10"/>
  <c r="G35" i="10"/>
  <c r="A17" i="10"/>
  <c r="A18" i="10"/>
  <c r="AB4" i="9" l="1"/>
  <c r="Z4" i="9"/>
  <c r="AA4" i="9"/>
  <c r="H18" i="10" s="1"/>
  <c r="G18" i="10" s="1"/>
  <c r="AD4" i="9"/>
  <c r="H21" i="10" s="1"/>
  <c r="G21" i="10" s="1"/>
  <c r="AC4" i="9"/>
  <c r="H20" i="10" s="1"/>
  <c r="G20" i="10" s="1"/>
  <c r="G42" i="10"/>
  <c r="G34" i="10"/>
  <c r="AE17" i="9"/>
  <c r="AE9" i="9"/>
  <c r="AE13" i="9"/>
  <c r="AE8" i="9"/>
  <c r="AE15" i="9"/>
  <c r="AE16" i="9"/>
  <c r="AE11" i="9"/>
  <c r="AE12" i="9"/>
  <c r="AE10" i="9"/>
  <c r="AE14" i="9"/>
  <c r="AE4" i="9" l="1"/>
  <c r="H17" i="10"/>
  <c r="G17" i="10" s="1"/>
  <c r="H19" i="10" l="1"/>
  <c r="G19" i="10" l="1"/>
  <c r="H22" i="10"/>
  <c r="H43" i="10" s="1"/>
  <c r="G22" i="10" l="1"/>
  <c r="G43" i="10" s="1"/>
</calcChain>
</file>

<file path=xl/sharedStrings.xml><?xml version="1.0" encoding="utf-8"?>
<sst xmlns="http://schemas.openxmlformats.org/spreadsheetml/2006/main" count="356" uniqueCount="154">
  <si>
    <t>Sr. No.</t>
  </si>
  <si>
    <t>Description</t>
  </si>
  <si>
    <t>UOM</t>
  </si>
  <si>
    <t>Make</t>
  </si>
  <si>
    <t>Item Range Code</t>
  </si>
  <si>
    <t>UNIQUE IDENTIFIERS</t>
  </si>
  <si>
    <t>Basic Rate</t>
  </si>
  <si>
    <t>Other</t>
  </si>
  <si>
    <t>QTY</t>
  </si>
  <si>
    <t>Model No./
Product Code</t>
  </si>
  <si>
    <t>Tag/
Item No.</t>
  </si>
  <si>
    <t>ITC HS
 Code</t>
  </si>
  <si>
    <t>Country of 
Origin</t>
  </si>
  <si>
    <t>Port of 
Loading</t>
  </si>
  <si>
    <t>User defined column</t>
  </si>
  <si>
    <t>Area</t>
  </si>
  <si>
    <t>VAT</t>
  </si>
  <si>
    <t xml:space="preserve">Service </t>
  </si>
  <si>
    <t>CESS</t>
  </si>
  <si>
    <t>Amount</t>
  </si>
  <si>
    <t>Supply + Installation Rate</t>
  </si>
  <si>
    <t>Scenario 4</t>
  </si>
  <si>
    <t>Single rate for supply + install</t>
  </si>
  <si>
    <t>supply + Installation total</t>
  </si>
  <si>
    <t>CHARTERED HOTELS PVT. LTD.</t>
  </si>
  <si>
    <t>CERTIFICATE OF PAYMENT</t>
  </si>
  <si>
    <t>Project Code:-</t>
  </si>
  <si>
    <t>Not For Payment</t>
  </si>
  <si>
    <t>Project:-</t>
  </si>
  <si>
    <t>Work:</t>
  </si>
  <si>
    <t>Budget Code:-</t>
  </si>
  <si>
    <t>W.O. / P.O. No. &amp; Date:-</t>
  </si>
  <si>
    <t>Original W.O. Value:-</t>
  </si>
  <si>
    <t>WO Amendment No.:-</t>
  </si>
  <si>
    <t>Amended WO/PO Value:-</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</si>
  <si>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</si>
  <si>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</si>
  <si>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</si>
  <si>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</si>
  <si>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</si>
  <si>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</si>
  <si>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</si>
  <si>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</si>
  <si>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</si>
  <si>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</si>
  <si>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</si>
  <si>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</si>
  <si>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</si>
  <si>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</si>
  <si>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</si>
  <si>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</si>
  <si>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</si>
  <si>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</si>
  <si>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</si>
  <si>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</si>
  <si>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</si>
  <si>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</si>
  <si>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</si>
  <si>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</si>
  <si>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</si>
  <si>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</si>
  <si>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</si>
  <si>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 xml:space="preserve">Mode of Payment:- </t>
  </si>
  <si>
    <t>Remarks:-</t>
  </si>
  <si>
    <t>Prepared By</t>
  </si>
  <si>
    <t>Checked By</t>
  </si>
  <si>
    <t>Approved By</t>
  </si>
  <si>
    <t>QS and Contracts</t>
  </si>
  <si>
    <t>Asst.GM - Contracts</t>
  </si>
  <si>
    <t>GM -Project</t>
  </si>
  <si>
    <t>GM -Contracts</t>
  </si>
  <si>
    <t>CERTIFICATION</t>
  </si>
  <si>
    <t>COP Percentage</t>
  </si>
  <si>
    <t>COP Quantity</t>
  </si>
  <si>
    <t>COP Basic</t>
  </si>
  <si>
    <t>COP VAT</t>
  </si>
  <si>
    <t>COP SERVICE</t>
  </si>
  <si>
    <t>COP CESS</t>
  </si>
  <si>
    <t>COP Others</t>
  </si>
  <si>
    <t>COP TOTAL</t>
  </si>
  <si>
    <t>203010000</t>
  </si>
  <si>
    <t>Nil</t>
  </si>
  <si>
    <t>Cum.</t>
  </si>
  <si>
    <t>Sqm.</t>
  </si>
  <si>
    <t>MT</t>
  </si>
  <si>
    <t>Nos</t>
  </si>
  <si>
    <t>006</t>
  </si>
  <si>
    <t>Proposed Five Star Hotel at Lucknow</t>
  </si>
  <si>
    <t>Civil Works (Shell)</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</si>
  <si>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AABCV6001EST003</t>
    </r>
  </si>
  <si>
    <t>CHPL/006/WO/14-15/0552-VO.1
Dated : 19.05.2010</t>
  </si>
  <si>
    <t>Net Supply + Installation Amount</t>
  </si>
  <si>
    <t>Service Tax</t>
  </si>
  <si>
    <t>Others</t>
  </si>
  <si>
    <t>Recovery of  Mobilization Advance (@11.7647%)</t>
  </si>
  <si>
    <t>Recovery of Steel reinforcement CHPL Supplied</t>
  </si>
  <si>
    <t>Recovery of RMC supplied by CHPL</t>
  </si>
  <si>
    <t>Hold towards NCR as per list</t>
  </si>
  <si>
    <t>Recovery of secure advance</t>
  </si>
  <si>
    <t>Debit note for dewatering work of Rajtara Construction</t>
  </si>
  <si>
    <t>Other Recovery ( If any)</t>
  </si>
  <si>
    <t>Date.:- 11/02/2015</t>
  </si>
  <si>
    <t>Rs. (In Words): Fifty Lacs Fifty Four Thousand Four Hundred Fifty Two only</t>
  </si>
  <si>
    <r>
      <t xml:space="preserve">Mobilisation of all plant &amp; equipment for shore piling works </t>
    </r>
    <r>
      <rPr>
        <sz val="12"/>
        <rFont val="Times New Roman"/>
        <family val="1"/>
      </rPr>
      <t xml:space="preserve">
</t>
    </r>
  </si>
  <si>
    <t>For Shore Piling Works using Hydraulic Rotary Rigs/ conventional rig depending upon the site suitability.</t>
  </si>
  <si>
    <t>Job</t>
  </si>
  <si>
    <t>Filling and laying Gunny bags at eaxcavation level for resting of structureal platform ( soil for gunny bags shall be provided by client free of cost)</t>
  </si>
  <si>
    <t>bags</t>
  </si>
  <si>
    <r>
      <t xml:space="preserve">Boring (including empty boring) using permanenet casing / bentonite in all types of soils / slush /soft or weathered rock / breccia / boulders / hard rock etc. </t>
    </r>
    <r>
      <rPr>
        <sz val="12"/>
        <rFont val="Times New Roman"/>
        <family val="1"/>
      </rPr>
      <t>(from existing ground level to founding strata) ( permanenet casing shall be paid to us separately)</t>
    </r>
  </si>
  <si>
    <t>nil</t>
  </si>
  <si>
    <t>Rmt.</t>
  </si>
  <si>
    <r>
      <t>Designing, 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manufactured as per approved design mix </t>
    </r>
    <r>
      <rPr>
        <b/>
        <sz val="12"/>
        <rFont val="Times New Roman"/>
        <family val="1"/>
      </rPr>
      <t>for all RCC works</t>
    </r>
    <r>
      <rPr>
        <sz val="12"/>
        <rFont val="Times New Roman"/>
        <family val="1"/>
      </rPr>
      <t>,</t>
    </r>
    <r>
      <rPr>
        <b/>
        <sz val="12"/>
        <rFont val="Times New Roman"/>
        <family val="1"/>
      </rPr>
      <t xml:space="preserve"> cement concrete of grade M-30 </t>
    </r>
    <r>
      <rPr>
        <sz val="12"/>
        <rFont val="Times New Roman"/>
        <family val="1"/>
      </rPr>
      <t>by tremie method for vertical bored cast-in situ piles</t>
    </r>
    <r>
      <rPr>
        <b/>
        <sz val="12"/>
        <rFont val="Times New Roman"/>
        <family val="1"/>
      </rPr>
      <t xml:space="preserv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</si>
  <si>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cum</t>
  </si>
  <si>
    <r>
      <t xml:space="preserve">Excavation </t>
    </r>
    <r>
      <rPr>
        <sz val="12"/>
        <rFont val="Times New Roman"/>
        <family val="1"/>
      </rPr>
      <t xml:space="preserve">- Earthwork in excavation by grabbing., to required level in both dry and wet conditions, including stripping of any top loose soil, </t>
    </r>
  </si>
  <si>
    <t>Upto 3 mtr from existing ground level</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</si>
  <si>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PCC Works, cement concrete of M-15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</si>
  <si>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Below capping beams in shore piling works</t>
  </si>
  <si>
    <r>
      <t>Providing and laying in position</t>
    </r>
    <r>
      <rPr>
        <b/>
        <sz val="12"/>
        <rFont val="Times New Roman"/>
        <family val="1"/>
      </rPr>
      <t xml:space="preserve"> ready mixed cement concrete</t>
    </r>
    <r>
      <rPr>
        <sz val="12"/>
        <rFont val="Times New Roman"/>
        <family val="1"/>
      </rPr>
      <t xml:space="preserve"> manufactured in fully automatic batching plant and transported to site of work in transit mixer for all leads having continuous agitated mixer, </t>
    </r>
    <r>
      <rPr>
        <b/>
        <sz val="12"/>
        <rFont val="Times New Roman"/>
        <family val="1"/>
      </rPr>
      <t xml:space="preserve">manufactured as per approved design mix for all RCC Works, cement concrete of M-25 Grade </t>
    </r>
    <r>
      <rPr>
        <sz val="12"/>
        <rFont val="Times New Roman"/>
        <family val="1"/>
      </rPr>
      <t xml:space="preserve">using graded stone aggregates of maximum 20mm nominal size obtained from approved quarry, coarse sand conforming to latest IS : 383 and cement as per approved design mix proportions conforming to latest IS : 456 including </t>
    </r>
  </si>
  <si>
    <t>In capping beams</t>
  </si>
  <si>
    <r>
      <t xml:space="preserve">Providing &amp; fixing in position, </t>
    </r>
    <r>
      <rPr>
        <b/>
        <sz val="12"/>
        <rFont val="Times New Roman"/>
        <family val="1"/>
      </rPr>
      <t>centering and shuttering</t>
    </r>
    <r>
      <rPr>
        <sz val="12"/>
        <rFont val="Times New Roman"/>
        <family val="1"/>
      </rPr>
      <t xml:space="preserve"> including strutting, scaffolding, propping, bracing or otherwise supporting formwork for concrete items as indicated and deshuttering on specified duration after concreting with all leads and lifts; ; the formwork shall provide all necessary shapes, sizes, joints and any other detail as shown in the drawings and as directed by the Engineer</t>
    </r>
  </si>
  <si>
    <r>
      <t xml:space="preserve">Providing and fixing in position following </t>
    </r>
    <r>
      <rPr>
        <b/>
        <sz val="12"/>
        <rFont val="Times New Roman"/>
        <family val="1"/>
      </rPr>
      <t>steel</t>
    </r>
    <r>
      <rPr>
        <sz val="12"/>
        <rFont val="Times New Roman"/>
        <family val="1"/>
      </rPr>
      <t xml:space="preserve"> </t>
    </r>
    <r>
      <rPr>
        <b/>
        <sz val="12"/>
        <rFont val="Times New Roman"/>
        <family val="1"/>
      </rPr>
      <t>reinforcement bars</t>
    </r>
    <r>
      <rPr>
        <sz val="12"/>
        <rFont val="Times New Roman"/>
        <family val="1"/>
      </rPr>
      <t xml:space="preserve"> (tested quality) in all categories and for all heights, levels, locations etc. including straightening, cutting, bending, hooking, binding with 18 gauge galvanized binding wires, welding and keeping it in position during concreting by means of stays, blocks, ties,  spacers, chairs, hangars, etc. complete as per drawings and as  directed by Engineer. The rate shall include for binding wire, cover blocks, labour, loading and un-loading charges, transporation &amp; other incidental charges. Only authorised laps, spacers, hooks and hangars shall be measured and paid for.</t>
    </r>
  </si>
  <si>
    <t>MT.</t>
  </si>
  <si>
    <t xml:space="preserve">For capping  beams </t>
  </si>
  <si>
    <r>
      <t xml:space="preserve">Providing, fabricating and fixing </t>
    </r>
    <r>
      <rPr>
        <b/>
        <sz val="12"/>
        <rFont val="Times New Roman"/>
        <family val="1"/>
      </rPr>
      <t xml:space="preserve">MS Liner for piles . </t>
    </r>
  </si>
  <si>
    <t>Providing all material, guniting vertical surface of the piling vertical side and providing skin wall of 50 mm infront of the pile vertical surface.</t>
  </si>
  <si>
    <t>sqm</t>
  </si>
  <si>
    <r>
      <t xml:space="preserve">Providing, Supplying and fixing  50 T capacity and 150mm dia  prestressed Soil/rock anchors (as per IS 10270/BS:8081) in shoring piles wall at a depth of 3.50 m from EGL </t>
    </r>
    <r>
      <rPr>
        <sz val="12"/>
        <color indexed="8"/>
        <rFont val="Times New Roman"/>
        <family val="1"/>
      </rPr>
      <t xml:space="preserve">The grout shall be of neat cement grout with water cement ratio of 0.45, M30 grade. The free length may be filled with neat cement grout. The stressing of the anchor to be done after 7 days of grouting /strength gain by grout. The anchor shall be provided with necessary locking arrangements. </t>
    </r>
    <r>
      <rPr>
        <b/>
        <sz val="12"/>
        <color indexed="8"/>
        <rFont val="Times New Roman"/>
        <family val="1"/>
      </rPr>
      <t xml:space="preserve"> </t>
    </r>
  </si>
  <si>
    <t>Providing , cutting, bending and placing structural wailer beam for anchor support</t>
  </si>
  <si>
    <t>COP-R001</t>
  </si>
  <si>
    <t>Cu.m</t>
  </si>
  <si>
    <t>Price variation for Ms structure</t>
  </si>
  <si>
    <t xml:space="preserve"> 600 mm dia SHORING PILE FOR EAST SIDEs</t>
  </si>
  <si>
    <t>600 mm dia- SHORING PILE FOR WEST SIDEs</t>
  </si>
  <si>
    <t>1200 mm dia- SHORING PILE FOR WEST SIDEs</t>
  </si>
  <si>
    <t>600 mm dia-STRUCTURAL PILES FOR WEST SIDEs</t>
  </si>
  <si>
    <t xml:space="preserve"> 600 mm dia SHORING PILE FOR EAST SIDEss</t>
  </si>
  <si>
    <t>600 mm dia- SHORING PILE FOR WEST SIDEss</t>
  </si>
  <si>
    <t>1200 mm dia- SHORING PILE FOR WEST SIDEss</t>
  </si>
  <si>
    <t>600 mm dia-STRUCTURAL PILES FOR WEST SIDEss</t>
  </si>
  <si>
    <t xml:space="preserve"> 600 mm dia SHORING PILE FOR EAST SIDE- w</t>
  </si>
  <si>
    <t>600 mm dia- SHORING PILE FOR WEST SIDEw</t>
  </si>
  <si>
    <t>1200 mm dia- SHORING PILE FOR WEST SIDEw</t>
  </si>
  <si>
    <t>600 mm dia-STRUCTURAL PILES FOR WEST SIDEw</t>
  </si>
  <si>
    <t>ITD Cementation India Limited</t>
  </si>
  <si>
    <t>Address:National Plastic Building,A-Subash Road,Paranjpe 'B'Scheme,Vile Parle (East),Mumbai-400057.</t>
  </si>
  <si>
    <t>PAN No.:- AAACT1426A</t>
  </si>
  <si>
    <t>Invoice No. RA- 5 and Final, Dated- 25th Aug 14</t>
  </si>
  <si>
    <t>CHPL/006/WO/13 -14/0553
Dated : 19.05.2010</t>
  </si>
  <si>
    <t>COP No.:-HRL/COP/ITD/166</t>
  </si>
  <si>
    <t>Price variation for steels</t>
  </si>
  <si>
    <t>Price variation for concretes</t>
  </si>
  <si>
    <t xml:space="preserve"> 600 mm dia SHORING PILE FOR EAST SIDEf</t>
  </si>
  <si>
    <t>600 mm dia- SHORING PILE FOR WEST SIDEf</t>
  </si>
  <si>
    <t>1200 mm dia- SHORING PILE FOR WEST SIDEf</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</si>
</sst>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 ##\ ##\ ###.00"/>
  </numFmts>
  <fonts count="3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u/>
      <sz val="10"/>
      <name val="Tahoma"/>
      <family val="2"/>
    </font>
    <font>
      <b/>
      <u/>
      <sz val="12"/>
      <name val="Tahoma"/>
      <family val="2"/>
    </font>
    <font>
      <b/>
      <u/>
      <sz val="11"/>
      <name val="Tahoma"/>
      <family val="2"/>
    </font>
    <font>
      <b/>
      <u/>
      <sz val="10"/>
      <name val="Tahoma"/>
      <family val="2"/>
    </font>
    <font>
      <b/>
      <u/>
      <sz val="14"/>
      <name val="Tahoma"/>
      <family val="2"/>
    </font>
    <font>
      <sz val="10"/>
      <name val="Tahoma"/>
      <family val="2"/>
    </font>
    <font>
      <b/>
      <sz val="10"/>
      <name val="Tahoma"/>
      <family val="2"/>
    </font>
    <font>
      <b/>
      <sz val="12"/>
      <name val="Tahoma"/>
      <family val="2"/>
    </font>
    <font>
      <b/>
      <sz val="11"/>
      <name val="Tahoma"/>
      <family val="2"/>
    </font>
    <font>
      <b/>
      <sz val="14"/>
      <name val="Tahoma"/>
      <family val="2"/>
    </font>
    <font>
      <sz val="12"/>
      <name val="Tahoma"/>
      <family val="2"/>
    </font>
    <font>
      <b/>
      <sz val="11"/>
      <color theme="1"/>
      <name val="Tahoma"/>
      <family val="2"/>
    </font>
    <font>
      <sz val="11"/>
      <name val="Tahoma"/>
      <family val="2"/>
    </font>
    <font>
      <sz val="11"/>
      <color theme="1"/>
      <name val="Tahoma"/>
      <family val="2"/>
    </font>
    <font>
      <b/>
      <sz val="16"/>
      <name val="Times New Roman"/>
      <family val="1"/>
    </font>
    <font>
      <b/>
      <sz val="16"/>
      <name val="Tahoma"/>
      <family val="2"/>
    </font>
    <font>
      <sz val="12"/>
      <color indexed="8"/>
      <name val="Trebuchet MS"/>
      <family val="2"/>
    </font>
    <font>
      <b/>
      <sz val="12"/>
      <name val="Times New Roman"/>
      <family val="1"/>
    </font>
    <font>
      <sz val="12"/>
      <name val="Times New Roman"/>
      <family val="1"/>
    </font>
    <font>
      <sz val="11"/>
      <name val="Calibri"/>
      <family val="2"/>
      <scheme val="minor"/>
    </font>
    <font>
      <sz val="12"/>
      <color theme="1"/>
      <name val="Times New Roman"/>
      <family val="1"/>
    </font>
    <font>
      <b/>
      <sz val="12"/>
      <color theme="1"/>
      <name val="Times New Roman"/>
      <family val="1"/>
    </font>
    <font>
      <sz val="12"/>
      <color indexed="8"/>
      <name val="Times New Roman"/>
      <family val="1"/>
    </font>
    <font>
      <b/>
      <sz val="12"/>
      <color indexed="8"/>
      <name val="Times New Roman"/>
      <family val="1"/>
    </font>
  </fonts>
  <fills count="9">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39994506668294322" rgb="1F497D"/>
        <bgColor indexed="64"/>
      </patternFill>
    </fill>
    <fill>
      <patternFill patternType="solid">
        <fgColor theme="3" tint="0.59996337778862885" rgb="1F497D"/>
        <bgColor indexed="64"/>
      </patternFill>
    </fill>
    <fill>
      <patternFill patternType="solid">
        <fgColor rgb="FF00B050"/>
        <bgColor indexed="64"/>
      </patternFill>
    </fill>
    <fill>
      <patternFill patternType="solid">
        <fgColor rgb="FF00B0F0"/>
        <bgColor indexed="64"/>
      </patternFill>
    </fill>
    <fill>
      <patternFill patternType="solid">
        <fgColor rgb="FFFFFF0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s>
  <cellStyleXfs count="48">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3" fillId="0" borderId="0"/>
    <xf numFmtId="43" fontId="3"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3" fillId="0" borderId="0"/>
  </cellStyleXfs>
  <cellXfs count="316">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1" fillId="4" borderId="0" xfId="0" applyFont="1" applyFill="1"/>
    <xf numFmtId="0" fontId="1" fillId="4" borderId="1" xfId="0" applyFont="1" applyFill="1" applyBorder="1" applyAlignment="1">
      <alignment vertical="center" wrapText="1"/>
    </xf>
    <xf numFmtId="0" fontId="1"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8" borderId="3" xfId="0" applyFont="1" applyFill="1" applyBorder="1" applyAlignment="1">
      <alignment horizontal="center" vertical="center"/>
    </xf>
    <xf numFmtId="165" fontId="1" fillId="8" borderId="1" xfId="0" applyNumberFormat="1" applyFont="1" applyFill="1" applyBorder="1" applyAlignment="1">
      <alignment vertical="center"/>
    </xf>
    <xf numFmtId="0" fontId="7" fillId="0" borderId="0" xfId="23" applyFont="1"/>
    <xf numFmtId="0" fontId="7" fillId="0" borderId="0" xfId="23" applyFont="1" applyAlignment="1">
      <alignment vertical="center"/>
    </xf>
    <xf numFmtId="0" fontId="10" fillId="0" borderId="30" xfId="23" applyFont="1" applyBorder="1" applyAlignment="1">
      <alignment vertical="center"/>
    </xf>
    <xf numFmtId="0" fontId="10" fillId="0" borderId="31" xfId="23" applyFont="1" applyBorder="1" applyAlignment="1">
      <alignment horizontal="center" vertical="center" wrapText="1"/>
    </xf>
    <xf numFmtId="166" fontId="10" fillId="0" borderId="31" xfId="2" applyNumberFormat="1" applyFont="1" applyBorder="1" applyAlignment="1">
      <alignment horizontal="center" vertical="center" wrapText="1"/>
    </xf>
    <xf numFmtId="0" fontId="7" fillId="0" borderId="34" xfId="23" applyFont="1" applyBorder="1" applyAlignment="1">
      <alignment horizontal="center" vertical="center"/>
    </xf>
    <xf numFmtId="0" fontId="7" fillId="0" borderId="8" xfId="23" applyFont="1" applyBorder="1" applyAlignment="1">
      <alignment horizontal="center" vertical="center"/>
    </xf>
    <xf numFmtId="0" fontId="8" fillId="0" borderId="5" xfId="23" applyFont="1" applyBorder="1" applyAlignment="1">
      <alignment horizontal="center" vertical="center"/>
    </xf>
    <xf numFmtId="0" fontId="8" fillId="0" borderId="11" xfId="23" applyFont="1" applyBorder="1" applyAlignment="1">
      <alignment horizontal="center" vertical="center"/>
    </xf>
    <xf numFmtId="0" fontId="8" fillId="0" borderId="42" xfId="23" applyFont="1" applyBorder="1" applyAlignment="1">
      <alignment horizontal="center" vertical="center"/>
    </xf>
    <xf numFmtId="0" fontId="8" fillId="0" borderId="8" xfId="23" applyFont="1" applyBorder="1" applyAlignment="1">
      <alignment horizontal="center" vertical="center"/>
    </xf>
    <xf numFmtId="0" fontId="10" fillId="0" borderId="34" xfId="23" applyFont="1" applyBorder="1" applyAlignment="1">
      <alignment horizontal="center" vertical="center"/>
    </xf>
    <xf numFmtId="169" fontId="7" fillId="0" borderId="0" xfId="23" applyNumberFormat="1" applyFont="1"/>
    <xf numFmtId="169" fontId="7" fillId="0" borderId="0" xfId="23" applyNumberFormat="1" applyFont="1" applyAlignment="1">
      <alignment vertical="center"/>
    </xf>
    <xf numFmtId="168" fontId="7" fillId="0" borderId="0" xfId="23" applyNumberFormat="1" applyFont="1" applyAlignment="1">
      <alignment vertical="center"/>
    </xf>
    <xf numFmtId="0" fontId="11" fillId="0" borderId="30" xfId="23" applyFont="1" applyBorder="1" applyAlignment="1">
      <alignment horizontal="center" vertical="center"/>
    </xf>
    <xf numFmtId="0" fontId="7" fillId="0" borderId="42" xfId="23" applyFont="1" applyBorder="1" applyAlignment="1">
      <alignment horizontal="center" vertical="center"/>
    </xf>
    <xf numFmtId="0" fontId="7" fillId="0" borderId="42" xfId="23" applyFont="1" applyBorder="1"/>
    <xf numFmtId="0" fontId="7" fillId="0" borderId="47" xfId="23" applyFont="1" applyBorder="1"/>
    <xf numFmtId="0" fontId="7" fillId="0" borderId="36" xfId="23" applyFont="1" applyBorder="1"/>
    <xf numFmtId="0" fontId="7" fillId="0" borderId="36" xfId="23" applyFont="1" applyBorder="1" applyAlignment="1">
      <alignment horizontal="center"/>
    </xf>
    <xf numFmtId="43" fontId="7" fillId="0" borderId="36" xfId="2" applyNumberFormat="1" applyFont="1" applyBorder="1"/>
    <xf numFmtId="166" fontId="7" fillId="0" borderId="36" xfId="2" applyNumberFormat="1" applyFont="1" applyBorder="1"/>
    <xf numFmtId="166" fontId="7" fillId="0" borderId="38" xfId="2" applyNumberFormat="1" applyFont="1" applyBorder="1"/>
    <xf numFmtId="0" fontId="10" fillId="0" borderId="40" xfId="23" applyFont="1" applyBorder="1" applyAlignment="1">
      <alignment horizontal="center"/>
    </xf>
    <xf numFmtId="166" fontId="7" fillId="0" borderId="29" xfId="2" applyNumberFormat="1" applyFont="1" applyBorder="1" applyAlignment="1">
      <alignment horizontal="center"/>
    </xf>
    <xf numFmtId="166" fontId="9" fillId="0" borderId="51" xfId="2" applyNumberFormat="1" applyFont="1" applyBorder="1" applyAlignment="1">
      <alignment horizontal="center"/>
    </xf>
    <xf numFmtId="0" fontId="7" fillId="0" borderId="0" xfId="23" applyFont="1" applyAlignment="1">
      <alignment horizontal="center"/>
    </xf>
    <xf numFmtId="43" fontId="7" fillId="0" borderId="0" xfId="2" applyNumberFormat="1" applyFont="1"/>
    <xf numFmtId="166" fontId="7" fillId="0" borderId="0" xfId="2"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165" fontId="0" fillId="0" borderId="1" xfId="0" applyNumberFormat="1" applyFont="1" applyBorder="1" applyAlignment="1">
      <alignment vertical="center"/>
    </xf>
    <xf numFmtId="165" fontId="0" fillId="0" borderId="1" xfId="0" applyNumberFormat="1" applyFont="1" applyBorder="1" applyAlignment="1">
      <alignment vertical="center" wrapText="1"/>
    </xf>
    <xf numFmtId="0" fontId="0" fillId="0" borderId="0" xfId="0" applyFont="1"/>
    <xf numFmtId="165" fontId="0" fillId="0" borderId="0" xfId="0" applyNumberFormat="1" applyFont="1"/>
    <xf numFmtId="165" fontId="0" fillId="8" borderId="0" xfId="0" applyNumberFormat="1" applyFont="1" applyFill="1"/>
    <xf numFmtId="0" fontId="0" fillId="0" borderId="2" xfId="0" applyFont="1" applyFill="1" applyBorder="1" applyAlignment="1">
      <alignment horizontal="center" vertical="center"/>
    </xf>
    <xf numFmtId="0" fontId="18" fillId="0" borderId="1" xfId="0" applyFont="1" applyBorder="1" applyAlignment="1">
      <alignment vertical="center"/>
    </xf>
    <xf numFmtId="0" fontId="18" fillId="0" borderId="1" xfId="0" applyFont="1" applyBorder="1"/>
    <xf numFmtId="0" fontId="18" fillId="0" borderId="0" xfId="0" applyFont="1" applyAlignment="1">
      <alignment vertical="center"/>
    </xf>
    <xf numFmtId="0" fontId="0" fillId="0" borderId="1" xfId="0" applyFont="1" applyBorder="1"/>
    <xf numFmtId="0" fontId="0" fillId="0" borderId="1" xfId="0" applyFont="1" applyFill="1" applyBorder="1" applyAlignment="1">
      <alignment vertical="center"/>
    </xf>
    <xf numFmtId="0" fontId="18" fillId="4" borderId="1" xfId="0" applyFont="1" applyFill="1" applyBorder="1" applyAlignment="1">
      <alignment vertical="center"/>
    </xf>
    <xf numFmtId="165" fontId="18" fillId="0" borderId="1" xfId="0" applyNumberFormat="1" applyFont="1" applyBorder="1" applyAlignment="1">
      <alignment vertical="center"/>
    </xf>
    <xf numFmtId="0" fontId="18" fillId="5" borderId="1" xfId="0" applyFont="1" applyFill="1" applyBorder="1" applyAlignment="1">
      <alignment vertical="center"/>
    </xf>
    <xf numFmtId="165" fontId="0" fillId="8" borderId="1" xfId="0" applyNumberFormat="1" applyFont="1" applyFill="1" applyBorder="1" applyAlignment="1">
      <alignment vertical="center"/>
    </xf>
    <xf numFmtId="0" fontId="18" fillId="0" borderId="1" xfId="0" applyFont="1" applyBorder="1" applyAlignment="1">
      <alignment vertical="center" wrapText="1"/>
    </xf>
    <xf numFmtId="165" fontId="0" fillId="8" borderId="1" xfId="0" applyNumberFormat="1" applyFont="1" applyFill="1" applyBorder="1"/>
    <xf numFmtId="0" fontId="1" fillId="0" borderId="0" xfId="0" applyFont="1" applyBorder="1"/>
    <xf numFmtId="0" fontId="1" fillId="2" borderId="0" xfId="0" applyFont="1" applyFill="1" applyBorder="1"/>
    <xf numFmtId="0" fontId="18" fillId="0" borderId="2" xfId="0" applyFont="1" applyFill="1" applyBorder="1" applyAlignment="1">
      <alignment horizontal="center" vertical="center"/>
    </xf>
    <xf numFmtId="0" fontId="18" fillId="0" borderId="1" xfId="0" applyFont="1" applyBorder="1" applyAlignment="1">
      <alignment horizontal="center" vertical="center"/>
    </xf>
    <xf numFmtId="0" fontId="18" fillId="0" borderId="0" xfId="0" applyFont="1"/>
    <xf numFmtId="0" fontId="18" fillId="4" borderId="0" xfId="0" applyFont="1" applyFill="1"/>
    <xf numFmtId="0" fontId="18" fillId="5" borderId="0" xfId="0" applyFont="1" applyFill="1"/>
    <xf numFmtId="165" fontId="20" fillId="0" borderId="0" xfId="0" applyNumberFormat="1" applyFont="1"/>
    <xf numFmtId="2" fontId="18" fillId="0" borderId="0" xfId="0" applyNumberFormat="1" applyFont="1"/>
    <xf numFmtId="0" fontId="18" fillId="5" borderId="2" xfId="0" applyFont="1" applyFill="1" applyBorder="1" applyAlignment="1">
      <alignment horizontal="center" vertical="center"/>
    </xf>
    <xf numFmtId="0" fontId="18" fillId="0" borderId="0" xfId="0" applyFont="1" applyBorder="1" applyAlignment="1">
      <alignment vertical="center"/>
    </xf>
    <xf numFmtId="0" fontId="18" fillId="2" borderId="0" xfId="0" applyFont="1" applyFill="1" applyBorder="1" applyAlignment="1">
      <alignment horizontal="center" vertical="center"/>
    </xf>
    <xf numFmtId="0" fontId="18" fillId="0" borderId="0" xfId="0" applyFont="1" applyBorder="1" applyAlignment="1">
      <alignment horizontal="center" vertical="center"/>
    </xf>
    <xf numFmtId="0" fontId="18" fillId="4" borderId="1" xfId="0" applyFont="1" applyFill="1" applyBorder="1" applyAlignment="1">
      <alignment vertical="center" wrapText="1"/>
    </xf>
    <xf numFmtId="0" fontId="18" fillId="0" borderId="0" xfId="0" applyFont="1" applyBorder="1" applyAlignment="1">
      <alignment horizontal="center" vertical="center" wrapText="1"/>
    </xf>
    <xf numFmtId="0" fontId="18" fillId="0" borderId="1" xfId="0" applyFont="1" applyFill="1" applyBorder="1" applyAlignment="1">
      <alignment vertical="center"/>
    </xf>
    <xf numFmtId="165" fontId="18" fillId="0" borderId="1" xfId="0" applyNumberFormat="1" applyFont="1" applyBorder="1" applyAlignment="1">
      <alignment vertical="center" wrapText="1"/>
    </xf>
    <xf numFmtId="0" fontId="18" fillId="0" borderId="0" xfId="0" applyFont="1" applyBorder="1" applyAlignment="1">
      <alignment vertical="center" wrapText="1"/>
    </xf>
    <xf numFmtId="0" fontId="18" fillId="2" borderId="0" xfId="0" applyFont="1" applyFill="1" applyBorder="1" applyAlignment="1">
      <alignment vertical="center"/>
    </xf>
    <xf numFmtId="0" fontId="18" fillId="0" borderId="0" xfId="0" applyFont="1" applyBorder="1"/>
    <xf numFmtId="0" fontId="18" fillId="2" borderId="0" xfId="0" applyFont="1" applyFill="1" applyBorder="1"/>
    <xf numFmtId="0" fontId="12" fillId="0" borderId="0" xfId="41" applyFont="1"/>
    <xf numFmtId="0" fontId="12" fillId="0" borderId="0" xfId="41" applyFont="1" applyAlignment="1">
      <alignment vertical="center"/>
    </xf>
    <xf numFmtId="0" fontId="14" fillId="6" borderId="15" xfId="41" quotePrefix="1" applyFont="1" applyFill="1" applyBorder="1" applyAlignment="1">
      <alignment vertical="center"/>
    </xf>
    <xf numFmtId="0" fontId="17" fillId="6" borderId="15" xfId="41" applyFont="1" applyFill="1" applyBorder="1" applyAlignment="1">
      <alignment vertical="center"/>
    </xf>
    <xf numFmtId="0" fontId="17" fillId="6" borderId="15" xfId="41" applyFont="1" applyFill="1" applyBorder="1" applyAlignment="1">
      <alignment horizontal="center" vertical="center"/>
    </xf>
    <xf numFmtId="0" fontId="12" fillId="0" borderId="21" xfId="41" applyFont="1" applyBorder="1" applyAlignment="1">
      <alignment vertical="justify"/>
    </xf>
    <xf numFmtId="0" fontId="12" fillId="0" borderId="20" xfId="41" applyFont="1" applyBorder="1" applyAlignment="1">
      <alignment vertical="justify"/>
    </xf>
    <xf numFmtId="0" fontId="12" fillId="0" borderId="0" xfId="41" applyFont="1" applyBorder="1" applyAlignment="1">
      <alignment vertical="justify"/>
    </xf>
    <xf numFmtId="0" fontId="12" fillId="0" borderId="20" xfId="41" applyFont="1" applyBorder="1" applyAlignment="1">
      <alignment vertical="center"/>
    </xf>
    <xf numFmtId="0" fontId="12" fillId="0" borderId="0" xfId="41" applyFont="1" applyBorder="1" applyAlignment="1">
      <alignment vertical="center" wrapText="1"/>
    </xf>
    <xf numFmtId="0" fontId="12" fillId="0" borderId="1" xfId="41" applyFont="1" applyBorder="1" applyAlignment="1">
      <alignment horizontal="center" vertical="center"/>
    </xf>
    <xf numFmtId="165" fontId="12" fillId="0" borderId="1" xfId="2" applyNumberFormat="1" applyFont="1" applyBorder="1" applyAlignment="1">
      <alignment horizontal="center"/>
    </xf>
    <xf numFmtId="165" fontId="12" fillId="6" borderId="1" xfId="2" applyNumberFormat="1" applyFont="1" applyFill="1" applyBorder="1" applyAlignment="1">
      <alignment horizontal="center"/>
    </xf>
    <xf numFmtId="165" fontId="12" fillId="0" borderId="9" xfId="2" applyNumberFormat="1" applyFont="1" applyBorder="1" applyAlignment="1">
      <alignment horizontal="center" vertical="center"/>
    </xf>
    <xf numFmtId="165" fontId="12" fillId="6" borderId="9" xfId="2" applyNumberFormat="1" applyFont="1" applyFill="1" applyBorder="1" applyAlignment="1">
      <alignment horizontal="center" vertical="center"/>
    </xf>
    <xf numFmtId="165" fontId="12" fillId="0" borderId="6" xfId="2" applyNumberFormat="1" applyFont="1" applyBorder="1" applyAlignment="1">
      <alignment horizontal="center" vertical="center"/>
    </xf>
    <xf numFmtId="165" fontId="12" fillId="6" borderId="6" xfId="2" applyNumberFormat="1" applyFont="1" applyFill="1" applyBorder="1" applyAlignment="1">
      <alignment horizontal="center" vertical="center"/>
    </xf>
    <xf numFmtId="165" fontId="12" fillId="6" borderId="1" xfId="2" applyNumberFormat="1" applyFont="1" applyFill="1" applyBorder="1" applyAlignment="1">
      <alignment horizontal="center" vertical="center"/>
    </xf>
    <xf numFmtId="165" fontId="12" fillId="0" borderId="1" xfId="2" applyNumberFormat="1" applyFont="1" applyBorder="1" applyAlignment="1">
      <alignment horizontal="center" vertical="center"/>
    </xf>
    <xf numFmtId="165" fontId="13" fillId="8" borderId="1" xfId="2" applyNumberFormat="1" applyFont="1" applyFill="1" applyBorder="1" applyAlignment="1">
      <alignment horizontal="center" vertical="center"/>
    </xf>
    <xf numFmtId="165" fontId="14" fillId="6" borderId="12" xfId="2" applyNumberFormat="1" applyFont="1" applyFill="1" applyBorder="1" applyAlignment="1">
      <alignment horizontal="center" vertical="center"/>
    </xf>
    <xf numFmtId="165" fontId="14" fillId="8" borderId="12" xfId="2" applyNumberFormat="1" applyFont="1" applyFill="1" applyBorder="1" applyAlignment="1">
      <alignment horizontal="center" vertical="center"/>
    </xf>
    <xf numFmtId="165" fontId="13" fillId="6" borderId="43" xfId="23" applyNumberFormat="1" applyFont="1" applyFill="1" applyBorder="1" applyAlignment="1">
      <alignment horizontal="center" vertical="center" wrapText="1"/>
    </xf>
    <xf numFmtId="165" fontId="13" fillId="0" borderId="43" xfId="2" applyNumberFormat="1" applyFont="1" applyBorder="1" applyAlignment="1">
      <alignment horizontal="center" vertical="center" wrapText="1"/>
    </xf>
    <xf numFmtId="165" fontId="14" fillId="0" borderId="9" xfId="2" applyNumberFormat="1" applyFont="1" applyBorder="1" applyAlignment="1">
      <alignment horizontal="center" vertical="center"/>
    </xf>
    <xf numFmtId="165" fontId="13" fillId="6" borderId="6" xfId="2" applyNumberFormat="1" applyFont="1" applyFill="1" applyBorder="1" applyAlignment="1">
      <alignment horizontal="center" vertical="center" wrapText="1"/>
    </xf>
    <xf numFmtId="165" fontId="14" fillId="0" borderId="9" xfId="2" applyNumberFormat="1" applyFont="1" applyBorder="1" applyAlignment="1">
      <alignment vertical="center"/>
    </xf>
    <xf numFmtId="165" fontId="16" fillId="6" borderId="31" xfId="2" applyNumberFormat="1" applyFont="1" applyFill="1" applyBorder="1" applyAlignment="1">
      <alignment vertical="center"/>
    </xf>
    <xf numFmtId="165" fontId="16" fillId="8" borderId="31" xfId="2" applyNumberFormat="1" applyFont="1" applyFill="1" applyBorder="1" applyAlignment="1">
      <alignment vertical="center"/>
    </xf>
    <xf numFmtId="165" fontId="1" fillId="8" borderId="1" xfId="0" applyNumberFormat="1" applyFont="1" applyFill="1" applyBorder="1"/>
    <xf numFmtId="165" fontId="1" fillId="0" borderId="0" xfId="0" applyNumberFormat="1" applyFont="1" applyBorder="1" applyAlignment="1">
      <alignment vertical="center"/>
    </xf>
    <xf numFmtId="165" fontId="25" fillId="0" borderId="1" xfId="41" applyNumberFormat="1" applyFont="1" applyFill="1" applyBorder="1" applyAlignment="1">
      <alignment horizontal="right" vertical="center" wrapText="1"/>
    </xf>
    <xf numFmtId="0" fontId="1" fillId="0" borderId="1" xfId="0" applyFont="1" applyBorder="1"/>
    <xf numFmtId="0" fontId="1" fillId="0" borderId="1" xfId="0" applyFont="1" applyBorder="1" applyAlignment="1">
      <alignment horizontal="center" vertical="center"/>
    </xf>
    <xf numFmtId="165" fontId="0" fillId="0" borderId="0" xfId="0" applyNumberFormat="1" applyFont="1"/>
    <xf numFmtId="49" fontId="23" fillId="0" borderId="1" xfId="41" quotePrefix="1" applyNumberFormat="1" applyFont="1" applyFill="1" applyBorder="1" applyAlignment="1">
      <alignment horizontal="center" vertical="center"/>
    </xf>
    <xf numFmtId="0" fontId="24" fillId="0" borderId="1" xfId="41" applyFont="1" applyFill="1" applyBorder="1" applyAlignment="1">
      <alignment horizontal="justify" vertical="top" wrapText="1"/>
    </xf>
    <xf numFmtId="0" fontId="26" fillId="0" borderId="1" xfId="40" applyFont="1" applyFill="1" applyBorder="1" applyAlignment="1" applyProtection="1">
      <alignment horizontal="center" vertical="center"/>
    </xf>
    <xf numFmtId="0" fontId="26" fillId="3" borderId="1" xfId="40" applyFont="1" applyFill="1" applyBorder="1" applyAlignment="1" applyProtection="1">
      <alignment horizontal="left" vertical="center"/>
    </xf>
    <xf numFmtId="164" fontId="26" fillId="0" borderId="1" xfId="41" applyNumberFormat="1" applyFont="1" applyFill="1" applyBorder="1" applyAlignment="1">
      <alignment horizontal="right" vertical="center" wrapText="1"/>
    </xf>
    <xf numFmtId="0" fontId="26" fillId="0" borderId="1" xfId="41" applyFont="1" applyFill="1" applyBorder="1" applyAlignment="1">
      <alignment horizontal="center" vertical="center" wrapText="1"/>
    </xf>
    <xf numFmtId="0" fontId="26" fillId="0" borderId="1" xfId="41" applyFont="1" applyFill="1" applyBorder="1" applyAlignment="1">
      <alignment vertical="center" wrapText="1"/>
    </xf>
    <xf numFmtId="0" fontId="1" fillId="4" borderId="1" xfId="0" applyFont="1" applyFill="1" applyBorder="1"/>
    <xf numFmtId="165" fontId="26" fillId="0" borderId="1" xfId="40" applyNumberFormat="1" applyFont="1" applyFill="1" applyBorder="1" applyAlignment="1" applyProtection="1">
      <alignment horizontal="center" vertical="center"/>
    </xf>
    <xf numFmtId="164" fontId="26" fillId="5" borderId="1" xfId="40" applyNumberFormat="1" applyFont="1" applyFill="1" applyBorder="1" applyAlignment="1" applyProtection="1">
      <alignment horizontal="center" vertical="center"/>
    </xf>
    <xf numFmtId="165" fontId="1" fillId="0" borderId="1" xfId="0" applyNumberFormat="1" applyFont="1" applyBorder="1"/>
    <xf numFmtId="0" fontId="25" fillId="0" borderId="1" xfId="41" applyFont="1" applyFill="1" applyBorder="1" applyAlignment="1">
      <alignment horizontal="justify" vertical="top" wrapText="1"/>
    </xf>
    <xf numFmtId="0" fontId="25" fillId="0" borderId="1" xfId="41" applyFont="1" applyFill="1" applyBorder="1" applyAlignment="1">
      <alignment horizontal="center" vertical="center" wrapText="1"/>
    </xf>
    <xf numFmtId="165" fontId="25" fillId="0" borderId="1" xfId="41" applyNumberFormat="1" applyFont="1" applyFill="1" applyBorder="1" applyAlignment="1">
      <alignment horizontal="center" vertical="top" wrapText="1"/>
    </xf>
    <xf numFmtId="170" fontId="25" fillId="0" borderId="1" xfId="41" applyNumberFormat="1" applyFont="1" applyFill="1" applyBorder="1" applyAlignment="1">
      <alignment vertical="center" wrapText="1"/>
    </xf>
    <xf numFmtId="165" fontId="27" fillId="0" borderId="1" xfId="0" applyNumberFormat="1" applyFont="1" applyBorder="1" applyAlignment="1">
      <alignment vertical="center"/>
    </xf>
    <xf numFmtId="165" fontId="27" fillId="0" borderId="1" xfId="0" applyNumberFormat="1" applyFont="1" applyBorder="1"/>
    <xf numFmtId="165" fontId="25" fillId="0" borderId="1" xfId="41" applyNumberFormat="1" applyFont="1" applyFill="1" applyBorder="1" applyAlignment="1">
      <alignment horizontal="center" vertical="center" wrapText="1"/>
    </xf>
    <xf numFmtId="165" fontId="0" fillId="0" borderId="1" xfId="0" applyNumberFormat="1" applyFont="1" applyBorder="1"/>
    <xf numFmtId="170" fontId="25" fillId="0" borderId="1" xfId="41" applyNumberFormat="1" applyFont="1" applyFill="1" applyBorder="1" applyAlignment="1">
      <alignment vertical="top" wrapText="1"/>
    </xf>
    <xf numFmtId="165" fontId="28" fillId="0" borderId="1" xfId="0" applyNumberFormat="1" applyFont="1" applyBorder="1" applyAlignment="1">
      <alignment vertical="center"/>
    </xf>
    <xf numFmtId="0" fontId="29" fillId="0" borderId="1" xfId="41" applyFont="1" applyFill="1" applyBorder="1" applyAlignment="1">
      <alignment horizontal="justify" vertical="top" wrapText="1"/>
    </xf>
    <xf numFmtId="0" fontId="27" fillId="0" borderId="1" xfId="0" applyFont="1" applyFill="1" applyBorder="1" applyAlignment="1">
      <alignment horizontal="justify" vertical="top" wrapText="1"/>
    </xf>
    <xf numFmtId="0" fontId="1" fillId="0" borderId="2" xfId="0" applyFont="1" applyBorder="1" applyAlignment="1">
      <alignment horizontal="center" vertical="center"/>
    </xf>
    <xf numFmtId="0" fontId="18" fillId="0" borderId="0" xfId="0" applyFont="1" applyBorder="1" applyAlignment="1">
      <alignment horizontal="center" vertical="center"/>
    </xf>
    <xf numFmtId="0" fontId="18" fillId="0" borderId="1" xfId="0" applyFont="1" applyBorder="1" applyAlignment="1">
      <alignment horizontal="center" vertical="center"/>
    </xf>
    <xf numFmtId="0" fontId="20" fillId="0" borderId="2" xfId="0" applyFont="1" applyBorder="1" applyAlignment="1">
      <alignment horizontal="center" vertical="center"/>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9" fillId="0" borderId="50" xfId="2" applyNumberFormat="1" applyFont="1" applyBorder="1" applyAlignment="1">
      <alignment horizontal="center"/>
    </xf>
    <xf numFmtId="166" fontId="9" fillId="0" borderId="51" xfId="2" applyNumberFormat="1" applyFont="1" applyBorder="1" applyAlignment="1">
      <alignment horizontal="center"/>
    </xf>
    <xf numFmtId="166" fontId="9" fillId="0" borderId="52" xfId="2" applyNumberFormat="1" applyFont="1" applyBorder="1" applyAlignment="1">
      <alignment horizontal="center"/>
    </xf>
    <xf numFmtId="0" fontId="7" fillId="0" borderId="47" xfId="23" applyFont="1" applyBorder="1" applyAlignment="1">
      <alignment horizontal="center"/>
    </xf>
    <xf numFmtId="0" fontId="7" fillId="0" borderId="38" xfId="23" applyFont="1" applyBorder="1" applyAlignment="1">
      <alignment horizontal="center"/>
    </xf>
    <xf numFmtId="0" fontId="7" fillId="0" borderId="20" xfId="23" applyFont="1" applyBorder="1" applyAlignment="1">
      <alignment horizontal="center"/>
    </xf>
    <xf numFmtId="0" fontId="7" fillId="0" borderId="23" xfId="23" applyFont="1" applyBorder="1" applyAlignment="1">
      <alignment horizontal="center"/>
    </xf>
    <xf numFmtId="0" fontId="7" fillId="0" borderId="49" xfId="23" applyFont="1" applyBorder="1" applyAlignment="1">
      <alignment horizontal="center"/>
    </xf>
    <xf numFmtId="0" fontId="7" fillId="0" borderId="27" xfId="23" applyFont="1" applyBorder="1" applyAlignment="1">
      <alignment horizontal="center"/>
    </xf>
    <xf numFmtId="0" fontId="7" fillId="0" borderId="36" xfId="23" applyFont="1" applyBorder="1" applyAlignment="1">
      <alignment horizontal="center"/>
    </xf>
    <xf numFmtId="0" fontId="7" fillId="0" borderId="0" xfId="23" applyFont="1" applyBorder="1" applyAlignment="1">
      <alignment horizontal="center"/>
    </xf>
    <xf numFmtId="0" fontId="7" fillId="0" borderId="24" xfId="23" applyFont="1" applyBorder="1" applyAlignment="1">
      <alignment horizontal="center"/>
    </xf>
    <xf numFmtId="43" fontId="7" fillId="0" borderId="47" xfId="2" applyNumberFormat="1" applyFont="1" applyBorder="1" applyAlignment="1">
      <alignment horizontal="center"/>
    </xf>
    <xf numFmtId="43" fontId="7" fillId="0" borderId="36" xfId="2" applyNumberFormat="1" applyFont="1" applyBorder="1" applyAlignment="1">
      <alignment horizontal="center"/>
    </xf>
    <xf numFmtId="43" fontId="7" fillId="0" borderId="38" xfId="2" applyNumberFormat="1" applyFont="1" applyBorder="1" applyAlignment="1">
      <alignment horizontal="center"/>
    </xf>
    <xf numFmtId="43" fontId="7" fillId="0" borderId="20" xfId="2" applyNumberFormat="1" applyFont="1" applyBorder="1" applyAlignment="1">
      <alignment horizontal="center"/>
    </xf>
    <xf numFmtId="43" fontId="7" fillId="0" borderId="0" xfId="2" applyNumberFormat="1" applyFont="1" applyBorder="1" applyAlignment="1">
      <alignment horizontal="center"/>
    </xf>
    <xf numFmtId="43" fontId="7" fillId="0" borderId="23" xfId="2" applyNumberFormat="1" applyFont="1" applyBorder="1" applyAlignment="1">
      <alignment horizontal="center"/>
    </xf>
    <xf numFmtId="43" fontId="7" fillId="0" borderId="49" xfId="2" applyNumberFormat="1" applyFont="1" applyBorder="1" applyAlignment="1">
      <alignment horizontal="center"/>
    </xf>
    <xf numFmtId="43" fontId="7" fillId="0" borderId="24" xfId="2" applyNumberFormat="1" applyFont="1" applyBorder="1" applyAlignment="1">
      <alignment horizontal="center"/>
    </xf>
    <xf numFmtId="43" fontId="7" fillId="0" borderId="27" xfId="2" applyNumberFormat="1" applyFont="1" applyBorder="1" applyAlignment="1">
      <alignment horizontal="center"/>
    </xf>
    <xf numFmtId="0" fontId="7" fillId="0" borderId="28" xfId="23" applyFont="1" applyBorder="1" applyAlignment="1">
      <alignment horizontal="center"/>
    </xf>
    <xf numFmtId="0" fontId="7" fillId="0" borderId="29" xfId="23" applyFont="1" applyBorder="1" applyAlignment="1">
      <alignment horizontal="center"/>
    </xf>
    <xf numFmtId="166" fontId="7" fillId="0" borderId="28" xfId="2" applyNumberFormat="1" applyFont="1" applyBorder="1" applyAlignment="1">
      <alignment horizontal="center"/>
    </xf>
    <xf numFmtId="166" fontId="7" fillId="0" borderId="3" xfId="2" applyNumberFormat="1" applyFont="1" applyBorder="1" applyAlignment="1">
      <alignment horizontal="center"/>
    </xf>
    <xf numFmtId="166" fontId="7" fillId="0" borderId="29" xfId="2" applyNumberFormat="1" applyFont="1" applyBorder="1" applyAlignment="1">
      <alignment horizontal="center"/>
    </xf>
    <xf numFmtId="0" fontId="7" fillId="0" borderId="3" xfId="23" applyFont="1" applyBorder="1" applyAlignment="1">
      <alignment horizontal="center"/>
    </xf>
    <xf numFmtId="0" fontId="11" fillId="0" borderId="39" xfId="23" applyFont="1" applyBorder="1" applyAlignment="1">
      <alignment horizontal="left" vertical="center"/>
    </xf>
    <xf numFmtId="0" fontId="11" fillId="0" borderId="46" xfId="23" applyFont="1" applyBorder="1" applyAlignment="1">
      <alignment horizontal="left" vertical="center"/>
    </xf>
    <xf numFmtId="0" fontId="11" fillId="0" borderId="40" xfId="23" applyFont="1" applyBorder="1" applyAlignment="1">
      <alignment horizontal="left" vertical="center"/>
    </xf>
    <xf numFmtId="0" fontId="7" fillId="0" borderId="2" xfId="23" applyFont="1" applyBorder="1" applyAlignment="1">
      <alignment vertical="justify"/>
    </xf>
    <xf numFmtId="0" fontId="7" fillId="0" borderId="3" xfId="23" applyFont="1" applyBorder="1" applyAlignment="1">
      <alignment vertical="justify"/>
    </xf>
    <xf numFmtId="0" fontId="7" fillId="0" borderId="4" xfId="23" applyFont="1" applyBorder="1" applyAlignment="1">
      <alignment vertical="justify"/>
    </xf>
    <xf numFmtId="0" fontId="7" fillId="7" borderId="3" xfId="23" applyFont="1" applyFill="1" applyBorder="1" applyAlignment="1">
      <alignment vertical="justify"/>
    </xf>
    <xf numFmtId="0" fontId="7" fillId="7" borderId="29" xfId="23" applyFont="1" applyFill="1" applyBorder="1" applyAlignment="1">
      <alignment vertical="justify"/>
    </xf>
    <xf numFmtId="0" fontId="7" fillId="0" borderId="35" xfId="23" applyFont="1" applyBorder="1" applyAlignment="1">
      <alignment horizontal="left" vertical="center"/>
    </xf>
    <xf numFmtId="0" fontId="7" fillId="0" borderId="36" xfId="23" applyFont="1" applyBorder="1" applyAlignment="1">
      <alignment horizontal="left" vertical="center"/>
    </xf>
    <xf numFmtId="0" fontId="7" fillId="0" borderId="26" xfId="23" applyFont="1" applyBorder="1" applyAlignment="1">
      <alignment horizontal="left" vertical="center"/>
    </xf>
    <xf numFmtId="0" fontId="7" fillId="0" borderId="24" xfId="23" applyFont="1" applyBorder="1" applyAlignment="1">
      <alignment horizontal="left" vertical="center"/>
    </xf>
    <xf numFmtId="0" fontId="7" fillId="7" borderId="36" xfId="23" applyFont="1" applyFill="1" applyBorder="1" applyAlignment="1">
      <alignment horizontal="left" vertical="center"/>
    </xf>
    <xf numFmtId="0" fontId="7" fillId="7" borderId="38" xfId="23" applyFont="1" applyFill="1" applyBorder="1" applyAlignment="1">
      <alignment horizontal="left" vertical="center"/>
    </xf>
    <xf numFmtId="0" fontId="7" fillId="7" borderId="24" xfId="23" applyFont="1" applyFill="1" applyBorder="1" applyAlignment="1">
      <alignment horizontal="left" vertical="center"/>
    </xf>
    <xf numFmtId="0" fontId="7" fillId="7" borderId="27" xfId="23" applyFont="1" applyFill="1" applyBorder="1" applyAlignment="1">
      <alignment horizontal="left" vertical="center"/>
    </xf>
    <xf numFmtId="0" fontId="10" fillId="0" borderId="48" xfId="23" applyFont="1" applyBorder="1" applyAlignment="1">
      <alignment horizontal="center"/>
    </xf>
    <xf numFmtId="0" fontId="10" fillId="0" borderId="46" xfId="23" applyFont="1" applyBorder="1" applyAlignment="1">
      <alignment horizontal="center"/>
    </xf>
    <xf numFmtId="0" fontId="10" fillId="0" borderId="40" xfId="23" applyFont="1" applyBorder="1" applyAlignment="1">
      <alignment horizontal="center"/>
    </xf>
    <xf numFmtId="166" fontId="10" fillId="0" borderId="48" xfId="2" applyNumberFormat="1" applyFont="1" applyBorder="1" applyAlignment="1">
      <alignment horizontal="center"/>
    </xf>
    <xf numFmtId="166" fontId="10" fillId="0" borderId="46" xfId="2" applyNumberFormat="1" applyFont="1" applyBorder="1" applyAlignment="1">
      <alignment horizontal="center"/>
    </xf>
    <xf numFmtId="166" fontId="10" fillId="0" borderId="40" xfId="2" applyNumberFormat="1" applyFont="1" applyBorder="1" applyAlignment="1">
      <alignment horizontal="center"/>
    </xf>
    <xf numFmtId="0" fontId="9" fillId="7" borderId="1" xfId="23" applyFont="1" applyFill="1" applyBorder="1" applyAlignment="1">
      <alignment horizontal="left" vertical="center" wrapText="1"/>
    </xf>
    <xf numFmtId="165" fontId="12" fillId="7" borderId="1" xfId="23" applyNumberFormat="1" applyFont="1" applyFill="1" applyBorder="1" applyAlignment="1">
      <alignment horizontal="center" vertical="center" wrapText="1"/>
    </xf>
    <xf numFmtId="165" fontId="12" fillId="7" borderId="41" xfId="23" applyNumberFormat="1" applyFont="1" applyFill="1" applyBorder="1" applyAlignment="1">
      <alignment horizontal="center" vertical="center" wrapText="1"/>
    </xf>
    <xf numFmtId="0" fontId="8" fillId="0" borderId="9" xfId="23" applyFont="1" applyBorder="1" applyAlignment="1">
      <alignment horizontal="left" vertical="center" wrapText="1"/>
    </xf>
    <xf numFmtId="165" fontId="14" fillId="0" borderId="35" xfId="2" applyNumberFormat="1" applyFont="1" applyBorder="1" applyAlignment="1">
      <alignment vertical="center" wrapText="1"/>
    </xf>
    <xf numFmtId="165" fontId="14" fillId="0" borderId="38" xfId="2" applyNumberFormat="1" applyFont="1" applyBorder="1" applyAlignment="1">
      <alignment vertical="center" wrapText="1"/>
    </xf>
    <xf numFmtId="0" fontId="11" fillId="0" borderId="31" xfId="23" applyFont="1" applyBorder="1" applyAlignment="1">
      <alignment horizontal="left" vertical="center" wrapText="1"/>
    </xf>
    <xf numFmtId="165" fontId="16" fillId="0" borderId="31" xfId="2" applyNumberFormat="1" applyFont="1" applyBorder="1" applyAlignment="1">
      <alignment horizontal="center" vertical="center" wrapText="1"/>
    </xf>
    <xf numFmtId="165" fontId="16" fillId="0" borderId="45" xfId="2" applyNumberFormat="1" applyFont="1" applyBorder="1" applyAlignment="1">
      <alignment horizontal="center" vertical="center" wrapText="1"/>
    </xf>
    <xf numFmtId="0" fontId="7" fillId="7" borderId="1" xfId="23" applyFont="1" applyFill="1" applyBorder="1" applyAlignment="1">
      <alignment horizontal="left" vertical="center" wrapText="1"/>
    </xf>
    <xf numFmtId="165" fontId="12" fillId="7" borderId="1" xfId="23" applyNumberFormat="1" applyFont="1" applyFill="1" applyBorder="1" applyAlignment="1">
      <alignment vertical="center" wrapText="1"/>
    </xf>
    <xf numFmtId="165" fontId="12" fillId="7" borderId="41" xfId="23" applyNumberFormat="1" applyFont="1" applyFill="1" applyBorder="1" applyAlignment="1">
      <alignment vertical="center" wrapText="1"/>
    </xf>
    <xf numFmtId="0" fontId="8" fillId="0" borderId="6" xfId="23" applyFont="1" applyBorder="1" applyAlignment="1">
      <alignment horizontal="left" vertical="center" wrapText="1"/>
    </xf>
    <xf numFmtId="165" fontId="12" fillId="7" borderId="6" xfId="23" applyNumberFormat="1" applyFont="1" applyFill="1" applyBorder="1" applyAlignment="1">
      <alignment vertical="center" wrapText="1"/>
    </xf>
    <xf numFmtId="165" fontId="12" fillId="7" borderId="7" xfId="23" applyNumberFormat="1" applyFont="1" applyFill="1" applyBorder="1" applyAlignment="1">
      <alignment vertical="center" wrapText="1"/>
    </xf>
    <xf numFmtId="165" fontId="14" fillId="0" borderId="9" xfId="2" applyNumberFormat="1" applyFont="1" applyBorder="1" applyAlignment="1">
      <alignment vertical="center" wrapText="1"/>
    </xf>
    <xf numFmtId="165" fontId="14" fillId="0" borderId="10" xfId="2" applyNumberFormat="1" applyFont="1" applyBorder="1" applyAlignment="1">
      <alignment vertical="center" wrapText="1"/>
    </xf>
    <xf numFmtId="0" fontId="8" fillId="0" borderId="43" xfId="23" applyFont="1" applyBorder="1" applyAlignment="1">
      <alignment horizontal="left" vertical="center" wrapText="1"/>
    </xf>
    <xf numFmtId="165" fontId="12" fillId="7" borderId="43" xfId="23" applyNumberFormat="1" applyFont="1" applyFill="1" applyBorder="1" applyAlignment="1">
      <alignment vertical="center" wrapText="1"/>
    </xf>
    <xf numFmtId="165" fontId="12" fillId="7" borderId="44" xfId="23" applyNumberFormat="1" applyFont="1" applyFill="1" applyBorder="1" applyAlignment="1">
      <alignment vertical="center" wrapText="1"/>
    </xf>
    <xf numFmtId="0" fontId="7" fillId="0" borderId="1" xfId="23" applyFont="1" applyBorder="1" applyAlignment="1">
      <alignment horizontal="left" vertical="justify" wrapText="1"/>
    </xf>
    <xf numFmtId="165" fontId="12" fillId="0" borderId="1" xfId="2" applyNumberFormat="1" applyFont="1" applyBorder="1" applyAlignment="1">
      <alignment vertical="center"/>
    </xf>
    <xf numFmtId="165" fontId="12" fillId="0" borderId="41" xfId="2" applyNumberFormat="1" applyFont="1" applyBorder="1" applyAlignment="1">
      <alignment vertical="center"/>
    </xf>
    <xf numFmtId="0" fontId="8" fillId="0" borderId="12" xfId="23" applyFont="1" applyBorder="1" applyAlignment="1">
      <alignment horizontal="left" vertical="center" wrapText="1"/>
    </xf>
    <xf numFmtId="165" fontId="14" fillId="0" borderId="12" xfId="2" applyNumberFormat="1" applyFont="1" applyBorder="1" applyAlignment="1">
      <alignment vertical="center"/>
    </xf>
    <xf numFmtId="165" fontId="14" fillId="0" borderId="13" xfId="2" applyNumberFormat="1" applyFont="1" applyBorder="1" applyAlignment="1">
      <alignment vertical="center"/>
    </xf>
    <xf numFmtId="165" fontId="13" fillId="0" borderId="1" xfId="2" applyNumberFormat="1" applyFont="1" applyBorder="1" applyAlignment="1">
      <alignment vertical="center"/>
    </xf>
    <xf numFmtId="165" fontId="13" fillId="0" borderId="41" xfId="2" applyNumberFormat="1" applyFont="1" applyBorder="1" applyAlignment="1">
      <alignment vertical="center"/>
    </xf>
    <xf numFmtId="0" fontId="7" fillId="0" borderId="37" xfId="23" applyFont="1" applyBorder="1" applyAlignment="1">
      <alignment horizontal="left" vertical="center"/>
    </xf>
    <xf numFmtId="165" fontId="13" fillId="0" borderId="35" xfId="2" applyNumberFormat="1" applyFont="1" applyBorder="1" applyAlignment="1">
      <alignment horizontal="right" vertical="center"/>
    </xf>
    <xf numFmtId="165" fontId="12" fillId="0" borderId="38" xfId="2" applyNumberFormat="1" applyFont="1" applyBorder="1" applyAlignment="1">
      <alignment horizontal="right" vertical="center"/>
    </xf>
    <xf numFmtId="165" fontId="13" fillId="0" borderId="39" xfId="2" applyNumberFormat="1" applyFont="1" applyBorder="1" applyAlignment="1">
      <alignment horizontal="center" vertical="center"/>
    </xf>
    <xf numFmtId="165" fontId="13" fillId="0" borderId="40" xfId="2" applyNumberFormat="1" applyFont="1" applyBorder="1" applyAlignment="1">
      <alignment horizontal="center" vertical="center"/>
    </xf>
    <xf numFmtId="168" fontId="12" fillId="6" borderId="24" xfId="41" applyNumberFormat="1" applyFont="1" applyFill="1" applyBorder="1" applyAlignment="1">
      <alignment horizontal="center" vertical="center" wrapText="1"/>
    </xf>
    <xf numFmtId="168" fontId="12" fillId="6" borderId="25" xfId="41" applyNumberFormat="1" applyFont="1" applyFill="1" applyBorder="1" applyAlignment="1">
      <alignment horizontal="center" vertical="center" wrapText="1"/>
    </xf>
    <xf numFmtId="0" fontId="12" fillId="7" borderId="26" xfId="0" applyFont="1" applyFill="1" applyBorder="1" applyAlignment="1">
      <alignment vertical="center" wrapText="1"/>
    </xf>
    <xf numFmtId="0" fontId="12" fillId="7" borderId="24" xfId="0" applyFont="1" applyFill="1" applyBorder="1" applyAlignment="1">
      <alignment vertical="center" wrapText="1"/>
    </xf>
    <xf numFmtId="0" fontId="12" fillId="7" borderId="27" xfId="0" applyFont="1" applyFill="1" applyBorder="1" applyAlignment="1">
      <alignment vertical="center" wrapText="1"/>
    </xf>
    <xf numFmtId="0" fontId="12" fillId="0" borderId="28" xfId="41" applyFont="1" applyBorder="1" applyAlignment="1">
      <alignment horizontal="left" vertical="center" wrapText="1"/>
    </xf>
    <xf numFmtId="0" fontId="12" fillId="0" borderId="3" xfId="41" applyFont="1" applyBorder="1" applyAlignment="1">
      <alignment horizontal="left" vertical="center" wrapText="1"/>
    </xf>
    <xf numFmtId="168" fontId="12" fillId="6" borderId="3" xfId="41" applyNumberFormat="1" applyFont="1" applyFill="1" applyBorder="1" applyAlignment="1">
      <alignment horizontal="center" vertical="center"/>
    </xf>
    <xf numFmtId="168" fontId="12" fillId="6" borderId="4" xfId="41" applyNumberFormat="1" applyFont="1" applyFill="1" applyBorder="1" applyAlignment="1">
      <alignment horizontal="center" vertical="center"/>
    </xf>
    <xf numFmtId="43" fontId="12" fillId="0" borderId="2" xfId="2" applyNumberFormat="1" applyFont="1" applyBorder="1" applyAlignment="1">
      <alignment horizontal="right" vertical="center" indent="2"/>
    </xf>
    <xf numFmtId="43" fontId="12" fillId="0" borderId="3" xfId="2" applyNumberFormat="1" applyFont="1" applyBorder="1" applyAlignment="1">
      <alignment horizontal="right" vertical="center" indent="2"/>
    </xf>
    <xf numFmtId="43" fontId="12" fillId="0" borderId="29" xfId="2" applyNumberFormat="1" applyFont="1" applyBorder="1" applyAlignment="1">
      <alignment horizontal="right" vertical="center" indent="2"/>
    </xf>
    <xf numFmtId="0" fontId="10" fillId="0" borderId="31" xfId="23" applyFont="1" applyBorder="1" applyAlignment="1">
      <alignment horizontal="center" vertical="center"/>
    </xf>
    <xf numFmtId="166" fontId="10" fillId="0" borderId="32" xfId="2" applyNumberFormat="1" applyFont="1" applyBorder="1" applyAlignment="1">
      <alignment horizontal="center" vertical="center" wrapText="1"/>
    </xf>
    <xf numFmtId="166" fontId="10" fillId="0" borderId="33" xfId="2" applyNumberFormat="1" applyFont="1" applyBorder="1" applyAlignment="1">
      <alignment horizontal="center" vertical="center" wrapText="1"/>
    </xf>
    <xf numFmtId="0" fontId="12" fillId="0" borderId="20" xfId="41" applyFont="1" applyBorder="1" applyAlignment="1">
      <alignment horizontal="left" vertical="center" wrapText="1"/>
    </xf>
    <xf numFmtId="0" fontId="12" fillId="0" borderId="0" xfId="41" applyFont="1" applyBorder="1" applyAlignment="1">
      <alignment horizontal="left" vertical="center" wrapText="1"/>
    </xf>
    <xf numFmtId="167" fontId="12" fillId="6" borderId="0" xfId="2" applyNumberFormat="1" applyFont="1" applyFill="1" applyBorder="1" applyAlignment="1">
      <alignment horizontal="center" vertical="center"/>
    </xf>
    <xf numFmtId="167" fontId="12" fillId="6" borderId="21" xfId="2" applyNumberFormat="1" applyFont="1" applyFill="1" applyBorder="1" applyAlignment="1">
      <alignment horizontal="center" vertical="center"/>
    </xf>
    <xf numFmtId="0" fontId="12" fillId="6" borderId="22" xfId="41" applyFont="1" applyFill="1" applyBorder="1" applyAlignment="1">
      <alignment vertical="center" wrapText="1"/>
    </xf>
    <xf numFmtId="0" fontId="3" fillId="6" borderId="0" xfId="41" applyFont="1" applyFill="1" applyAlignment="1">
      <alignment wrapText="1"/>
    </xf>
    <xf numFmtId="0" fontId="3" fillId="6" borderId="23" xfId="41" applyFont="1" applyFill="1" applyBorder="1" applyAlignment="1">
      <alignment wrapText="1"/>
    </xf>
    <xf numFmtId="0" fontId="12" fillId="0" borderId="20" xfId="41" applyFont="1" applyBorder="1" applyAlignment="1">
      <alignment vertical="justify"/>
    </xf>
    <xf numFmtId="0" fontId="12" fillId="0" borderId="0" xfId="41" applyFont="1" applyBorder="1" applyAlignment="1">
      <alignment vertical="justify"/>
    </xf>
    <xf numFmtId="0" fontId="12" fillId="0" borderId="22" xfId="41" applyFont="1" applyBorder="1" applyAlignment="1">
      <alignment vertical="center"/>
    </xf>
    <xf numFmtId="0" fontId="12" fillId="0" borderId="0" xfId="41" applyFont="1" applyBorder="1" applyAlignment="1">
      <alignment vertical="center"/>
    </xf>
    <xf numFmtId="0" fontId="12" fillId="0" borderId="23" xfId="41" applyFont="1" applyBorder="1" applyAlignment="1">
      <alignment vertical="center"/>
    </xf>
    <xf numFmtId="0" fontId="12" fillId="6" borderId="0" xfId="41" applyFont="1" applyFill="1" applyBorder="1" applyAlignment="1">
      <alignment horizontal="left" vertical="justify"/>
    </xf>
    <xf numFmtId="0" fontId="12" fillId="6" borderId="21" xfId="41" applyFont="1" applyFill="1" applyBorder="1" applyAlignment="1">
      <alignment horizontal="left" vertical="justify"/>
    </xf>
    <xf numFmtId="0" fontId="12" fillId="0" borderId="20" xfId="41" applyFont="1" applyBorder="1" applyAlignment="1">
      <alignment vertical="center" wrapText="1"/>
    </xf>
    <xf numFmtId="0" fontId="12" fillId="0" borderId="0" xfId="41" applyFont="1" applyBorder="1" applyAlignment="1">
      <alignment vertical="center" wrapText="1"/>
    </xf>
    <xf numFmtId="0" fontId="7" fillId="0" borderId="2" xfId="23" applyFont="1" applyBorder="1" applyAlignment="1">
      <alignment horizontal="left" vertical="center"/>
    </xf>
    <xf numFmtId="0" fontId="7" fillId="0" borderId="3" xfId="23" applyFont="1" applyBorder="1" applyAlignment="1">
      <alignment horizontal="left" vertical="center"/>
    </xf>
    <xf numFmtId="0" fontId="7" fillId="0" borderId="4" xfId="23" applyFont="1" applyBorder="1" applyAlignment="1">
      <alignment horizontal="left" vertical="center"/>
    </xf>
    <xf numFmtId="165" fontId="12" fillId="0" borderId="2" xfId="2" applyNumberFormat="1" applyFont="1" applyBorder="1" applyAlignment="1">
      <alignment horizontal="right"/>
    </xf>
    <xf numFmtId="165" fontId="12" fillId="0" borderId="29" xfId="2" applyNumberFormat="1" applyFont="1" applyBorder="1" applyAlignment="1">
      <alignment horizontal="right"/>
    </xf>
    <xf numFmtId="0" fontId="21" fillId="0" borderId="5" xfId="41" applyFont="1" applyBorder="1" applyAlignment="1">
      <alignment horizontal="center" vertical="center"/>
    </xf>
    <xf numFmtId="0" fontId="21" fillId="0" borderId="6" xfId="41" applyFont="1" applyBorder="1" applyAlignment="1">
      <alignment horizontal="center" vertical="center"/>
    </xf>
    <xf numFmtId="0" fontId="21" fillId="0" borderId="7" xfId="41" applyFont="1" applyBorder="1" applyAlignment="1">
      <alignment horizontal="center" vertical="center"/>
    </xf>
    <xf numFmtId="0" fontId="21" fillId="0" borderId="8" xfId="41" applyFont="1" applyBorder="1" applyAlignment="1">
      <alignment horizontal="center" vertical="justify"/>
    </xf>
    <xf numFmtId="0" fontId="21" fillId="0" borderId="9" xfId="41" applyFont="1" applyBorder="1" applyAlignment="1">
      <alignment horizontal="center" vertical="justify"/>
    </xf>
    <xf numFmtId="0" fontId="21" fillId="0" borderId="10" xfId="41" applyFont="1" applyBorder="1" applyAlignment="1">
      <alignment horizontal="center" vertical="justify"/>
    </xf>
    <xf numFmtId="0" fontId="14" fillId="6" borderId="11" xfId="41" applyFont="1" applyFill="1" applyBorder="1" applyAlignment="1">
      <alignment horizontal="left" vertical="center"/>
    </xf>
    <xf numFmtId="0" fontId="14" fillId="6" borderId="12" xfId="41" applyFont="1" applyFill="1" applyBorder="1" applyAlignment="1">
      <alignment horizontal="left" vertical="center"/>
    </xf>
    <xf numFmtId="0" fontId="15" fillId="6" borderId="12" xfId="41" applyFont="1" applyFill="1" applyBorder="1" applyAlignment="1">
      <alignment horizontal="left" vertical="center"/>
    </xf>
    <xf numFmtId="0" fontId="19" fillId="6" borderId="12" xfId="41" applyFont="1" applyFill="1" applyBorder="1" applyAlignment="1">
      <alignment horizontal="left" vertical="center"/>
    </xf>
    <xf numFmtId="0" fontId="19" fillId="6" borderId="13" xfId="41" applyFont="1" applyFill="1" applyBorder="1" applyAlignment="1">
      <alignment horizontal="left" vertical="center"/>
    </xf>
    <xf numFmtId="0" fontId="14" fillId="0" borderId="14" xfId="41" applyFont="1" applyBorder="1" applyAlignment="1">
      <alignment vertical="center"/>
    </xf>
    <xf numFmtId="0" fontId="14" fillId="0" borderId="15" xfId="41" applyFont="1" applyBorder="1" applyAlignment="1">
      <alignment vertical="center"/>
    </xf>
    <xf numFmtId="166" fontId="22" fillId="6" borderId="14" xfId="2" applyNumberFormat="1" applyFont="1" applyFill="1" applyBorder="1" applyAlignment="1">
      <alignment horizontal="center" vertical="center"/>
    </xf>
    <xf numFmtId="166" fontId="22" fillId="6" borderId="15" xfId="2" applyNumberFormat="1" applyFont="1" applyFill="1" applyBorder="1" applyAlignment="1">
      <alignment horizontal="center" vertical="center"/>
    </xf>
    <xf numFmtId="166" fontId="22" fillId="6" borderId="16" xfId="2" applyNumberFormat="1" applyFont="1" applyFill="1" applyBorder="1" applyAlignment="1">
      <alignment horizontal="center" vertical="center"/>
    </xf>
    <xf numFmtId="166" fontId="22" fillId="6" borderId="17" xfId="2" applyNumberFormat="1" applyFont="1" applyFill="1" applyBorder="1" applyAlignment="1">
      <alignment horizontal="center" vertical="center"/>
    </xf>
    <xf numFmtId="166" fontId="22" fillId="6" borderId="18" xfId="2" applyNumberFormat="1" applyFont="1" applyFill="1" applyBorder="1" applyAlignment="1">
      <alignment horizontal="center" vertical="center"/>
    </xf>
    <xf numFmtId="166" fontId="22" fillId="6" borderId="19" xfId="2" applyNumberFormat="1" applyFont="1" applyFill="1" applyBorder="1" applyAlignment="1">
      <alignment horizontal="center" vertical="center"/>
    </xf>
    <xf numFmtId="0" fontId="14" fillId="0" borderId="17" xfId="41" applyFont="1" applyBorder="1" applyAlignment="1">
      <alignment horizontal="left" vertical="center"/>
    </xf>
    <xf numFmtId="0" fontId="14" fillId="0" borderId="18" xfId="41" applyFont="1" applyBorder="1" applyAlignment="1">
      <alignment horizontal="left" vertical="center"/>
    </xf>
    <xf numFmtId="0" fontId="14" fillId="6" borderId="18" xfId="41" applyFont="1" applyFill="1" applyBorder="1" applyAlignment="1">
      <alignment horizontal="left" vertical="center"/>
    </xf>
    <xf numFmtId="0" fontId="14" fillId="6" borderId="19" xfId="41" applyFont="1" applyFill="1" applyBorder="1" applyAlignment="1">
      <alignment horizontal="left" vertical="center"/>
    </xf>
    <xf numFmtId="0" fontId="12" fillId="6" borderId="0" xfId="41" applyFont="1" applyFill="1" applyBorder="1" applyAlignment="1">
      <alignment horizontal="left" vertical="center" wrapText="1"/>
    </xf>
    <xf numFmtId="0" fontId="12" fillId="6" borderId="21" xfId="41" applyFont="1" applyFill="1" applyBorder="1" applyAlignment="1">
      <alignment horizontal="left" vertical="center" wrapText="1"/>
    </xf>
    <xf numFmtId="0" fontId="12" fillId="6" borderId="0" xfId="41" applyFont="1" applyFill="1" applyBorder="1" applyAlignment="1">
      <alignment vertical="center"/>
    </xf>
    <xf numFmtId="0" fontId="12" fillId="6" borderId="23" xfId="41" applyFont="1" applyFill="1" applyBorder="1" applyAlignment="1">
      <alignment vertical="center"/>
    </xf>
    <xf numFmtId="0" fontId="13" fillId="6" borderId="22" xfId="41" applyFont="1" applyFill="1" applyBorder="1" applyAlignment="1">
      <alignment vertical="center"/>
    </xf>
    <xf numFmtId="0" fontId="13" fillId="6" borderId="0" xfId="41" applyFont="1" applyFill="1" applyBorder="1" applyAlignment="1">
      <alignment vertical="center"/>
    </xf>
    <xf numFmtId="0" fontId="13" fillId="6" borderId="23" xfId="41" applyFont="1" applyFill="1" applyBorder="1" applyAlignment="1">
      <alignment vertical="center"/>
    </xf>
  </cellXfs>
  <cellStyles count="48">
    <cellStyle name="Comma 2" xfId="2"/>
    <cellStyle name="Comma 2 2" xfId="4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2 4 2" xfId="43"/>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Normal" xfId="0" builtinId="0"/>
    <cellStyle name="Normal 10" xfId="1"/>
    <cellStyle name="Normal 2" xfId="23"/>
    <cellStyle name="Normal 2 2" xfId="24"/>
    <cellStyle name="Normal 2 2 2" xfId="44"/>
    <cellStyle name="Normal 2 3" xfId="25"/>
    <cellStyle name="Normal 2 4" xfId="41"/>
    <cellStyle name="Normal 3" xfId="26"/>
    <cellStyle name="Normal 3 2" xfId="27"/>
    <cellStyle name="Normal 3 2 2" xfId="28"/>
    <cellStyle name="Normal 3 2 2 2" xfId="29"/>
    <cellStyle name="Normal 3 3" xfId="30"/>
    <cellStyle name="Normal 3 3 2" xfId="45"/>
    <cellStyle name="Normal 4" xfId="31"/>
    <cellStyle name="Normal 4 2" xfId="32"/>
    <cellStyle name="Normal 4 3" xfId="46"/>
    <cellStyle name="Normal 5" xfId="33"/>
    <cellStyle name="Normal 5 2" xfId="47"/>
    <cellStyle name="Normal 6" xfId="34"/>
    <cellStyle name="Normal 7" xfId="35"/>
    <cellStyle name="Normal 7 2" xfId="36"/>
    <cellStyle name="Normal 7 3" xfId="37"/>
    <cellStyle name="Normal 7_FORMAT" xfId="38"/>
    <cellStyle name="Normal 8" xfId="39"/>
    <cellStyle name="Normal 9" xfId="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4"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5"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6"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7" name="Text Box 1"/>
        <xdr:cNvSpPr txBox="1">
          <a:spLocks noChangeArrowheads="1"/>
        </xdr:cNvSpPr>
      </xdr:nvSpPr>
      <xdr:spPr bwMode="auto">
        <a:xfrm>
          <a:off x="8753476"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M44"/>
  <sheetViews>
    <sheetView topLeftCell="A22" zoomScale="85" zoomScaleNormal="85" workbookViewId="0">
      <selection activeCell="C25" sqref="C25"/>
    </sheetView>
  </sheetViews>
  <sheetFormatPr defaultColWidth="9.140625" defaultRowHeight="14.25" x14ac:dyDescent="0.2"/>
  <cols>
    <col min="1" max="1" customWidth="true" style="76" width="9.5703125" collapsed="true"/>
    <col min="2" max="2" customWidth="true" style="76" width="19.42578125" collapsed="true"/>
    <col min="3" max="3" bestFit="true" customWidth="true" style="76" width="63.5703125" collapsed="true"/>
    <col min="4" max="4" customWidth="true" style="76" width="25.85546875" collapsed="true"/>
    <col min="5" max="5" customWidth="true" style="76" width="7.7109375" collapsed="true"/>
    <col min="6" max="6" bestFit="true" customWidth="true" style="76" width="15.5703125" collapsed="true"/>
    <col min="7" max="7" customWidth="true" style="76" width="19.7109375" collapsed="true"/>
    <col min="8" max="8" customWidth="true" style="76" width="17.7109375" collapsed="true"/>
    <col min="9" max="11" customWidth="true" style="76" width="13.42578125" collapsed="true"/>
    <col min="12" max="12" customWidth="true" style="77" width="4.140625" collapsed="true"/>
    <col min="13" max="13" customWidth="true" style="76" width="10.140625" collapsed="true"/>
    <col min="14" max="14" bestFit="true" customWidth="true" style="76" width="12.140625" collapsed="true"/>
    <col min="15" max="15" customWidth="true" style="78" width="4.42578125" collapsed="true"/>
    <col min="16" max="16" bestFit="true" customWidth="true" style="79" width="14.85546875" collapsed="true"/>
    <col min="17" max="17" bestFit="true" customWidth="true" style="79" width="13.0" collapsed="true"/>
    <col min="18" max="18" bestFit="true" customWidth="true" style="79" width="11.0" collapsed="true"/>
    <col min="19" max="19" customWidth="true" style="79" width="13.0" collapsed="true"/>
    <col min="20" max="20" customWidth="true" style="79" width="13.85546875" collapsed="true"/>
    <col min="21" max="21" customWidth="true" style="79" width="18.140625" collapsed="true"/>
    <col min="22" max="22" customWidth="true" style="79" width="13.85546875" collapsed="true"/>
    <col min="23" max="23" customWidth="true" style="76" width="19.42578125" collapsed="true"/>
    <col min="24" max="24" bestFit="true" customWidth="true" style="76" width="8.140625" collapsed="true"/>
    <col min="25" max="25" bestFit="true" customWidth="true" style="76" width="11.7109375" collapsed="true"/>
    <col min="26" max="26" customWidth="true" style="76" width="2.7109375" collapsed="true"/>
    <col min="27" max="27" bestFit="true" customWidth="true" style="76" width="14.0" collapsed="true"/>
    <col min="28" max="28" bestFit="true" customWidth="true" style="76" width="9.140625" collapsed="true"/>
    <col min="29" max="29" bestFit="true" customWidth="true" style="76" width="17.140625" collapsed="true"/>
    <col min="30" max="30" customWidth="true" style="76" width="8.85546875" collapsed="true"/>
    <col min="31" max="31" customWidth="true" style="76" width="7.85546875" collapsed="true"/>
    <col min="32" max="32" customWidth="true" style="76" width="9.140625" collapsed="true"/>
    <col min="33" max="33" customWidth="true" style="76" width="10.7109375" collapsed="true"/>
    <col min="34" max="35" customWidth="true" style="76" width="12.85546875" collapsed="true"/>
    <col min="36" max="36" customWidth="true" style="76" width="10.5703125" collapsed="true"/>
    <col min="37" max="37" bestFit="true" customWidth="true" style="76" width="8.140625" collapsed="true"/>
    <col min="38" max="38" customWidth="true" style="76" width="25.140625" collapsed="true"/>
    <col min="39" max="39" customWidth="true" style="76" width="2.7109375" collapsed="true"/>
    <col min="40" max="40" bestFit="true" customWidth="true" style="76" width="14.0" collapsed="true"/>
    <col min="41" max="41" bestFit="true" customWidth="true" style="76" width="15.0" collapsed="true"/>
    <col min="42" max="42" bestFit="true" customWidth="true" style="76" width="8.140625" collapsed="true"/>
    <col min="43" max="43" bestFit="true" customWidth="true" style="76" width="27.140625" collapsed="true"/>
    <col min="44" max="44" customWidth="true" style="76" width="2.7109375" collapsed="true"/>
    <col min="45" max="45" bestFit="true" customWidth="true" style="76" width="61.7109375" collapsed="true"/>
    <col min="46" max="46" customWidth="true" style="76" width="2.7109375" collapsed="true"/>
    <col min="47" max="47" bestFit="true" customWidth="true" style="76" width="13.85546875" collapsed="true"/>
    <col min="48" max="48" bestFit="true" customWidth="true" style="76" width="20.140625" collapsed="true"/>
    <col min="49" max="49" bestFit="true" customWidth="true" style="76" width="18.85546875" collapsed="true"/>
    <col min="50" max="50" bestFit="true" customWidth="true" style="76" width="36.85546875" collapsed="true"/>
    <col min="51" max="51" customWidth="true" style="76" width="2.7109375" collapsed="true"/>
    <col min="52" max="52" customWidth="true" style="76" width="23.5703125" collapsed="true"/>
    <col min="53" max="16384" style="76" width="9.140625" collapsed="true"/>
  </cols>
  <sheetData>
    <row r="3" spans="1:65" ht="13.9" x14ac:dyDescent="0.25">
      <c r="A3" s="76" t="s">
        <v>21</v>
      </c>
    </row>
    <row r="4" spans="1:65" ht="13.9" x14ac:dyDescent="0.25">
      <c r="A4" s="76" t="s">
        <v>22</v>
      </c>
      <c r="G4" s="80"/>
    </row>
    <row r="5" spans="1:65" s="63" customFormat="1" ht="13.9" x14ac:dyDescent="0.3">
      <c r="A5" s="61"/>
      <c r="B5" s="61"/>
      <c r="C5" s="153" t="s">
        <v>5</v>
      </c>
      <c r="D5" s="153"/>
      <c r="E5" s="153"/>
      <c r="F5" s="153"/>
      <c r="G5" s="153"/>
      <c r="H5" s="153"/>
      <c r="I5" s="153"/>
      <c r="J5" s="153"/>
      <c r="K5" s="153"/>
      <c r="L5" s="153"/>
      <c r="M5" s="74" t="s">
        <v>2</v>
      </c>
      <c r="N5" s="74" t="s">
        <v>8</v>
      </c>
      <c r="O5" s="81"/>
      <c r="P5" s="154"/>
      <c r="Q5" s="155"/>
      <c r="R5" s="155"/>
      <c r="S5" s="155"/>
      <c r="T5" s="155"/>
      <c r="U5" s="155"/>
      <c r="V5" s="156"/>
      <c r="W5" s="82"/>
      <c r="X5" s="82"/>
      <c r="Y5" s="82"/>
      <c r="Z5" s="82"/>
      <c r="AA5" s="82"/>
      <c r="AB5" s="82"/>
      <c r="AC5" s="82"/>
      <c r="AD5" s="82"/>
      <c r="AE5" s="82"/>
      <c r="AF5" s="82"/>
      <c r="AG5" s="82"/>
      <c r="AH5" s="82"/>
      <c r="AI5" s="82"/>
      <c r="AJ5" s="82"/>
      <c r="AK5" s="82"/>
      <c r="AL5" s="82"/>
      <c r="AM5" s="82"/>
      <c r="AN5" s="82"/>
      <c r="AO5" s="82"/>
      <c r="AP5" s="82"/>
      <c r="AQ5" s="82"/>
      <c r="AR5" s="82"/>
      <c r="AS5" s="82"/>
      <c r="AT5" s="83"/>
      <c r="AU5" s="152"/>
      <c r="AV5" s="152"/>
      <c r="AW5" s="152"/>
      <c r="AX5" s="152"/>
      <c r="AY5" s="83"/>
      <c r="AZ5" s="84"/>
      <c r="BA5" s="82"/>
      <c r="BB5" s="82"/>
      <c r="BC5" s="82"/>
      <c r="BD5" s="82"/>
      <c r="BE5" s="82"/>
      <c r="BF5" s="82"/>
      <c r="BG5" s="82"/>
      <c r="BH5" s="82"/>
      <c r="BI5" s="82"/>
      <c r="BJ5" s="82"/>
      <c r="BK5" s="82"/>
      <c r="BL5" s="82"/>
      <c r="BM5" s="82"/>
    </row>
    <row r="6" spans="1:65" s="63" customFormat="1" ht="50.25" customHeight="1" x14ac:dyDescent="0.3">
      <c r="A6" s="61" t="s">
        <v>0</v>
      </c>
      <c r="B6" s="61" t="s">
        <v>4</v>
      </c>
      <c r="C6" s="61" t="s">
        <v>1</v>
      </c>
      <c r="D6" s="75" t="s">
        <v>15</v>
      </c>
      <c r="E6" s="61" t="s">
        <v>3</v>
      </c>
      <c r="F6" s="70" t="s">
        <v>9</v>
      </c>
      <c r="G6" s="70" t="s">
        <v>10</v>
      </c>
      <c r="H6" s="70" t="s">
        <v>11</v>
      </c>
      <c r="I6" s="70" t="s">
        <v>12</v>
      </c>
      <c r="J6" s="70" t="s">
        <v>13</v>
      </c>
      <c r="K6" s="70" t="s">
        <v>14</v>
      </c>
      <c r="L6" s="85"/>
      <c r="M6" s="74"/>
      <c r="N6" s="74"/>
      <c r="O6" s="81"/>
      <c r="P6" s="157" t="s">
        <v>20</v>
      </c>
      <c r="Q6" s="158"/>
      <c r="R6" s="158"/>
      <c r="S6" s="158"/>
      <c r="T6" s="158"/>
      <c r="U6" s="158"/>
      <c r="V6" s="159"/>
      <c r="W6" s="82"/>
      <c r="X6" s="82"/>
      <c r="Y6" s="82"/>
      <c r="Z6" s="83"/>
      <c r="AA6" s="152"/>
      <c r="AB6" s="152"/>
      <c r="AC6" s="152"/>
      <c r="AD6" s="152"/>
      <c r="AE6" s="152"/>
      <c r="AF6" s="152"/>
      <c r="AG6" s="152"/>
      <c r="AH6" s="152"/>
      <c r="AI6" s="152"/>
      <c r="AJ6" s="152"/>
      <c r="AK6" s="152"/>
      <c r="AL6" s="152"/>
      <c r="AM6" s="83"/>
      <c r="AN6" s="152"/>
      <c r="AO6" s="152"/>
      <c r="AP6" s="152"/>
      <c r="AQ6" s="152"/>
      <c r="AR6" s="83"/>
      <c r="AS6" s="82"/>
      <c r="AT6" s="83"/>
      <c r="AU6" s="86"/>
      <c r="AV6" s="86"/>
      <c r="AW6" s="86"/>
      <c r="AX6" s="86"/>
      <c r="AY6" s="83"/>
      <c r="AZ6" s="82"/>
      <c r="BA6" s="82"/>
      <c r="BB6" s="82"/>
      <c r="BC6" s="82"/>
      <c r="BD6" s="82"/>
      <c r="BE6" s="82"/>
      <c r="BF6" s="82"/>
      <c r="BG6" s="82"/>
      <c r="BH6" s="82"/>
      <c r="BI6" s="82"/>
      <c r="BJ6" s="82"/>
      <c r="BK6" s="82"/>
      <c r="BL6" s="82"/>
      <c r="BM6" s="82"/>
    </row>
    <row r="7" spans="1:65" s="63" customFormat="1" ht="13.9" x14ac:dyDescent="0.25">
      <c r="A7" s="61"/>
      <c r="B7" s="62"/>
      <c r="D7" s="61"/>
      <c r="E7" s="62"/>
      <c r="G7" s="61"/>
      <c r="H7" s="61"/>
      <c r="I7" s="61"/>
      <c r="J7" s="61"/>
      <c r="K7" s="61"/>
      <c r="L7" s="66"/>
      <c r="M7" s="62"/>
      <c r="N7" s="87"/>
      <c r="O7" s="68"/>
      <c r="P7" s="67" t="s">
        <v>6</v>
      </c>
      <c r="Q7" s="67" t="s">
        <v>16</v>
      </c>
      <c r="R7" s="67" t="s">
        <v>17</v>
      </c>
      <c r="S7" s="88" t="s">
        <v>18</v>
      </c>
      <c r="T7" s="67" t="s">
        <v>7</v>
      </c>
      <c r="U7" s="67" t="s">
        <v>23</v>
      </c>
      <c r="V7" s="88" t="s">
        <v>19</v>
      </c>
      <c r="W7" s="89"/>
      <c r="X7" s="82"/>
      <c r="Y7" s="89"/>
      <c r="Z7" s="90"/>
      <c r="AA7" s="82"/>
      <c r="AB7" s="82"/>
      <c r="AC7" s="89"/>
      <c r="AD7" s="89"/>
      <c r="AE7" s="89"/>
      <c r="AF7" s="89"/>
      <c r="AG7" s="89"/>
      <c r="AH7" s="89"/>
      <c r="AI7" s="89"/>
      <c r="AJ7" s="89"/>
      <c r="AK7" s="82"/>
      <c r="AL7" s="89"/>
      <c r="AM7" s="90"/>
      <c r="AN7" s="82"/>
      <c r="AO7" s="82"/>
      <c r="AP7" s="82"/>
      <c r="AQ7" s="89"/>
      <c r="AR7" s="90"/>
      <c r="AS7" s="82"/>
      <c r="AT7" s="90"/>
      <c r="AU7" s="82"/>
      <c r="AV7" s="82"/>
      <c r="AW7" s="82"/>
      <c r="AX7" s="82"/>
      <c r="AY7" s="90"/>
      <c r="AZ7" s="82"/>
      <c r="BA7" s="82"/>
      <c r="BB7" s="82"/>
      <c r="BC7" s="82"/>
      <c r="BD7" s="82"/>
      <c r="BE7" s="82"/>
      <c r="BF7" s="82"/>
      <c r="BG7" s="82"/>
      <c r="BH7" s="82"/>
      <c r="BI7" s="82"/>
      <c r="BJ7" s="82"/>
      <c r="BK7" s="82"/>
      <c r="BL7" s="82"/>
      <c r="BM7" s="82"/>
    </row>
    <row r="8" spans="1:65" s="63" customFormat="1" ht="46.9" x14ac:dyDescent="0.3">
      <c r="A8" s="151">
        <v>1</v>
      </c>
      <c r="B8" s="128" t="s">
        <v>80</v>
      </c>
      <c r="C8" s="129" t="s">
        <v>103</v>
      </c>
      <c r="D8" s="130"/>
      <c r="E8" s="125"/>
      <c r="F8" s="125"/>
      <c r="G8" s="131"/>
      <c r="H8" s="132"/>
      <c r="I8" s="133"/>
      <c r="J8" s="134"/>
      <c r="K8" s="134"/>
      <c r="L8" s="135"/>
      <c r="M8" s="126" t="s">
        <v>81</v>
      </c>
      <c r="N8" s="146">
        <v>0</v>
      </c>
      <c r="O8" s="146"/>
      <c r="P8" s="146">
        <v>0</v>
      </c>
      <c r="Q8" s="146">
        <v>0</v>
      </c>
      <c r="R8" s="146">
        <v>0</v>
      </c>
      <c r="S8" s="146">
        <v>0</v>
      </c>
      <c r="T8" s="146">
        <v>0</v>
      </c>
      <c r="U8" s="146">
        <v>0</v>
      </c>
      <c r="V8" s="146">
        <v>0</v>
      </c>
      <c r="W8" s="89"/>
      <c r="X8" s="82"/>
      <c r="Y8" s="89"/>
      <c r="Z8" s="90"/>
      <c r="AA8" s="82"/>
      <c r="AB8" s="82"/>
      <c r="AC8" s="89"/>
      <c r="AD8" s="89"/>
      <c r="AE8" s="89"/>
      <c r="AF8" s="89"/>
      <c r="AG8" s="89"/>
      <c r="AH8" s="89"/>
      <c r="AI8" s="89"/>
      <c r="AJ8" s="89"/>
      <c r="AK8" s="82"/>
      <c r="AL8" s="89"/>
      <c r="AM8" s="90"/>
      <c r="AN8" s="82"/>
      <c r="AO8" s="82"/>
      <c r="AP8" s="82"/>
      <c r="AQ8" s="89"/>
      <c r="AR8" s="90"/>
      <c r="AS8" s="82"/>
      <c r="AT8" s="90"/>
      <c r="AU8" s="82"/>
      <c r="AV8" s="82"/>
      <c r="AW8" s="82"/>
      <c r="AX8" s="82"/>
      <c r="AY8" s="90"/>
      <c r="AZ8" s="82"/>
      <c r="BA8" s="82"/>
      <c r="BB8" s="82"/>
      <c r="BC8" s="82"/>
      <c r="BD8" s="82"/>
      <c r="BE8" s="82"/>
      <c r="BF8" s="82"/>
      <c r="BG8" s="82"/>
      <c r="BH8" s="82"/>
      <c r="BI8" s="82"/>
      <c r="BJ8" s="82"/>
      <c r="BK8" s="82"/>
      <c r="BL8" s="82"/>
      <c r="BM8" s="82"/>
    </row>
    <row r="9" spans="1:65" ht="31.15" x14ac:dyDescent="0.3">
      <c r="A9" s="126">
        <v>1.1000000000000001</v>
      </c>
      <c r="B9" s="128" t="s">
        <v>80</v>
      </c>
      <c r="C9" s="139" t="s">
        <v>104</v>
      </c>
      <c r="D9" s="130"/>
      <c r="E9" s="125"/>
      <c r="F9" s="125"/>
      <c r="G9" s="131"/>
      <c r="H9" s="132"/>
      <c r="I9" s="133"/>
      <c r="J9" s="134"/>
      <c r="K9" s="134"/>
      <c r="L9" s="135"/>
      <c r="M9" s="140" t="s">
        <v>105</v>
      </c>
      <c r="N9" s="146">
        <v>1</v>
      </c>
      <c r="O9" s="146"/>
      <c r="P9" s="146">
        <v>1000000</v>
      </c>
      <c r="Q9" s="146">
        <v>0</v>
      </c>
      <c r="R9" s="146" t="n">
        <f>P9*4.944%</f>
        <v>49440.0</v>
      </c>
      <c r="S9" s="146">
        <v>0</v>
      </c>
      <c r="T9" s="146">
        <v>0</v>
      </c>
      <c r="U9" s="146" t="n">
        <f>R9+P9</f>
        <v>1049440.0</v>
      </c>
      <c r="V9" s="146" t="n">
        <f>ROUND(U9*N9,0)</f>
        <v>1049440.0</v>
      </c>
      <c r="W9" s="91"/>
      <c r="X9" s="91"/>
      <c r="Y9" s="91"/>
      <c r="Z9" s="92"/>
      <c r="AA9" s="91"/>
      <c r="AB9" s="91"/>
      <c r="AC9" s="91"/>
      <c r="AD9" s="91"/>
      <c r="AE9" s="91"/>
      <c r="AF9" s="91"/>
      <c r="AG9" s="91"/>
      <c r="AH9" s="91"/>
      <c r="AI9" s="91"/>
      <c r="AJ9" s="91"/>
      <c r="AK9" s="91"/>
      <c r="AL9" s="91"/>
      <c r="AM9" s="92"/>
      <c r="AN9" s="91"/>
      <c r="AO9" s="91"/>
      <c r="AP9" s="91"/>
      <c r="AQ9" s="91"/>
      <c r="AR9" s="92"/>
      <c r="AS9" s="91"/>
      <c r="AT9" s="92"/>
      <c r="AU9" s="91"/>
      <c r="AV9" s="91"/>
      <c r="AW9" s="91"/>
      <c r="AX9" s="91"/>
      <c r="AY9" s="92"/>
      <c r="AZ9" s="91"/>
      <c r="BA9" s="91"/>
      <c r="BB9" s="91"/>
      <c r="BC9" s="91"/>
      <c r="BD9" s="91"/>
      <c r="BE9" s="91"/>
      <c r="BF9" s="91"/>
      <c r="BG9" s="91"/>
      <c r="BH9" s="91"/>
      <c r="BI9" s="91"/>
      <c r="BJ9" s="91"/>
      <c r="BK9" s="91"/>
      <c r="BL9" s="91"/>
      <c r="BM9" s="91"/>
    </row>
    <row r="10" spans="1:65" s="63" customFormat="1" ht="46.9" x14ac:dyDescent="0.3">
      <c r="A10" s="126">
        <v>1.2</v>
      </c>
      <c r="B10" s="128" t="s">
        <v>80</v>
      </c>
      <c r="C10" s="139" t="s">
        <v>106</v>
      </c>
      <c r="D10" s="130"/>
      <c r="E10" s="125"/>
      <c r="F10" s="125"/>
      <c r="G10" s="131"/>
      <c r="H10" s="132"/>
      <c r="I10" s="133"/>
      <c r="J10" s="134"/>
      <c r="K10" s="134"/>
      <c r="L10" s="135"/>
      <c r="M10" s="140" t="s">
        <v>107</v>
      </c>
      <c r="N10" s="146">
        <v>158082</v>
      </c>
      <c r="O10" s="146"/>
      <c r="P10" s="146">
        <v>5.3</v>
      </c>
      <c r="Q10" s="146">
        <v>0</v>
      </c>
      <c r="R10" s="146" t="n">
        <f>P10*4.944%</f>
        <v>0.262032</v>
      </c>
      <c r="S10" s="146">
        <v>0</v>
      </c>
      <c r="T10" s="146">
        <v>0</v>
      </c>
      <c r="U10" s="146" t="n">
        <f>R10+P10</f>
        <v>5.562031999999999</v>
      </c>
      <c r="V10" s="146" t="n">
        <f>ROUND(U10*N10,0)</f>
        <v>879257.0</v>
      </c>
      <c r="W10" s="89"/>
      <c r="X10" s="82"/>
      <c r="Y10" s="89"/>
      <c r="Z10" s="90"/>
      <c r="AA10" s="82"/>
      <c r="AB10" s="82"/>
      <c r="AC10" s="89"/>
      <c r="AD10" s="89"/>
      <c r="AE10" s="89"/>
      <c r="AF10" s="89"/>
      <c r="AG10" s="89"/>
      <c r="AH10" s="89"/>
      <c r="AI10" s="89"/>
      <c r="AJ10" s="89"/>
      <c r="AK10" s="82"/>
      <c r="AL10" s="89"/>
      <c r="AM10" s="90"/>
      <c r="AN10" s="82"/>
      <c r="AO10" s="82"/>
      <c r="AP10" s="82"/>
      <c r="AQ10" s="89"/>
      <c r="AR10" s="90"/>
      <c r="AS10" s="82"/>
      <c r="AT10" s="90"/>
      <c r="AU10" s="82"/>
      <c r="AV10" s="82"/>
      <c r="AW10" s="82"/>
      <c r="AX10" s="82"/>
      <c r="AY10" s="90"/>
      <c r="AZ10" s="82"/>
      <c r="BA10" s="82"/>
      <c r="BB10" s="82"/>
      <c r="BC10" s="82"/>
      <c r="BD10" s="82"/>
      <c r="BE10" s="82"/>
      <c r="BF10" s="82"/>
      <c r="BG10" s="82"/>
      <c r="BH10" s="82"/>
      <c r="BI10" s="82"/>
      <c r="BJ10" s="82"/>
      <c r="BK10" s="82"/>
      <c r="BL10" s="82"/>
      <c r="BM10" s="82"/>
    </row>
    <row r="11" spans="1:65" ht="62.45" x14ac:dyDescent="0.3">
      <c r="A11" s="126">
        <v>2</v>
      </c>
      <c r="B11" s="128" t="s">
        <v>80</v>
      </c>
      <c r="C11" s="129" t="s">
        <v>108</v>
      </c>
      <c r="D11" s="130"/>
      <c r="E11" s="125"/>
      <c r="F11" s="125"/>
      <c r="G11" s="131"/>
      <c r="H11" s="132"/>
      <c r="I11" s="133"/>
      <c r="J11" s="134"/>
      <c r="K11" s="134"/>
      <c r="L11" s="135"/>
      <c r="M11" s="140" t="s">
        <v>109</v>
      </c>
      <c r="N11" s="146">
        <v>0</v>
      </c>
      <c r="O11" s="146"/>
      <c r="P11" s="146">
        <v>0</v>
      </c>
      <c r="Q11" s="146">
        <v>0</v>
      </c>
      <c r="R11" s="146">
        <v>0</v>
      </c>
      <c r="S11" s="146">
        <v>0</v>
      </c>
      <c r="T11" s="146">
        <v>0</v>
      </c>
      <c r="U11" s="146">
        <v>0</v>
      </c>
      <c r="V11" s="146" t="n">
        <f>U11*N11</f>
        <v>0.0</v>
      </c>
      <c r="W11" s="91"/>
      <c r="X11" s="91"/>
      <c r="Y11" s="91"/>
      <c r="Z11" s="92"/>
      <c r="AA11" s="91"/>
      <c r="AB11" s="91"/>
      <c r="AC11" s="91"/>
      <c r="AD11" s="91"/>
      <c r="AE11" s="91"/>
      <c r="AF11" s="91"/>
      <c r="AG11" s="91"/>
      <c r="AH11" s="91"/>
      <c r="AI11" s="91"/>
      <c r="AJ11" s="91"/>
      <c r="AK11" s="91"/>
      <c r="AL11" s="91"/>
      <c r="AM11" s="92"/>
      <c r="AN11" s="91"/>
      <c r="AO11" s="91"/>
      <c r="AP11" s="91"/>
      <c r="AQ11" s="91"/>
      <c r="AR11" s="92"/>
      <c r="AS11" s="91"/>
      <c r="AT11" s="92"/>
      <c r="AU11" s="91"/>
      <c r="AV11" s="91"/>
      <c r="AW11" s="91"/>
      <c r="AX11" s="91"/>
      <c r="AY11" s="92"/>
      <c r="AZ11" s="91"/>
      <c r="BA11" s="91"/>
      <c r="BB11" s="91"/>
      <c r="BC11" s="91"/>
      <c r="BD11" s="91"/>
      <c r="BE11" s="91"/>
      <c r="BF11" s="91"/>
      <c r="BG11" s="91"/>
      <c r="BH11" s="91"/>
      <c r="BI11" s="91"/>
      <c r="BJ11" s="91"/>
      <c r="BK11" s="91"/>
      <c r="BL11" s="91"/>
      <c r="BM11" s="91"/>
    </row>
    <row r="12" spans="1:65" ht="16.149999999999999" x14ac:dyDescent="0.3">
      <c r="A12" s="126">
        <v>2.1</v>
      </c>
      <c r="B12" s="128" t="s">
        <v>80</v>
      </c>
      <c r="C12" s="139" t="s">
        <v>131</v>
      </c>
      <c r="D12" s="130"/>
      <c r="E12" s="125"/>
      <c r="F12" s="125"/>
      <c r="G12" s="131"/>
      <c r="H12" s="132"/>
      <c r="I12" s="133"/>
      <c r="J12" s="134"/>
      <c r="K12" s="134"/>
      <c r="L12" s="135"/>
      <c r="M12" s="140" t="s">
        <v>110</v>
      </c>
      <c r="N12" s="146">
        <v>1</v>
      </c>
      <c r="O12" s="146"/>
      <c r="P12" s="146">
        <v>2525</v>
      </c>
      <c r="Q12" s="146">
        <v>0</v>
      </c>
      <c r="R12" s="146">
        <v>0</v>
      </c>
      <c r="S12" s="146">
        <v>0</v>
      </c>
      <c r="T12" s="146">
        <v>0</v>
      </c>
      <c r="U12" s="146">
        <v>0</v>
      </c>
      <c r="V12" s="146" t="n">
        <f>U12*N12</f>
        <v>0.0</v>
      </c>
    </row>
    <row r="13" spans="1:65" ht="16.149999999999999" x14ac:dyDescent="0.3">
      <c r="A13" s="126">
        <v>2.2000000000000002</v>
      </c>
      <c r="B13" s="128" t="s">
        <v>80</v>
      </c>
      <c r="C13" s="139" t="s">
        <v>132</v>
      </c>
      <c r="D13" s="130"/>
      <c r="E13" s="125"/>
      <c r="F13" s="125"/>
      <c r="G13" s="131"/>
      <c r="H13" s="132"/>
      <c r="I13" s="133"/>
      <c r="J13" s="134"/>
      <c r="K13" s="134"/>
      <c r="L13" s="135"/>
      <c r="M13" s="140" t="s">
        <v>110</v>
      </c>
      <c r="N13" s="146">
        <v>480</v>
      </c>
      <c r="O13" s="146"/>
      <c r="P13" s="146">
        <v>2525</v>
      </c>
      <c r="Q13" s="146">
        <v>0</v>
      </c>
      <c r="R13" s="146" t="n">
        <f t="shared" ref="R13:R15" si="0">P13*4.944%</f>
        <v>124.836</v>
      </c>
      <c r="S13" s="146">
        <v>0</v>
      </c>
      <c r="T13" s="146">
        <v>0</v>
      </c>
      <c r="U13" s="146" t="n">
        <f t="shared" ref="U13:U15" si="1">R13+P13</f>
        <v>2649.836</v>
      </c>
      <c r="V13" s="146" t="n">
        <f>ROUND(U13*N13,0)</f>
        <v>1271921.0</v>
      </c>
    </row>
    <row r="14" spans="1:65" ht="16.149999999999999" x14ac:dyDescent="0.3">
      <c r="A14" s="126">
        <v>2.2999999999999998</v>
      </c>
      <c r="B14" s="128" t="s">
        <v>80</v>
      </c>
      <c r="C14" s="139" t="s">
        <v>133</v>
      </c>
      <c r="D14" s="130"/>
      <c r="E14" s="125"/>
      <c r="F14" s="125"/>
      <c r="G14" s="131"/>
      <c r="H14" s="132"/>
      <c r="I14" s="133"/>
      <c r="J14" s="134"/>
      <c r="K14" s="134"/>
      <c r="L14" s="135"/>
      <c r="M14" s="140" t="s">
        <v>110</v>
      </c>
      <c r="N14" s="146">
        <v>169.05</v>
      </c>
      <c r="O14" s="146"/>
      <c r="P14" s="146">
        <v>3300</v>
      </c>
      <c r="Q14" s="146">
        <v>0</v>
      </c>
      <c r="R14" s="146" t="n">
        <f t="shared" si="0"/>
        <v>163.152</v>
      </c>
      <c r="S14" s="146">
        <v>0</v>
      </c>
      <c r="T14" s="146">
        <v>0</v>
      </c>
      <c r="U14" s="146" t="n">
        <f t="shared" si="1"/>
        <v>3463.152</v>
      </c>
      <c r="V14" s="146" t="n">
        <f>ROUND(U14*N14,0)</f>
        <v>585446.0</v>
      </c>
    </row>
    <row r="15" spans="1:65" ht="16.149999999999999" x14ac:dyDescent="0.3">
      <c r="A15" s="126">
        <v>2.4</v>
      </c>
      <c r="B15" s="128" t="s">
        <v>80</v>
      </c>
      <c r="C15" s="139" t="s">
        <v>134</v>
      </c>
      <c r="D15" s="130"/>
      <c r="E15" s="125"/>
      <c r="F15" s="125"/>
      <c r="G15" s="131"/>
      <c r="H15" s="132"/>
      <c r="I15" s="133"/>
      <c r="J15" s="134"/>
      <c r="K15" s="134"/>
      <c r="L15" s="135"/>
      <c r="M15" s="140" t="s">
        <v>110</v>
      </c>
      <c r="N15" s="146">
        <v>277.2</v>
      </c>
      <c r="O15" s="146"/>
      <c r="P15" s="146">
        <v>2525</v>
      </c>
      <c r="Q15" s="146">
        <v>0</v>
      </c>
      <c r="R15" s="146" t="n">
        <f t="shared" si="0"/>
        <v>124.836</v>
      </c>
      <c r="S15" s="146">
        <v>0</v>
      </c>
      <c r="T15" s="146">
        <v>0</v>
      </c>
      <c r="U15" s="146" t="n">
        <f t="shared" si="1"/>
        <v>2649.836</v>
      </c>
      <c r="V15" s="146" t="n">
        <f>ROUND(U15*N15,0)</f>
        <v>734535.0</v>
      </c>
    </row>
    <row r="16" spans="1:65" ht="156" x14ac:dyDescent="0.3">
      <c r="A16" s="126">
        <v>3</v>
      </c>
      <c r="B16" s="128" t="s">
        <v>80</v>
      </c>
      <c r="C16" s="139" t="s">
        <v>111</v>
      </c>
      <c r="D16" s="130"/>
      <c r="E16" s="125"/>
      <c r="F16" s="125"/>
      <c r="G16" s="131"/>
      <c r="H16" s="132"/>
      <c r="I16" s="133"/>
      <c r="J16" s="134"/>
      <c r="K16" s="134"/>
      <c r="L16" s="135"/>
      <c r="M16" s="140" t="s">
        <v>109</v>
      </c>
      <c r="N16" s="146">
        <v>0</v>
      </c>
      <c r="O16" s="146"/>
      <c r="P16" s="146">
        <v>0</v>
      </c>
      <c r="Q16" s="146">
        <v>0</v>
      </c>
      <c r="R16" s="146">
        <v>0</v>
      </c>
      <c r="S16" s="146">
        <v>0</v>
      </c>
      <c r="T16" s="146">
        <v>0</v>
      </c>
      <c r="U16" s="146">
        <v>0</v>
      </c>
      <c r="V16" s="146" t="n">
        <f>U16*N16</f>
        <v>0.0</v>
      </c>
    </row>
    <row r="17" spans="1:22" ht="16.149999999999999" x14ac:dyDescent="0.3">
      <c r="A17" s="126">
        <v>3.1</v>
      </c>
      <c r="B17" s="128" t="s">
        <v>80</v>
      </c>
      <c r="C17" s="139" t="s">
        <v>135</v>
      </c>
      <c r="D17" s="130"/>
      <c r="E17" s="125"/>
      <c r="F17" s="125"/>
      <c r="G17" s="131"/>
      <c r="H17" s="132"/>
      <c r="I17" s="133"/>
      <c r="J17" s="134"/>
      <c r="K17" s="134"/>
      <c r="L17" s="135"/>
      <c r="M17" s="140" t="s">
        <v>112</v>
      </c>
      <c r="N17" s="146">
        <v>1</v>
      </c>
      <c r="O17" s="146"/>
      <c r="P17" s="146">
        <v>8250</v>
      </c>
      <c r="Q17" s="146">
        <v>0</v>
      </c>
      <c r="R17" s="146">
        <v>0</v>
      </c>
      <c r="S17" s="146">
        <v>0</v>
      </c>
      <c r="T17" s="146">
        <v>0</v>
      </c>
      <c r="U17" s="146">
        <v>0</v>
      </c>
      <c r="V17" s="146" t="n">
        <f>U17*N17</f>
        <v>0.0</v>
      </c>
    </row>
    <row r="18" spans="1:22" ht="16.149999999999999" x14ac:dyDescent="0.3">
      <c r="A18" s="126">
        <v>3.2</v>
      </c>
      <c r="B18" s="128" t="s">
        <v>80</v>
      </c>
      <c r="C18" s="139" t="s">
        <v>136</v>
      </c>
      <c r="D18" s="130"/>
      <c r="E18" s="125"/>
      <c r="F18" s="125"/>
      <c r="G18" s="131"/>
      <c r="H18" s="132"/>
      <c r="I18" s="133"/>
      <c r="J18" s="134"/>
      <c r="K18" s="134"/>
      <c r="L18" s="135"/>
      <c r="M18" s="140" t="s">
        <v>112</v>
      </c>
      <c r="N18" s="146">
        <v>135.71</v>
      </c>
      <c r="O18" s="146"/>
      <c r="P18" s="146">
        <v>8250</v>
      </c>
      <c r="Q18" s="146">
        <v>0</v>
      </c>
      <c r="R18" s="146" t="n">
        <f t="shared" ref="R18:R20" si="2">P18*4.944%</f>
        <v>407.88</v>
      </c>
      <c r="S18" s="146">
        <v>0</v>
      </c>
      <c r="T18" s="146">
        <v>0</v>
      </c>
      <c r="U18" s="146" t="n">
        <f t="shared" ref="U18:U20" si="3">R18+P18</f>
        <v>8657.88</v>
      </c>
      <c r="V18" s="146" t="n">
        <f>ROUND(U18*N18,0)</f>
        <v>1174961.0</v>
      </c>
    </row>
    <row r="19" spans="1:22" ht="16.149999999999999" x14ac:dyDescent="0.3">
      <c r="A19" s="126">
        <v>3.3</v>
      </c>
      <c r="B19" s="128" t="s">
        <v>80</v>
      </c>
      <c r="C19" s="139" t="s">
        <v>137</v>
      </c>
      <c r="D19" s="130"/>
      <c r="E19" s="125"/>
      <c r="F19" s="125"/>
      <c r="G19" s="131"/>
      <c r="H19" s="132"/>
      <c r="I19" s="133"/>
      <c r="J19" s="134"/>
      <c r="K19" s="134"/>
      <c r="L19" s="135"/>
      <c r="M19" s="140" t="s">
        <v>112</v>
      </c>
      <c r="N19" s="146">
        <v>191.19</v>
      </c>
      <c r="O19" s="146"/>
      <c r="P19" s="146">
        <v>8250</v>
      </c>
      <c r="Q19" s="146">
        <v>0</v>
      </c>
      <c r="R19" s="146" t="n">
        <f t="shared" si="2"/>
        <v>407.88</v>
      </c>
      <c r="S19" s="146">
        <v>0</v>
      </c>
      <c r="T19" s="146">
        <v>0</v>
      </c>
      <c r="U19" s="146" t="n">
        <f t="shared" si="3"/>
        <v>8657.88</v>
      </c>
      <c r="V19" s="146" t="n">
        <f>ROUND(U19*N19,0)</f>
        <v>1655300.0</v>
      </c>
    </row>
    <row r="20" spans="1:22" ht="16.149999999999999" x14ac:dyDescent="0.3">
      <c r="A20" s="126">
        <v>3.4</v>
      </c>
      <c r="B20" s="128" t="s">
        <v>80</v>
      </c>
      <c r="C20" s="139" t="s">
        <v>138</v>
      </c>
      <c r="D20" s="130"/>
      <c r="E20" s="125"/>
      <c r="F20" s="125"/>
      <c r="G20" s="131"/>
      <c r="H20" s="132"/>
      <c r="I20" s="133"/>
      <c r="J20" s="134"/>
      <c r="K20" s="134"/>
      <c r="L20" s="135"/>
      <c r="M20" s="140" t="s">
        <v>112</v>
      </c>
      <c r="N20" s="146">
        <v>78.37</v>
      </c>
      <c r="O20" s="146"/>
      <c r="P20" s="146">
        <v>8250</v>
      </c>
      <c r="Q20" s="146">
        <v>0</v>
      </c>
      <c r="R20" s="146" t="n">
        <f t="shared" si="2"/>
        <v>407.88</v>
      </c>
      <c r="S20" s="146">
        <v>0</v>
      </c>
      <c r="T20" s="146">
        <v>0</v>
      </c>
      <c r="U20" s="146" t="n">
        <f t="shared" si="3"/>
        <v>8657.88</v>
      </c>
      <c r="V20" s="146" t="n">
        <f>ROUND(U20*N20,0)</f>
        <v>678518.0</v>
      </c>
    </row>
    <row r="21" spans="1:22" ht="46.9" x14ac:dyDescent="0.3">
      <c r="A21" s="126">
        <v>4</v>
      </c>
      <c r="B21" s="128" t="s">
        <v>80</v>
      </c>
      <c r="C21" s="129" t="s">
        <v>113</v>
      </c>
      <c r="D21" s="130"/>
      <c r="E21" s="125"/>
      <c r="F21" s="125"/>
      <c r="G21" s="131"/>
      <c r="H21" s="132"/>
      <c r="I21" s="133"/>
      <c r="J21" s="134"/>
      <c r="K21" s="134"/>
      <c r="L21" s="135"/>
      <c r="M21" s="140" t="s">
        <v>109</v>
      </c>
      <c r="N21" s="146">
        <v>0</v>
      </c>
      <c r="O21" s="146"/>
      <c r="P21" s="146">
        <v>0</v>
      </c>
      <c r="Q21" s="146">
        <v>0</v>
      </c>
      <c r="R21" s="146">
        <v>0</v>
      </c>
      <c r="S21" s="146">
        <v>0</v>
      </c>
      <c r="T21" s="146">
        <v>0</v>
      </c>
      <c r="U21" s="146">
        <v>0</v>
      </c>
      <c r="V21" s="146" t="n">
        <f>U21*N21</f>
        <v>0.0</v>
      </c>
    </row>
    <row r="22" spans="1:22" ht="16.149999999999999" x14ac:dyDescent="0.3">
      <c r="A22" s="126">
        <v>4.0999999999999996</v>
      </c>
      <c r="B22" s="128" t="s">
        <v>80</v>
      </c>
      <c r="C22" s="139" t="s">
        <v>114</v>
      </c>
      <c r="D22" s="130"/>
      <c r="E22" s="125"/>
      <c r="F22" s="125"/>
      <c r="G22" s="131"/>
      <c r="H22" s="132"/>
      <c r="I22" s="133"/>
      <c r="J22" s="134"/>
      <c r="K22" s="134"/>
      <c r="L22" s="135"/>
      <c r="M22" s="140" t="s">
        <v>82</v>
      </c>
      <c r="N22" s="146">
        <v>1</v>
      </c>
      <c r="O22" s="146"/>
      <c r="P22" s="146">
        <v>650</v>
      </c>
      <c r="Q22" s="146">
        <v>0</v>
      </c>
      <c r="R22" s="146">
        <v>0</v>
      </c>
      <c r="S22" s="146">
        <v>0</v>
      </c>
      <c r="T22" s="146">
        <v>0</v>
      </c>
      <c r="U22" s="146">
        <v>0</v>
      </c>
      <c r="V22" s="146">
        <v>0</v>
      </c>
    </row>
    <row r="23" spans="1:22" ht="140.44999999999999" x14ac:dyDescent="0.3">
      <c r="A23" s="126">
        <v>5</v>
      </c>
      <c r="B23" s="128" t="s">
        <v>80</v>
      </c>
      <c r="C23" s="139" t="s">
        <v>115</v>
      </c>
      <c r="D23" s="130"/>
      <c r="E23" s="125"/>
      <c r="F23" s="125"/>
      <c r="G23" s="131"/>
      <c r="H23" s="132"/>
      <c r="I23" s="133"/>
      <c r="J23" s="134"/>
      <c r="K23" s="134"/>
      <c r="L23" s="135"/>
      <c r="M23" s="140" t="s">
        <v>109</v>
      </c>
      <c r="N23" s="146">
        <v>0</v>
      </c>
      <c r="O23" s="146"/>
      <c r="P23" s="146">
        <v>0</v>
      </c>
      <c r="Q23" s="146">
        <v>0</v>
      </c>
      <c r="R23" s="146">
        <v>0</v>
      </c>
      <c r="S23" s="146">
        <v>0</v>
      </c>
      <c r="T23" s="146">
        <v>0</v>
      </c>
      <c r="U23" s="146">
        <v>0</v>
      </c>
      <c r="V23" s="146">
        <v>0</v>
      </c>
    </row>
    <row r="24" spans="1:22" ht="16.149999999999999" x14ac:dyDescent="0.3">
      <c r="A24" s="126">
        <v>5.0999999999999996</v>
      </c>
      <c r="B24" s="128" t="s">
        <v>80</v>
      </c>
      <c r="C24" s="139" t="s">
        <v>116</v>
      </c>
      <c r="D24" s="130"/>
      <c r="E24" s="125"/>
      <c r="F24" s="125"/>
      <c r="G24" s="131"/>
      <c r="H24" s="132"/>
      <c r="I24" s="133"/>
      <c r="J24" s="134"/>
      <c r="K24" s="134"/>
      <c r="L24" s="135"/>
      <c r="M24" s="140" t="s">
        <v>82</v>
      </c>
      <c r="N24" s="146">
        <v>4</v>
      </c>
      <c r="O24" s="146"/>
      <c r="P24" s="146">
        <v>5200</v>
      </c>
      <c r="Q24" s="146">
        <v>0</v>
      </c>
      <c r="R24" s="146" t="n">
        <f t="shared" ref="R24:R28" si="4">P24*4.944%</f>
        <v>257.08799999999997</v>
      </c>
      <c r="S24" s="146">
        <v>0</v>
      </c>
      <c r="T24" s="146">
        <v>0</v>
      </c>
      <c r="U24" s="146" t="n">
        <f t="shared" ref="U24" si="5">R24+P24</f>
        <v>5457.088</v>
      </c>
      <c r="V24" s="146" t="n">
        <f>ROUND(U24*N24,0)</f>
        <v>21828.0</v>
      </c>
    </row>
    <row r="25" spans="1:22" ht="140.44999999999999" x14ac:dyDescent="0.3">
      <c r="A25" s="126">
        <v>6</v>
      </c>
      <c r="B25" s="128" t="s">
        <v>80</v>
      </c>
      <c r="C25" s="139" t="s">
        <v>117</v>
      </c>
      <c r="D25" s="130"/>
      <c r="E25" s="125"/>
      <c r="F25" s="125"/>
      <c r="G25" s="131"/>
      <c r="H25" s="132"/>
      <c r="I25" s="133"/>
      <c r="J25" s="134"/>
      <c r="K25" s="134"/>
      <c r="L25" s="135"/>
      <c r="M25" s="140" t="s">
        <v>109</v>
      </c>
      <c r="N25" s="146">
        <v>0</v>
      </c>
      <c r="O25" s="146"/>
      <c r="P25" s="146">
        <v>0</v>
      </c>
      <c r="Q25" s="146">
        <v>0</v>
      </c>
      <c r="R25" s="146">
        <v>0</v>
      </c>
      <c r="S25" s="146">
        <v>0</v>
      </c>
      <c r="T25" s="146">
        <v>0</v>
      </c>
      <c r="U25" s="146">
        <v>0</v>
      </c>
      <c r="V25" s="146">
        <v>0</v>
      </c>
    </row>
    <row r="26" spans="1:22" ht="16.149999999999999" x14ac:dyDescent="0.3">
      <c r="A26" s="126">
        <v>6.1</v>
      </c>
      <c r="B26" s="128" t="s">
        <v>80</v>
      </c>
      <c r="C26" s="139" t="s">
        <v>118</v>
      </c>
      <c r="D26" s="130"/>
      <c r="E26" s="125"/>
      <c r="F26" s="125"/>
      <c r="G26" s="131"/>
      <c r="H26" s="132"/>
      <c r="I26" s="133"/>
      <c r="J26" s="134"/>
      <c r="K26" s="134"/>
      <c r="L26" s="135"/>
      <c r="M26" s="140" t="s">
        <v>82</v>
      </c>
      <c r="N26" s="146">
        <v>19.84</v>
      </c>
      <c r="O26" s="146"/>
      <c r="P26" s="146">
        <v>6500</v>
      </c>
      <c r="Q26" s="146">
        <v>0</v>
      </c>
      <c r="R26" s="146" t="n">
        <f t="shared" si="4"/>
        <v>321.36</v>
      </c>
      <c r="S26" s="146">
        <v>0</v>
      </c>
      <c r="T26" s="146">
        <v>0</v>
      </c>
      <c r="U26" s="146" t="n">
        <f t="shared" ref="U26" si="6">R26+P26</f>
        <v>6821.36</v>
      </c>
      <c r="V26" s="146" t="n">
        <f>ROUND(U26*N26,0)</f>
        <v>135336.0</v>
      </c>
    </row>
    <row r="27" spans="1:22" ht="109.15" x14ac:dyDescent="0.3">
      <c r="A27" s="126">
        <v>7</v>
      </c>
      <c r="B27" s="128" t="s">
        <v>80</v>
      </c>
      <c r="C27" s="139" t="s">
        <v>119</v>
      </c>
      <c r="D27" s="130"/>
      <c r="E27" s="125"/>
      <c r="F27" s="125"/>
      <c r="G27" s="131"/>
      <c r="H27" s="132"/>
      <c r="I27" s="133"/>
      <c r="J27" s="134"/>
      <c r="K27" s="134"/>
      <c r="L27" s="135"/>
      <c r="M27" s="140" t="s">
        <v>109</v>
      </c>
      <c r="N27" s="146">
        <v>0</v>
      </c>
      <c r="O27" s="146"/>
      <c r="P27" s="146">
        <v>0</v>
      </c>
      <c r="Q27" s="146">
        <v>0</v>
      </c>
      <c r="R27" s="146">
        <v>0</v>
      </c>
      <c r="S27" s="146">
        <v>0</v>
      </c>
      <c r="T27" s="146">
        <v>0</v>
      </c>
      <c r="U27" s="146">
        <v>0</v>
      </c>
      <c r="V27" s="146">
        <v>0</v>
      </c>
    </row>
    <row r="28" spans="1:22" ht="18" x14ac:dyDescent="0.25">
      <c r="A28" s="126">
        <v>7.1</v>
      </c>
      <c r="B28" s="128" t="s">
        <v>80</v>
      </c>
      <c r="C28" s="139" t="s">
        <v>118</v>
      </c>
      <c r="D28" s="130"/>
      <c r="E28" s="125"/>
      <c r="F28" s="125"/>
      <c r="G28" s="131"/>
      <c r="H28" s="132"/>
      <c r="I28" s="133"/>
      <c r="J28" s="134"/>
      <c r="K28" s="134"/>
      <c r="L28" s="135"/>
      <c r="M28" s="140" t="s">
        <v>83</v>
      </c>
      <c r="N28" s="146">
        <v>71.5</v>
      </c>
      <c r="O28" s="146"/>
      <c r="P28" s="146">
        <v>500</v>
      </c>
      <c r="Q28" s="146">
        <v>0</v>
      </c>
      <c r="R28" s="146" t="n">
        <f t="shared" si="4"/>
        <v>24.72</v>
      </c>
      <c r="S28" s="146">
        <v>0</v>
      </c>
      <c r="T28" s="146">
        <v>0</v>
      </c>
      <c r="U28" s="146" t="n">
        <f t="shared" ref="U28" si="7">R28+P28</f>
        <v>524.72</v>
      </c>
      <c r="V28" s="146" t="n">
        <f>ROUND(U28*N28,0)</f>
        <v>37517.0</v>
      </c>
    </row>
    <row r="29" spans="1:22" ht="157.5" x14ac:dyDescent="0.25">
      <c r="A29" s="126">
        <v>8</v>
      </c>
      <c r="B29" s="128" t="s">
        <v>80</v>
      </c>
      <c r="C29" s="139" t="s">
        <v>120</v>
      </c>
      <c r="D29" s="130"/>
      <c r="E29" s="125"/>
      <c r="F29" s="125"/>
      <c r="G29" s="131"/>
      <c r="H29" s="132"/>
      <c r="I29" s="133"/>
      <c r="J29" s="134"/>
      <c r="K29" s="134"/>
      <c r="L29" s="135"/>
      <c r="M29" s="140" t="s">
        <v>109</v>
      </c>
      <c r="N29" s="146">
        <v>0</v>
      </c>
      <c r="O29" s="146"/>
      <c r="P29" s="146">
        <v>0</v>
      </c>
      <c r="Q29" s="146">
        <v>0</v>
      </c>
      <c r="R29" s="146">
        <v>0</v>
      </c>
      <c r="S29" s="146">
        <v>0</v>
      </c>
      <c r="T29" s="146">
        <v>0</v>
      </c>
      <c r="U29" s="146">
        <v>0</v>
      </c>
      <c r="V29" s="146">
        <v>0</v>
      </c>
    </row>
    <row r="30" spans="1:22" ht="18" x14ac:dyDescent="0.25">
      <c r="A30" s="126">
        <v>8.1</v>
      </c>
      <c r="B30" s="128" t="s">
        <v>80</v>
      </c>
      <c r="C30" s="139" t="s">
        <v>139</v>
      </c>
      <c r="D30" s="130"/>
      <c r="E30" s="125"/>
      <c r="F30" s="125"/>
      <c r="G30" s="131"/>
      <c r="H30" s="132"/>
      <c r="I30" s="133"/>
      <c r="J30" s="134"/>
      <c r="K30" s="134"/>
      <c r="L30" s="135"/>
      <c r="M30" s="140" t="s">
        <v>121</v>
      </c>
      <c r="N30" s="146">
        <v>1</v>
      </c>
      <c r="O30" s="146"/>
      <c r="P30" s="146">
        <v>68000</v>
      </c>
      <c r="Q30" s="146">
        <v>0</v>
      </c>
      <c r="R30" s="146">
        <v>0</v>
      </c>
      <c r="S30" s="146">
        <v>0</v>
      </c>
      <c r="T30" s="146">
        <v>0</v>
      </c>
      <c r="U30" s="146">
        <v>0</v>
      </c>
      <c r="V30" s="146">
        <v>0</v>
      </c>
    </row>
    <row r="31" spans="1:22" ht="18" x14ac:dyDescent="0.25">
      <c r="A31" s="126">
        <v>8.1999999999999993</v>
      </c>
      <c r="B31" s="128" t="s">
        <v>80</v>
      </c>
      <c r="C31" s="139" t="s">
        <v>140</v>
      </c>
      <c r="D31" s="130"/>
      <c r="E31" s="125"/>
      <c r="F31" s="125"/>
      <c r="G31" s="131"/>
      <c r="H31" s="132"/>
      <c r="I31" s="133"/>
      <c r="J31" s="134"/>
      <c r="K31" s="134"/>
      <c r="L31" s="135"/>
      <c r="M31" s="140" t="s">
        <v>121</v>
      </c>
      <c r="N31" s="146">
        <v>38.97</v>
      </c>
      <c r="O31" s="146"/>
      <c r="P31" s="146">
        <v>68000</v>
      </c>
      <c r="Q31" s="146">
        <v>0</v>
      </c>
      <c r="R31" s="146" t="n">
        <f t="shared" ref="R31:R44" si="8">P31*4.944%</f>
        <v>3361.92</v>
      </c>
      <c r="S31" s="146">
        <v>0</v>
      </c>
      <c r="T31" s="146">
        <v>0</v>
      </c>
      <c r="U31" s="146" t="n">
        <f t="shared" ref="U31:U38" si="9">R31+P31</f>
        <v>71361.92</v>
      </c>
      <c r="V31" s="146" t="n">
        <f>ROUND(U31*N31,0)</f>
        <v>2780974.0</v>
      </c>
    </row>
    <row r="32" spans="1:22" ht="18" x14ac:dyDescent="0.25">
      <c r="A32" s="126">
        <v>8.3000000000000007</v>
      </c>
      <c r="B32" s="128" t="s">
        <v>80</v>
      </c>
      <c r="C32" s="139" t="s">
        <v>141</v>
      </c>
      <c r="D32" s="130"/>
      <c r="E32" s="125"/>
      <c r="F32" s="125"/>
      <c r="G32" s="131"/>
      <c r="H32" s="132"/>
      <c r="I32" s="133"/>
      <c r="J32" s="134"/>
      <c r="K32" s="134"/>
      <c r="L32" s="135"/>
      <c r="M32" s="140" t="s">
        <v>121</v>
      </c>
      <c r="N32" s="146">
        <v>25.47</v>
      </c>
      <c r="O32" s="146"/>
      <c r="P32" s="146">
        <v>68000</v>
      </c>
      <c r="Q32" s="146">
        <v>0</v>
      </c>
      <c r="R32" s="146" t="n">
        <f t="shared" si="8"/>
        <v>3361.92</v>
      </c>
      <c r="S32" s="146">
        <v>0</v>
      </c>
      <c r="T32" s="146">
        <v>0</v>
      </c>
      <c r="U32" s="146" t="n">
        <f t="shared" si="9"/>
        <v>71361.92</v>
      </c>
      <c r="V32" s="146" t="n">
        <f>ROUND(U32*N32,0)</f>
        <v>1817588.0</v>
      </c>
    </row>
    <row r="33" spans="1:22" ht="18" x14ac:dyDescent="0.25">
      <c r="A33" s="126">
        <v>8.4</v>
      </c>
      <c r="B33" s="128" t="s">
        <v>80</v>
      </c>
      <c r="C33" s="139" t="s">
        <v>142</v>
      </c>
      <c r="D33" s="130"/>
      <c r="E33" s="125"/>
      <c r="F33" s="125"/>
      <c r="G33" s="131"/>
      <c r="H33" s="132"/>
      <c r="I33" s="133"/>
      <c r="J33" s="134"/>
      <c r="K33" s="134"/>
      <c r="L33" s="135"/>
      <c r="M33" s="140" t="s">
        <v>121</v>
      </c>
      <c r="N33" s="146">
        <v>9.4</v>
      </c>
      <c r="O33" s="146"/>
      <c r="P33" s="146">
        <v>68000</v>
      </c>
      <c r="Q33" s="146">
        <v>0</v>
      </c>
      <c r="R33" s="146" t="n">
        <f t="shared" si="8"/>
        <v>3361.92</v>
      </c>
      <c r="S33" s="146">
        <v>0</v>
      </c>
      <c r="T33" s="146">
        <v>0</v>
      </c>
      <c r="U33" s="146" t="n">
        <f t="shared" si="9"/>
        <v>71361.92</v>
      </c>
      <c r="V33" s="146" t="n">
        <f>ROUND(U33*N33,0)</f>
        <v>670802.0</v>
      </c>
    </row>
    <row r="34" spans="1:22" ht="18" x14ac:dyDescent="0.25">
      <c r="A34" s="126">
        <v>8.5</v>
      </c>
      <c r="B34" s="128" t="s">
        <v>80</v>
      </c>
      <c r="C34" s="149" t="s">
        <v>122</v>
      </c>
      <c r="D34" s="130"/>
      <c r="E34" s="125"/>
      <c r="F34" s="125"/>
      <c r="G34" s="131"/>
      <c r="H34" s="132"/>
      <c r="I34" s="133"/>
      <c r="J34" s="134"/>
      <c r="K34" s="134"/>
      <c r="L34" s="135"/>
      <c r="M34" s="140" t="s">
        <v>121</v>
      </c>
      <c r="N34" s="146">
        <v>2</v>
      </c>
      <c r="O34" s="146"/>
      <c r="P34" s="146">
        <v>68000</v>
      </c>
      <c r="Q34" s="146">
        <v>0</v>
      </c>
      <c r="R34" s="146" t="n">
        <f t="shared" si="8"/>
        <v>3361.92</v>
      </c>
      <c r="S34" s="146">
        <v>0</v>
      </c>
      <c r="T34" s="146">
        <v>0</v>
      </c>
      <c r="U34" s="146" t="n">
        <f t="shared" si="9"/>
        <v>71361.92</v>
      </c>
      <c r="V34" s="146" t="n">
        <f>ROUND(U34*N34,0)</f>
        <v>142724.0</v>
      </c>
    </row>
    <row r="35" spans="1:22" ht="18" x14ac:dyDescent="0.25">
      <c r="A35" s="126">
        <v>9</v>
      </c>
      <c r="B35" s="128" t="s">
        <v>80</v>
      </c>
      <c r="C35" s="149" t="s">
        <v>123</v>
      </c>
      <c r="D35" s="130"/>
      <c r="E35" s="125"/>
      <c r="F35" s="125"/>
      <c r="G35" s="131"/>
      <c r="H35" s="132"/>
      <c r="I35" s="133"/>
      <c r="J35" s="134"/>
      <c r="K35" s="134"/>
      <c r="L35" s="135"/>
      <c r="M35" s="140" t="s">
        <v>109</v>
      </c>
      <c r="N35" s="146">
        <v>0</v>
      </c>
      <c r="O35" s="146"/>
      <c r="P35" s="146">
        <v>0</v>
      </c>
      <c r="Q35" s="146">
        <v>0</v>
      </c>
      <c r="R35" s="146" t="n">
        <f t="shared" si="8"/>
        <v>0.0</v>
      </c>
      <c r="S35" s="146">
        <v>0</v>
      </c>
      <c r="T35" s="146">
        <v>0</v>
      </c>
      <c r="U35" s="146" t="n">
        <f t="shared" si="9"/>
        <v>0.0</v>
      </c>
      <c r="V35" s="146" t="n">
        <f t="shared" ref="V35:V36" si="10">U35*N35</f>
        <v>0.0</v>
      </c>
    </row>
    <row r="36" spans="1:22" ht="18" x14ac:dyDescent="0.25">
      <c r="A36" s="126">
        <v>9.1</v>
      </c>
      <c r="B36" s="128" t="s">
        <v>80</v>
      </c>
      <c r="C36" s="139" t="s">
        <v>151</v>
      </c>
      <c r="D36" s="130"/>
      <c r="E36" s="125"/>
      <c r="F36" s="125"/>
      <c r="G36" s="131"/>
      <c r="H36" s="132"/>
      <c r="I36" s="133"/>
      <c r="J36" s="134"/>
      <c r="K36" s="134"/>
      <c r="L36" s="135"/>
      <c r="M36" s="140" t="s">
        <v>84</v>
      </c>
      <c r="N36" s="146">
        <v>8.5037145988415705</v>
      </c>
      <c r="O36" s="146"/>
      <c r="P36" s="146">
        <v>88000</v>
      </c>
      <c r="Q36" s="146">
        <v>0</v>
      </c>
      <c r="R36" s="146" t="n">
        <f t="shared" si="8"/>
        <v>4350.72</v>
      </c>
      <c r="S36" s="146">
        <v>0</v>
      </c>
      <c r="T36" s="146">
        <v>0</v>
      </c>
      <c r="U36" s="146" t="n">
        <f t="shared" si="9"/>
        <v>92350.72</v>
      </c>
      <c r="V36" s="146" t="n">
        <f t="shared" si="10"/>
        <v>785324.1658775302</v>
      </c>
    </row>
    <row r="37" spans="1:22" ht="18" x14ac:dyDescent="0.25">
      <c r="A37" s="126">
        <v>9.1999999999999993</v>
      </c>
      <c r="B37" s="128" t="s">
        <v>80</v>
      </c>
      <c r="C37" s="139" t="s">
        <v>152</v>
      </c>
      <c r="D37" s="130"/>
      <c r="E37" s="125"/>
      <c r="F37" s="125"/>
      <c r="G37" s="131"/>
      <c r="H37" s="132"/>
      <c r="I37" s="133"/>
      <c r="J37" s="134"/>
      <c r="K37" s="134"/>
      <c r="L37" s="135"/>
      <c r="M37" s="140" t="s">
        <v>84</v>
      </c>
      <c r="N37" s="146">
        <v>22</v>
      </c>
      <c r="O37" s="146"/>
      <c r="P37" s="146">
        <v>88000</v>
      </c>
      <c r="Q37" s="146">
        <v>0</v>
      </c>
      <c r="R37" s="146" t="n">
        <f t="shared" si="8"/>
        <v>4350.72</v>
      </c>
      <c r="S37" s="146">
        <v>0</v>
      </c>
      <c r="T37" s="146">
        <v>0</v>
      </c>
      <c r="U37" s="146" t="n">
        <f t="shared" si="9"/>
        <v>92350.72</v>
      </c>
      <c r="V37" s="146" t="n">
        <f>ROUND(U37*N37,0)</f>
        <v>2031716.0</v>
      </c>
    </row>
    <row r="38" spans="1:22" ht="18" x14ac:dyDescent="0.25">
      <c r="A38" s="126">
        <v>9.3000000000000007</v>
      </c>
      <c r="B38" s="128" t="s">
        <v>80</v>
      </c>
      <c r="C38" s="139" t="s">
        <v>153</v>
      </c>
      <c r="D38" s="130"/>
      <c r="E38" s="125"/>
      <c r="F38" s="125"/>
      <c r="G38" s="131"/>
      <c r="H38" s="132"/>
      <c r="I38" s="133"/>
      <c r="J38" s="134"/>
      <c r="K38" s="134"/>
      <c r="L38" s="135"/>
      <c r="M38" s="140" t="s">
        <v>84</v>
      </c>
      <c r="N38" s="146">
        <v>17</v>
      </c>
      <c r="O38" s="146"/>
      <c r="P38" s="146">
        <v>88000</v>
      </c>
      <c r="Q38" s="146">
        <v>0</v>
      </c>
      <c r="R38" s="146" t="n">
        <f t="shared" si="8"/>
        <v>4350.72</v>
      </c>
      <c r="S38" s="146">
        <v>0</v>
      </c>
      <c r="T38" s="146">
        <v>0</v>
      </c>
      <c r="U38" s="146" t="n">
        <f t="shared" si="9"/>
        <v>92350.72</v>
      </c>
      <c r="V38" s="146" t="n">
        <f>ROUND(U38*N38,0)</f>
        <v>1569962.0</v>
      </c>
    </row>
    <row r="39" spans="1:22" ht="31.5" x14ac:dyDescent="0.25">
      <c r="A39" s="126">
        <v>10</v>
      </c>
      <c r="B39" s="128" t="s">
        <v>80</v>
      </c>
      <c r="C39" s="149" t="s">
        <v>124</v>
      </c>
      <c r="D39" s="130"/>
      <c r="E39" s="125"/>
      <c r="F39" s="125"/>
      <c r="G39" s="131"/>
      <c r="H39" s="132"/>
      <c r="I39" s="133"/>
      <c r="J39" s="134"/>
      <c r="K39" s="134"/>
      <c r="L39" s="135"/>
      <c r="M39" s="140" t="s">
        <v>125</v>
      </c>
      <c r="N39" s="146">
        <v>1</v>
      </c>
      <c r="O39" s="146"/>
      <c r="P39" s="146">
        <v>6450</v>
      </c>
      <c r="Q39" s="146">
        <v>0</v>
      </c>
      <c r="R39" s="146">
        <v>0</v>
      </c>
      <c r="S39" s="146">
        <v>0</v>
      </c>
      <c r="T39" s="146">
        <v>0</v>
      </c>
      <c r="U39" s="146">
        <v>0</v>
      </c>
      <c r="V39" s="146">
        <v>0</v>
      </c>
    </row>
    <row r="40" spans="1:22" ht="110.25" x14ac:dyDescent="0.25">
      <c r="A40" s="126">
        <v>11</v>
      </c>
      <c r="B40" s="128" t="s">
        <v>80</v>
      </c>
      <c r="C40" s="150" t="s">
        <v>126</v>
      </c>
      <c r="D40" s="130"/>
      <c r="E40" s="125"/>
      <c r="F40" s="125"/>
      <c r="G40" s="131"/>
      <c r="H40" s="132"/>
      <c r="I40" s="133"/>
      <c r="J40" s="134"/>
      <c r="K40" s="134"/>
      <c r="L40" s="135"/>
      <c r="M40" s="140" t="s">
        <v>85</v>
      </c>
      <c r="N40" s="146">
        <v>17</v>
      </c>
      <c r="O40" s="146"/>
      <c r="P40" s="146">
        <v>90000</v>
      </c>
      <c r="Q40" s="146">
        <v>0</v>
      </c>
      <c r="R40" s="146" t="n">
        <f t="shared" si="8"/>
        <v>4449.599999999999</v>
      </c>
      <c r="S40" s="146">
        <v>0</v>
      </c>
      <c r="T40" s="146">
        <v>0</v>
      </c>
      <c r="U40" s="146" t="n">
        <f t="shared" ref="U40:U44" si="11">R40+P40</f>
        <v>94449.6</v>
      </c>
      <c r="V40" s="146" t="n">
        <f>ROUND(U40*N40,0)</f>
        <v>1605643.0</v>
      </c>
    </row>
    <row r="41" spans="1:22" ht="31.5" x14ac:dyDescent="0.25">
      <c r="A41" s="126">
        <v>12</v>
      </c>
      <c r="B41" s="128" t="s">
        <v>80</v>
      </c>
      <c r="C41" s="150" t="s">
        <v>127</v>
      </c>
      <c r="D41" s="130"/>
      <c r="E41" s="125"/>
      <c r="F41" s="125"/>
      <c r="G41" s="131"/>
      <c r="H41" s="132"/>
      <c r="I41" s="133"/>
      <c r="J41" s="134"/>
      <c r="K41" s="134"/>
      <c r="L41" s="135"/>
      <c r="M41" s="140" t="s">
        <v>84</v>
      </c>
      <c r="N41" s="146">
        <v>6.3</v>
      </c>
      <c r="O41" s="146"/>
      <c r="P41" s="146">
        <v>88000</v>
      </c>
      <c r="Q41" s="146">
        <v>0</v>
      </c>
      <c r="R41" s="146" t="n">
        <f t="shared" si="8"/>
        <v>4350.72</v>
      </c>
      <c r="S41" s="146">
        <v>0</v>
      </c>
      <c r="T41" s="146">
        <v>0</v>
      </c>
      <c r="U41" s="146" t="n">
        <f t="shared" si="11"/>
        <v>92350.72</v>
      </c>
      <c r="V41" s="146" t="n">
        <f>ROUND(U41*N41,0)</f>
        <v>581810.0</v>
      </c>
    </row>
    <row r="42" spans="1:22" ht="18" x14ac:dyDescent="0.25">
      <c r="A42" s="126">
        <v>13</v>
      </c>
      <c r="B42" s="128" t="s">
        <v>80</v>
      </c>
      <c r="C42" s="150" t="s">
        <v>149</v>
      </c>
      <c r="D42" s="130"/>
      <c r="E42" s="125"/>
      <c r="F42" s="125"/>
      <c r="G42" s="131"/>
      <c r="H42" s="132"/>
      <c r="I42" s="133"/>
      <c r="J42" s="134"/>
      <c r="K42" s="134"/>
      <c r="L42" s="135"/>
      <c r="M42" s="140" t="s">
        <v>84</v>
      </c>
      <c r="N42" s="146">
        <v>17</v>
      </c>
      <c r="O42" s="146"/>
      <c r="P42" s="146">
        <v>691.37882205513756</v>
      </c>
      <c r="Q42" s="146">
        <v>0</v>
      </c>
      <c r="R42" s="146" t="n">
        <f t="shared" si="8"/>
        <v>34.181768962406</v>
      </c>
      <c r="S42" s="146">
        <v>0</v>
      </c>
      <c r="T42" s="146">
        <v>0</v>
      </c>
      <c r="U42" s="146" t="n">
        <f t="shared" si="11"/>
        <v>725.5605910175435</v>
      </c>
      <c r="V42" s="146" t="n">
        <f>ROUND(U42*N42,0)</f>
        <v>12335.0</v>
      </c>
    </row>
    <row r="43" spans="1:22" ht="18" x14ac:dyDescent="0.25">
      <c r="A43" s="126">
        <v>14</v>
      </c>
      <c r="B43" s="128" t="s">
        <v>80</v>
      </c>
      <c r="C43" s="150" t="s">
        <v>150</v>
      </c>
      <c r="D43" s="130"/>
      <c r="E43" s="125"/>
      <c r="F43" s="125"/>
      <c r="G43" s="131"/>
      <c r="H43" s="132"/>
      <c r="I43" s="133"/>
      <c r="J43" s="134"/>
      <c r="K43" s="134"/>
      <c r="L43" s="135"/>
      <c r="M43" s="140" t="s">
        <v>129</v>
      </c>
      <c r="N43" s="146">
        <v>387.25</v>
      </c>
      <c r="O43" s="146"/>
      <c r="P43" s="146">
        <v>1102.6937102277971</v>
      </c>
      <c r="Q43" s="146">
        <v>0</v>
      </c>
      <c r="R43" s="146" t="n">
        <f t="shared" si="8"/>
        <v>54.517177033662286</v>
      </c>
      <c r="S43" s="146">
        <v>0</v>
      </c>
      <c r="T43" s="146">
        <v>0</v>
      </c>
      <c r="U43" s="146" t="n">
        <f t="shared" si="11"/>
        <v>1157.2108872614594</v>
      </c>
      <c r="V43" s="146" t="n">
        <f>ROUND(U43*N43,0)</f>
        <v>448130.0</v>
      </c>
    </row>
    <row r="44" spans="1:22" ht="18" x14ac:dyDescent="0.25">
      <c r="A44" s="126">
        <v>15</v>
      </c>
      <c r="B44" s="128" t="s">
        <v>80</v>
      </c>
      <c r="C44" s="150" t="s">
        <v>130</v>
      </c>
      <c r="D44" s="130"/>
      <c r="E44" s="125"/>
      <c r="F44" s="125"/>
      <c r="G44" s="131"/>
      <c r="H44" s="132"/>
      <c r="I44" s="133"/>
      <c r="J44" s="134"/>
      <c r="K44" s="134"/>
      <c r="L44" s="135"/>
      <c r="M44" s="140" t="s">
        <v>84</v>
      </c>
      <c r="N44" s="146">
        <v>31.824999999999999</v>
      </c>
      <c r="O44" s="146"/>
      <c r="P44" s="146">
        <v>73</v>
      </c>
      <c r="Q44" s="146">
        <v>0</v>
      </c>
      <c r="R44" s="146" t="n">
        <f t="shared" si="8"/>
        <v>3.60912</v>
      </c>
      <c r="S44" s="146">
        <v>0</v>
      </c>
      <c r="T44" s="146">
        <v>0</v>
      </c>
      <c r="U44" s="146" t="n">
        <f t="shared" si="11"/>
        <v>76.60912</v>
      </c>
      <c r="V44" s="146" t="n">
        <f>ROUND(U44*N44,0)</f>
        <v>2438.0</v>
      </c>
    </row>
  </sheetData>
  <protectedRanges>
    <protectedRange password="CA69" sqref="G8" name="Range1_1_1_1_3"/>
    <protectedRange password="CA69" sqref="I8" name="Range1_12_2_1_1_3"/>
    <protectedRange password="CA69" sqref="J8:K8" name="Range1_2_2_1_1_1_3"/>
    <protectedRange password="CA69" sqref="N8:O8" name="Range1_1_3_1_3"/>
    <protectedRange password="CA69" sqref="D8" name="Range1_1_4_1_3"/>
    <protectedRange password="CA69" sqref="H8" name="Range1_12_2_2_1_3"/>
    <protectedRange password="CA69" sqref="B8:B44" name="Range1_1_5_1_1_3"/>
  </protectedRanges>
  <mergeCells count="6">
    <mergeCell ref="AU5:AX5"/>
    <mergeCell ref="AA6:AL6"/>
    <mergeCell ref="AN6:AQ6"/>
    <mergeCell ref="C5:L5"/>
    <mergeCell ref="P5:V5"/>
    <mergeCell ref="P6:V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44"/>
  <sheetViews>
    <sheetView tabSelected="1" topLeftCell="M1" zoomScale="70" zoomScaleNormal="70" workbookViewId="0">
      <selection activeCell="AB4" sqref="AB4"/>
    </sheetView>
  </sheetViews>
  <sheetFormatPr defaultColWidth="9.140625" defaultRowHeight="15" x14ac:dyDescent="0.25"/>
  <cols>
    <col min="1" max="1" customWidth="true" style="1" width="9.5703125" collapsed="true"/>
    <col min="2" max="2" bestFit="true" customWidth="true" style="1" width="22.42578125" collapsed="true"/>
    <col min="3" max="3" customWidth="true" style="1" width="83.0" collapsed="true"/>
    <col min="4" max="4" customWidth="true" style="1" width="29.7109375" collapsed="true"/>
    <col min="5" max="5" customWidth="true" style="1" width="12.140625" collapsed="true"/>
    <col min="6" max="6" customWidth="true" style="1" width="17.42578125" collapsed="true"/>
    <col min="7" max="7" customWidth="true" style="1" width="19.7109375" collapsed="true"/>
    <col min="8" max="8" customWidth="true" style="1" width="17.7109375" collapsed="true"/>
    <col min="9" max="11" customWidth="true" style="1" width="13.42578125" collapsed="true"/>
    <col min="12" max="12" customWidth="true" style="14" width="4.140625" collapsed="true"/>
    <col min="13" max="13" customWidth="true" style="57" width="7.140625" collapsed="true"/>
    <col min="14" max="14" bestFit="true" customWidth="true" style="57" width="12.140625" collapsed="true"/>
    <col min="15" max="15" customWidth="true" style="17" width="4.42578125" collapsed="true"/>
    <col min="16" max="16" bestFit="true" customWidth="true" style="58" width="14.85546875" collapsed="true"/>
    <col min="17" max="17" customWidth="true" style="58" width="13.0" collapsed="true"/>
    <col min="18" max="18" customWidth="true" style="58" width="11.0" collapsed="true"/>
    <col min="19" max="19" customWidth="true" style="58" width="13.0" collapsed="true"/>
    <col min="20" max="20" customWidth="true" style="58" width="13.85546875" collapsed="true"/>
    <col min="21" max="21" customWidth="true" style="58" width="14.85546875" collapsed="true"/>
    <col min="22" max="22" customWidth="true" style="58" width="18.140625" collapsed="true"/>
    <col min="23" max="23" customWidth="true" style="59" width="6.0" collapsed="true"/>
    <col min="24" max="30" customWidth="true" style="58" width="18.140625" collapsed="true"/>
    <col min="31" max="31" bestFit="true" customWidth="true" style="58" width="15.28515625" collapsed="true"/>
    <col min="32" max="33" customWidth="true" style="1" width="13.85546875" collapsed="true"/>
    <col min="34" max="34" bestFit="true" customWidth="true" style="1" width="8.140625" collapsed="true"/>
    <col min="35" max="35" bestFit="true" customWidth="true" style="1" width="11.7109375" collapsed="true"/>
    <col min="36" max="36" customWidth="true" style="1" width="2.7109375" collapsed="true"/>
    <col min="37" max="37" bestFit="true" customWidth="true" style="1" width="14.0" collapsed="true"/>
    <col min="38" max="38" bestFit="true" customWidth="true" style="1" width="9.140625" collapsed="true"/>
    <col min="39" max="39" bestFit="true" customWidth="true" style="1" width="17.140625" collapsed="true"/>
    <col min="40" max="40" customWidth="true" style="1" width="8.85546875" collapsed="true"/>
    <col min="41" max="41" customWidth="true" style="1" width="7.85546875" collapsed="true"/>
    <col min="42" max="42" customWidth="true" style="1" width="9.140625" collapsed="true"/>
    <col min="43" max="43" customWidth="true" style="1" width="10.7109375" collapsed="true"/>
    <col min="44" max="45" customWidth="true" style="1" width="12.85546875" collapsed="true"/>
    <col min="46" max="46" customWidth="true" style="1" width="10.5703125" collapsed="true"/>
    <col min="47" max="47" bestFit="true" customWidth="true" style="1" width="8.140625" collapsed="true"/>
    <col min="48" max="48" customWidth="true" style="1" width="25.140625" collapsed="true"/>
    <col min="49" max="49" customWidth="true" style="1" width="2.7109375" collapsed="true"/>
    <col min="50" max="50" bestFit="true" customWidth="true" style="1" width="14.0" collapsed="true"/>
    <col min="51" max="51" bestFit="true" customWidth="true" style="1" width="15.0" collapsed="true"/>
    <col min="52" max="52" bestFit="true" customWidth="true" style="1" width="8.140625" collapsed="true"/>
    <col min="53" max="53" bestFit="true" customWidth="true" style="1" width="27.140625" collapsed="true"/>
    <col min="54" max="54" customWidth="true" style="1" width="2.7109375" collapsed="true"/>
    <col min="55" max="55" bestFit="true" customWidth="true" style="1" width="61.7109375" collapsed="true"/>
    <col min="56" max="56" customWidth="true" style="1" width="2.7109375" collapsed="true"/>
    <col min="57" max="57" bestFit="true" customWidth="true" style="1" width="13.85546875" collapsed="true"/>
    <col min="58" max="58" bestFit="true" customWidth="true" style="1" width="20.140625" collapsed="true"/>
    <col min="59" max="59" bestFit="true" customWidth="true" style="1" width="18.85546875" collapsed="true"/>
    <col min="60" max="60" bestFit="true" customWidth="true" style="1" width="36.85546875" collapsed="true"/>
    <col min="61" max="61" customWidth="true" style="1" width="2.7109375" collapsed="true"/>
    <col min="62" max="62" customWidth="true" style="1" width="23.5703125" collapsed="true"/>
    <col min="63" max="16384" style="1" width="9.140625" collapsed="true"/>
  </cols>
  <sheetData>
    <row r="1" spans="1:75" x14ac:dyDescent="0.25">
      <c r="E1" s="20"/>
      <c r="F1" s="20"/>
      <c r="G1" s="20"/>
      <c r="H1" s="20"/>
      <c r="I1" s="20"/>
      <c r="J1" s="20"/>
      <c r="K1" s="20"/>
    </row>
    <row r="2" spans="1:75" x14ac:dyDescent="0.25">
      <c r="E2" s="20"/>
      <c r="F2" s="20"/>
      <c r="G2" s="20"/>
      <c r="H2" s="20"/>
      <c r="I2" s="20"/>
      <c r="J2" s="20"/>
      <c r="K2" s="20"/>
    </row>
    <row r="3" spans="1:75" x14ac:dyDescent="0.25">
      <c r="A3" s="1" t="s">
        <v>21</v>
      </c>
      <c r="E3" s="20"/>
      <c r="F3" s="20"/>
      <c r="G3" s="20"/>
      <c r="H3" s="20"/>
      <c r="I3" s="20"/>
      <c r="J3" s="20"/>
      <c r="K3" s="20"/>
    </row>
    <row r="4" spans="1:75" x14ac:dyDescent="0.25">
      <c r="A4" s="1" t="s">
        <v>22</v>
      </c>
      <c r="D4" t="s">
        <v>128</v>
      </c>
      <c r="E4" s="20"/>
      <c r="F4" s="20"/>
      <c r="G4" s="20"/>
      <c r="H4" s="20"/>
      <c r="I4" s="20"/>
      <c r="J4" s="20"/>
      <c r="K4" s="20"/>
      <c r="V4" s="58">
        <f>SUM(V8:V44)</f>
        <v>20673505.165877528</v>
      </c>
      <c r="Z4" s="127">
        <f>SUM(Z8:Z44)</f>
        <v>13408689.957792331</v>
      </c>
      <c r="AA4" s="127">
        <f>SUM(AA8:AA44)</f>
        <v>0</v>
      </c>
      <c r="AB4" s="127">
        <f>SUM(AB8:AB44)</f>
        <v>662925.63151325274</v>
      </c>
      <c r="AC4" s="58">
        <f t="shared" ref="AC4:AE4" si="0">SUM(AC8:AC44)</f>
        <v>0</v>
      </c>
      <c r="AD4" s="58">
        <f t="shared" si="0"/>
        <v>0</v>
      </c>
      <c r="AE4" s="58">
        <f t="shared" si="0"/>
        <v>14071615</v>
      </c>
    </row>
    <row r="5" spans="1:75" s="4" customFormat="1" x14ac:dyDescent="0.25">
      <c r="A5" s="2"/>
      <c r="B5" s="2"/>
      <c r="C5" s="160" t="s">
        <v>5</v>
      </c>
      <c r="D5" s="160"/>
      <c r="E5" s="160"/>
      <c r="F5" s="160"/>
      <c r="G5" s="160"/>
      <c r="H5" s="160"/>
      <c r="I5" s="160"/>
      <c r="J5" s="160"/>
      <c r="K5" s="160"/>
      <c r="L5" s="160"/>
      <c r="M5" s="3" t="s">
        <v>2</v>
      </c>
      <c r="N5" s="3" t="s">
        <v>8</v>
      </c>
      <c r="O5" s="18"/>
      <c r="P5" s="161"/>
      <c r="Q5" s="162"/>
      <c r="R5" s="162"/>
      <c r="S5" s="162"/>
      <c r="T5" s="162"/>
      <c r="U5" s="162"/>
      <c r="V5" s="162"/>
      <c r="W5" s="162"/>
      <c r="X5" s="162"/>
      <c r="Y5" s="162"/>
      <c r="Z5" s="162"/>
      <c r="AA5" s="162"/>
      <c r="AB5" s="162"/>
      <c r="AC5" s="162"/>
      <c r="AD5" s="162"/>
      <c r="AE5" s="163"/>
      <c r="AF5" s="123"/>
      <c r="AG5" s="7"/>
      <c r="AH5" s="7"/>
      <c r="AI5" s="7"/>
      <c r="AJ5" s="7"/>
      <c r="AK5" s="7"/>
      <c r="AL5" s="7"/>
      <c r="AM5" s="7"/>
      <c r="AN5" s="7"/>
      <c r="AO5" s="7"/>
      <c r="AP5" s="7"/>
      <c r="AQ5" s="7"/>
      <c r="AR5" s="7"/>
      <c r="AS5" s="7"/>
      <c r="AT5" s="7"/>
      <c r="AU5" s="7"/>
      <c r="AV5" s="7"/>
      <c r="AW5" s="7"/>
      <c r="AX5" s="7"/>
      <c r="AY5" s="7"/>
      <c r="AZ5" s="7"/>
      <c r="BA5" s="7"/>
      <c r="BB5" s="7"/>
      <c r="BC5" s="7"/>
      <c r="BD5" s="9"/>
      <c r="BE5" s="164"/>
      <c r="BF5" s="164"/>
      <c r="BG5" s="164"/>
      <c r="BH5" s="164"/>
      <c r="BI5" s="9"/>
      <c r="BJ5" s="54"/>
      <c r="BK5" s="7"/>
      <c r="BL5" s="7"/>
      <c r="BM5" s="7"/>
      <c r="BN5" s="7"/>
      <c r="BO5" s="7"/>
      <c r="BP5" s="7"/>
      <c r="BQ5" s="7"/>
      <c r="BR5" s="7"/>
      <c r="BS5" s="7"/>
      <c r="BT5" s="7"/>
      <c r="BU5" s="7"/>
      <c r="BV5" s="7"/>
      <c r="BW5" s="7"/>
    </row>
    <row r="6" spans="1:75" s="4" customFormat="1" ht="30" x14ac:dyDescent="0.25">
      <c r="A6" s="2" t="s">
        <v>0</v>
      </c>
      <c r="B6" s="2" t="s">
        <v>4</v>
      </c>
      <c r="C6" s="2" t="s">
        <v>1</v>
      </c>
      <c r="D6" s="53" t="s">
        <v>15</v>
      </c>
      <c r="E6" s="2" t="s">
        <v>3</v>
      </c>
      <c r="F6" s="6" t="s">
        <v>9</v>
      </c>
      <c r="G6" s="6" t="s">
        <v>10</v>
      </c>
      <c r="H6" s="6" t="s">
        <v>11</v>
      </c>
      <c r="I6" s="6" t="s">
        <v>12</v>
      </c>
      <c r="J6" s="6" t="s">
        <v>13</v>
      </c>
      <c r="K6" s="6" t="s">
        <v>14</v>
      </c>
      <c r="L6" s="15"/>
      <c r="M6" s="60"/>
      <c r="N6" s="60"/>
      <c r="O6" s="18"/>
      <c r="P6" s="165" t="s">
        <v>20</v>
      </c>
      <c r="Q6" s="166"/>
      <c r="R6" s="166"/>
      <c r="S6" s="166"/>
      <c r="T6" s="166"/>
      <c r="U6" s="166"/>
      <c r="V6" s="166"/>
      <c r="W6" s="21"/>
      <c r="X6" s="166" t="s">
        <v>71</v>
      </c>
      <c r="Y6" s="166"/>
      <c r="Z6" s="166"/>
      <c r="AA6" s="166"/>
      <c r="AB6" s="166"/>
      <c r="AC6" s="166"/>
      <c r="AD6" s="166"/>
      <c r="AE6" s="167"/>
      <c r="AF6" s="7"/>
      <c r="AG6" s="7"/>
      <c r="AH6" s="7"/>
      <c r="AI6" s="7"/>
      <c r="AJ6" s="9"/>
      <c r="AK6" s="164"/>
      <c r="AL6" s="164"/>
      <c r="AM6" s="164"/>
      <c r="AN6" s="164"/>
      <c r="AO6" s="164"/>
      <c r="AP6" s="164"/>
      <c r="AQ6" s="164"/>
      <c r="AR6" s="164"/>
      <c r="AS6" s="164"/>
      <c r="AT6" s="164"/>
      <c r="AU6" s="164"/>
      <c r="AV6" s="164"/>
      <c r="AW6" s="9"/>
      <c r="AX6" s="164"/>
      <c r="AY6" s="164"/>
      <c r="AZ6" s="164"/>
      <c r="BA6" s="164"/>
      <c r="BB6" s="9"/>
      <c r="BC6" s="7"/>
      <c r="BD6" s="9"/>
      <c r="BE6" s="10"/>
      <c r="BF6" s="10"/>
      <c r="BG6" s="10"/>
      <c r="BH6" s="10"/>
      <c r="BI6" s="9"/>
      <c r="BJ6" s="7"/>
      <c r="BK6" s="7"/>
      <c r="BL6" s="7"/>
      <c r="BM6" s="7"/>
      <c r="BN6" s="7"/>
      <c r="BO6" s="7"/>
      <c r="BP6" s="7"/>
      <c r="BQ6" s="7"/>
      <c r="BR6" s="7"/>
      <c r="BS6" s="7"/>
      <c r="BT6" s="7"/>
      <c r="BU6" s="7"/>
      <c r="BV6" s="7"/>
      <c r="BW6" s="7"/>
    </row>
    <row r="7" spans="1:75" s="4" customFormat="1" x14ac:dyDescent="0.25">
      <c r="A7" s="61"/>
      <c r="B7" s="62"/>
      <c r="C7" s="63"/>
      <c r="D7" s="61"/>
      <c r="E7" s="5"/>
      <c r="F7" s="2"/>
      <c r="G7" s="2"/>
      <c r="H7" s="2"/>
      <c r="I7" s="2"/>
      <c r="J7" s="2"/>
      <c r="K7" s="2"/>
      <c r="L7" s="16"/>
      <c r="M7" s="64"/>
      <c r="N7" s="65"/>
      <c r="O7" s="19"/>
      <c r="P7" s="12" t="s">
        <v>6</v>
      </c>
      <c r="Q7" s="12" t="s">
        <v>16</v>
      </c>
      <c r="R7" s="12" t="s">
        <v>17</v>
      </c>
      <c r="S7" s="13" t="s">
        <v>18</v>
      </c>
      <c r="T7" s="12" t="s">
        <v>7</v>
      </c>
      <c r="U7" s="12" t="s">
        <v>23</v>
      </c>
      <c r="V7" s="13" t="s">
        <v>19</v>
      </c>
      <c r="W7" s="22"/>
      <c r="X7" s="12" t="s">
        <v>72</v>
      </c>
      <c r="Y7" s="12" t="s">
        <v>73</v>
      </c>
      <c r="Z7" s="12" t="s">
        <v>74</v>
      </c>
      <c r="AA7" s="12" t="s">
        <v>75</v>
      </c>
      <c r="AB7" s="12" t="s">
        <v>76</v>
      </c>
      <c r="AC7" s="12" t="s">
        <v>77</v>
      </c>
      <c r="AD7" s="12" t="s">
        <v>78</v>
      </c>
      <c r="AE7" s="13" t="s">
        <v>79</v>
      </c>
      <c r="AF7" s="8"/>
      <c r="AG7" s="8"/>
      <c r="AH7" s="7"/>
      <c r="AI7" s="8"/>
      <c r="AJ7" s="11"/>
      <c r="AK7" s="7"/>
      <c r="AL7" s="7"/>
      <c r="AM7" s="8"/>
      <c r="AN7" s="8"/>
      <c r="AO7" s="8"/>
      <c r="AP7" s="8"/>
      <c r="AQ7" s="8"/>
      <c r="AR7" s="8"/>
      <c r="AS7" s="8"/>
      <c r="AT7" s="8"/>
      <c r="AU7" s="7"/>
      <c r="AV7" s="8"/>
      <c r="AW7" s="11"/>
      <c r="AX7" s="7"/>
      <c r="AY7" s="7"/>
      <c r="AZ7" s="7"/>
      <c r="BA7" s="8"/>
      <c r="BB7" s="11"/>
      <c r="BC7" s="7"/>
      <c r="BD7" s="11"/>
      <c r="BE7" s="7"/>
      <c r="BF7" s="7"/>
      <c r="BG7" s="7"/>
      <c r="BH7" s="7"/>
      <c r="BI7" s="11"/>
      <c r="BJ7" s="7"/>
      <c r="BK7" s="7"/>
      <c r="BL7" s="7"/>
      <c r="BM7" s="7"/>
      <c r="BN7" s="7"/>
      <c r="BO7" s="7"/>
      <c r="BP7" s="7"/>
      <c r="BQ7" s="7"/>
      <c r="BR7" s="7"/>
      <c r="BS7" s="7"/>
      <c r="BT7" s="7"/>
      <c r="BU7" s="7"/>
      <c r="BV7" s="7"/>
      <c r="BW7" s="7"/>
    </row>
    <row r="8" spans="1:75" s="4" customFormat="1" ht="47.25" x14ac:dyDescent="0.25">
      <c r="A8" s="151">
        <v>1</v>
      </c>
      <c r="B8" s="128" t="s">
        <v>80</v>
      </c>
      <c r="C8" s="129" t="s">
        <v>103</v>
      </c>
      <c r="D8" s="130"/>
      <c r="E8" s="125"/>
      <c r="F8" s="125"/>
      <c r="G8" s="131"/>
      <c r="H8" s="132"/>
      <c r="I8" s="133"/>
      <c r="J8" s="134"/>
      <c r="K8" s="134"/>
      <c r="L8" s="135"/>
      <c r="M8" s="126" t="s">
        <v>81</v>
      </c>
      <c r="N8" s="136">
        <v>0</v>
      </c>
      <c r="O8" s="137"/>
      <c r="P8" s="138">
        <v>0</v>
      </c>
      <c r="Q8" s="138">
        <v>0</v>
      </c>
      <c r="R8" s="138">
        <v>0</v>
      </c>
      <c r="S8" s="138">
        <v>0</v>
      </c>
      <c r="T8" s="138">
        <v>0</v>
      </c>
      <c r="U8" s="138">
        <v>0</v>
      </c>
      <c r="V8" s="138">
        <v>0</v>
      </c>
      <c r="W8" s="69"/>
      <c r="X8" s="55">
        <v>0</v>
      </c>
      <c r="Y8" s="55">
        <v>0</v>
      </c>
      <c r="Z8" s="55">
        <f t="shared" ref="Z8:Z40" si="1">X8*Y8*P8/100</f>
        <v>0</v>
      </c>
      <c r="AA8" s="55">
        <f t="shared" ref="AA8:AA17" si="2">X8*Y8*Q8/100</f>
        <v>0</v>
      </c>
      <c r="AB8" s="55">
        <f t="shared" ref="AB8:AB17" si="3">X8*Y8*R8/100</f>
        <v>0</v>
      </c>
      <c r="AC8" s="55">
        <f t="shared" ref="AC8:AC17" si="4">X8*Y8*S8/100</f>
        <v>0</v>
      </c>
      <c r="AD8" s="55">
        <f t="shared" ref="AD8:AD17" si="5">X8*Y8*T8/100</f>
        <v>0</v>
      </c>
      <c r="AE8" s="56">
        <f t="shared" ref="AE8:AE17" si="6">ROUND(SUM(Z8:AD8),0)</f>
        <v>0</v>
      </c>
      <c r="AF8" s="8"/>
      <c r="AG8" s="8"/>
      <c r="AH8" s="7"/>
      <c r="AI8" s="8"/>
      <c r="AJ8" s="11"/>
      <c r="AK8" s="7"/>
      <c r="AL8" s="7"/>
      <c r="AM8" s="8"/>
      <c r="AN8" s="8"/>
      <c r="AO8" s="8"/>
      <c r="AP8" s="8"/>
      <c r="AQ8" s="8"/>
      <c r="AR8" s="8"/>
      <c r="AS8" s="8"/>
      <c r="AT8" s="8"/>
      <c r="AU8" s="7"/>
      <c r="AV8" s="8"/>
      <c r="AW8" s="11"/>
      <c r="AX8" s="7"/>
      <c r="AY8" s="7"/>
      <c r="AZ8" s="7"/>
      <c r="BA8" s="8"/>
      <c r="BB8" s="11"/>
      <c r="BC8" s="7"/>
      <c r="BD8" s="11"/>
      <c r="BE8" s="7"/>
      <c r="BF8" s="7"/>
      <c r="BG8" s="7"/>
      <c r="BH8" s="7"/>
      <c r="BI8" s="11"/>
      <c r="BJ8" s="7"/>
      <c r="BK8" s="7"/>
      <c r="BL8" s="7"/>
      <c r="BM8" s="7"/>
      <c r="BN8" s="7"/>
      <c r="BO8" s="7"/>
      <c r="BP8" s="7"/>
      <c r="BQ8" s="7"/>
      <c r="BR8" s="7"/>
      <c r="BS8" s="7"/>
      <c r="BT8" s="7"/>
      <c r="BU8" s="7"/>
      <c r="BV8" s="7"/>
      <c r="BW8" s="7"/>
    </row>
    <row r="9" spans="1:75" s="4" customFormat="1" ht="31.5" x14ac:dyDescent="0.25">
      <c r="A9" s="126">
        <v>1.1000000000000001</v>
      </c>
      <c r="B9" s="128" t="s">
        <v>80</v>
      </c>
      <c r="C9" s="139" t="s">
        <v>104</v>
      </c>
      <c r="D9" s="130"/>
      <c r="E9" s="125"/>
      <c r="F9" s="125"/>
      <c r="G9" s="131"/>
      <c r="H9" s="132"/>
      <c r="I9" s="133"/>
      <c r="J9" s="134"/>
      <c r="K9" s="134"/>
      <c r="L9" s="135"/>
      <c r="M9" s="140" t="s">
        <v>105</v>
      </c>
      <c r="N9" s="141">
        <v>1</v>
      </c>
      <c r="O9" s="137"/>
      <c r="P9" s="142">
        <v>1000000</v>
      </c>
      <c r="Q9" s="138">
        <v>0</v>
      </c>
      <c r="R9" s="143">
        <f>P9*4.944%</f>
        <v>49440</v>
      </c>
      <c r="S9" s="138">
        <v>0</v>
      </c>
      <c r="T9" s="138">
        <v>0</v>
      </c>
      <c r="U9" s="144">
        <f>R9+P9</f>
        <v>1049440</v>
      </c>
      <c r="V9" s="144">
        <f>ROUND(U9*N9,0)</f>
        <v>1049440</v>
      </c>
      <c r="W9" s="69"/>
      <c r="X9" s="55">
        <v>100</v>
      </c>
      <c r="Y9" s="55">
        <v>1</v>
      </c>
      <c r="Z9" s="55">
        <f t="shared" si="1"/>
        <v>1000000</v>
      </c>
      <c r="AA9" s="55">
        <f t="shared" si="2"/>
        <v>0</v>
      </c>
      <c r="AB9" s="55">
        <f t="shared" si="3"/>
        <v>49440</v>
      </c>
      <c r="AC9" s="55">
        <f t="shared" si="4"/>
        <v>0</v>
      </c>
      <c r="AD9" s="55">
        <f t="shared" si="5"/>
        <v>0</v>
      </c>
      <c r="AE9" s="56">
        <f t="shared" si="6"/>
        <v>1049440</v>
      </c>
      <c r="AF9" s="8"/>
      <c r="AG9" s="8"/>
      <c r="AH9" s="7"/>
      <c r="AI9" s="8"/>
      <c r="AJ9" s="11"/>
      <c r="AK9" s="7"/>
      <c r="AL9" s="7"/>
      <c r="AM9" s="8"/>
      <c r="AN9" s="8"/>
      <c r="AO9" s="8"/>
      <c r="AP9" s="8"/>
      <c r="AQ9" s="8"/>
      <c r="AR9" s="8"/>
      <c r="AS9" s="8"/>
      <c r="AT9" s="8"/>
      <c r="AU9" s="7"/>
      <c r="AV9" s="8"/>
      <c r="AW9" s="11"/>
      <c r="AX9" s="7"/>
      <c r="AY9" s="7"/>
      <c r="AZ9" s="7"/>
      <c r="BA9" s="8"/>
      <c r="BB9" s="11"/>
      <c r="BC9" s="7"/>
      <c r="BD9" s="11"/>
      <c r="BE9" s="7"/>
      <c r="BF9" s="7"/>
      <c r="BG9" s="7"/>
      <c r="BH9" s="7"/>
      <c r="BI9" s="11"/>
      <c r="BJ9" s="7"/>
      <c r="BK9" s="7"/>
      <c r="BL9" s="7"/>
      <c r="BM9" s="7"/>
      <c r="BN9" s="7"/>
      <c r="BO9" s="7"/>
      <c r="BP9" s="7"/>
      <c r="BQ9" s="7"/>
      <c r="BR9" s="7"/>
      <c r="BS9" s="7"/>
      <c r="BT9" s="7"/>
      <c r="BU9" s="7"/>
      <c r="BV9" s="7"/>
      <c r="BW9" s="7"/>
    </row>
    <row r="10" spans="1:75" s="4" customFormat="1" ht="31.5" x14ac:dyDescent="0.25">
      <c r="A10" s="126">
        <v>1.2</v>
      </c>
      <c r="B10" s="128" t="s">
        <v>80</v>
      </c>
      <c r="C10" s="139" t="s">
        <v>106</v>
      </c>
      <c r="D10" s="130"/>
      <c r="E10" s="125"/>
      <c r="F10" s="125"/>
      <c r="G10" s="131"/>
      <c r="H10" s="132"/>
      <c r="I10" s="133"/>
      <c r="J10" s="134"/>
      <c r="K10" s="134"/>
      <c r="L10" s="135"/>
      <c r="M10" s="140" t="s">
        <v>107</v>
      </c>
      <c r="N10" s="141">
        <v>158082</v>
      </c>
      <c r="O10" s="137"/>
      <c r="P10" s="142">
        <v>5.3</v>
      </c>
      <c r="Q10" s="138">
        <v>0</v>
      </c>
      <c r="R10" s="143">
        <f>P10*4.944%</f>
        <v>0.26203199999999999</v>
      </c>
      <c r="S10" s="138">
        <v>0</v>
      </c>
      <c r="T10" s="138">
        <v>0</v>
      </c>
      <c r="U10" s="144">
        <f>R10+P10</f>
        <v>5.5620319999999994</v>
      </c>
      <c r="V10" s="144">
        <f>ROUND(U10*N10,0)</f>
        <v>879257</v>
      </c>
      <c r="W10" s="69"/>
      <c r="X10" s="55">
        <v>100</v>
      </c>
      <c r="Y10" s="55">
        <v>75000</v>
      </c>
      <c r="Z10" s="55">
        <f t="shared" si="1"/>
        <v>397500</v>
      </c>
      <c r="AA10" s="55">
        <f t="shared" si="2"/>
        <v>0</v>
      </c>
      <c r="AB10" s="55">
        <f t="shared" si="3"/>
        <v>19652.400000000001</v>
      </c>
      <c r="AC10" s="55">
        <f t="shared" si="4"/>
        <v>0</v>
      </c>
      <c r="AD10" s="55">
        <f t="shared" si="5"/>
        <v>0</v>
      </c>
      <c r="AE10" s="56">
        <f t="shared" si="6"/>
        <v>417152</v>
      </c>
      <c r="AF10" s="8"/>
      <c r="AG10" s="8"/>
      <c r="AH10" s="7"/>
      <c r="AI10" s="8"/>
      <c r="AJ10" s="11"/>
      <c r="AK10" s="7"/>
      <c r="AL10" s="7"/>
      <c r="AM10" s="8"/>
      <c r="AN10" s="8"/>
      <c r="AO10" s="8"/>
      <c r="AP10" s="8"/>
      <c r="AQ10" s="8"/>
      <c r="AR10" s="8"/>
      <c r="AS10" s="8"/>
      <c r="AT10" s="8"/>
      <c r="AU10" s="7"/>
      <c r="AV10" s="8"/>
      <c r="AW10" s="11"/>
      <c r="AX10" s="7"/>
      <c r="AY10" s="7"/>
      <c r="AZ10" s="7"/>
      <c r="BA10" s="8"/>
      <c r="BB10" s="11"/>
      <c r="BC10" s="7"/>
      <c r="BD10" s="11"/>
      <c r="BE10" s="7"/>
      <c r="BF10" s="7"/>
      <c r="BG10" s="7"/>
      <c r="BH10" s="7"/>
      <c r="BI10" s="11"/>
      <c r="BJ10" s="7"/>
      <c r="BK10" s="7"/>
      <c r="BL10" s="7"/>
      <c r="BM10" s="7"/>
      <c r="BN10" s="7"/>
      <c r="BO10" s="7"/>
      <c r="BP10" s="7"/>
      <c r="BQ10" s="7"/>
      <c r="BR10" s="7"/>
      <c r="BS10" s="7"/>
      <c r="BT10" s="7"/>
      <c r="BU10" s="7"/>
      <c r="BV10" s="7"/>
      <c r="BW10" s="7"/>
    </row>
    <row r="11" spans="1:75" s="4" customFormat="1" ht="47.25" x14ac:dyDescent="0.25">
      <c r="A11" s="126">
        <v>2</v>
      </c>
      <c r="B11" s="128" t="s">
        <v>80</v>
      </c>
      <c r="C11" s="129" t="s">
        <v>108</v>
      </c>
      <c r="D11" s="130"/>
      <c r="E11" s="125"/>
      <c r="F11" s="125"/>
      <c r="G11" s="131"/>
      <c r="H11" s="132"/>
      <c r="I11" s="133"/>
      <c r="J11" s="134"/>
      <c r="K11" s="134"/>
      <c r="L11" s="135"/>
      <c r="M11" s="140" t="s">
        <v>109</v>
      </c>
      <c r="N11" s="145">
        <v>0</v>
      </c>
      <c r="O11" s="137"/>
      <c r="P11" s="146">
        <v>0</v>
      </c>
      <c r="Q11" s="138">
        <v>0</v>
      </c>
      <c r="R11" s="146">
        <v>0</v>
      </c>
      <c r="S11" s="146">
        <v>0</v>
      </c>
      <c r="T11" s="146">
        <v>0</v>
      </c>
      <c r="U11" s="146">
        <v>0</v>
      </c>
      <c r="V11" s="146">
        <f>U11*N11</f>
        <v>0</v>
      </c>
      <c r="W11" s="69"/>
      <c r="X11" s="55">
        <v>100</v>
      </c>
      <c r="Y11" s="55">
        <v>0</v>
      </c>
      <c r="Z11" s="55">
        <f t="shared" si="1"/>
        <v>0</v>
      </c>
      <c r="AA11" s="55">
        <f t="shared" si="2"/>
        <v>0</v>
      </c>
      <c r="AB11" s="55">
        <f t="shared" si="3"/>
        <v>0</v>
      </c>
      <c r="AC11" s="55">
        <f t="shared" si="4"/>
        <v>0</v>
      </c>
      <c r="AD11" s="55">
        <f t="shared" si="5"/>
        <v>0</v>
      </c>
      <c r="AE11" s="56">
        <f t="shared" si="6"/>
        <v>0</v>
      </c>
      <c r="AF11" s="8"/>
      <c r="AG11" s="8"/>
      <c r="AH11" s="7"/>
      <c r="AI11" s="8"/>
      <c r="AJ11" s="11"/>
      <c r="AK11" s="7"/>
      <c r="AL11" s="7"/>
      <c r="AM11" s="8"/>
      <c r="AN11" s="8"/>
      <c r="AO11" s="8"/>
      <c r="AP11" s="8"/>
      <c r="AQ11" s="8"/>
      <c r="AR11" s="8"/>
      <c r="AS11" s="8"/>
      <c r="AT11" s="8"/>
      <c r="AU11" s="7"/>
      <c r="AV11" s="8"/>
      <c r="AW11" s="11"/>
      <c r="AX11" s="7"/>
      <c r="AY11" s="7"/>
      <c r="AZ11" s="7"/>
      <c r="BA11" s="8"/>
      <c r="BB11" s="11"/>
      <c r="BC11" s="7"/>
      <c r="BD11" s="11"/>
      <c r="BE11" s="7"/>
      <c r="BF11" s="7"/>
      <c r="BG11" s="7"/>
      <c r="BH11" s="7"/>
      <c r="BI11" s="11"/>
      <c r="BJ11" s="7"/>
      <c r="BK11" s="7"/>
      <c r="BL11" s="7"/>
      <c r="BM11" s="7"/>
      <c r="BN11" s="7"/>
      <c r="BO11" s="7"/>
      <c r="BP11" s="7"/>
      <c r="BQ11" s="7"/>
      <c r="BR11" s="7"/>
      <c r="BS11" s="7"/>
      <c r="BT11" s="7"/>
      <c r="BU11" s="7"/>
      <c r="BV11" s="7"/>
      <c r="BW11" s="7"/>
    </row>
    <row r="12" spans="1:75" s="4" customFormat="1" ht="18" x14ac:dyDescent="0.25">
      <c r="A12" s="126">
        <v>2.1</v>
      </c>
      <c r="B12" s="128" t="s">
        <v>80</v>
      </c>
      <c r="C12" s="139" t="s">
        <v>131</v>
      </c>
      <c r="D12" s="130"/>
      <c r="E12" s="125"/>
      <c r="F12" s="125"/>
      <c r="G12" s="131"/>
      <c r="H12" s="132"/>
      <c r="I12" s="133"/>
      <c r="J12" s="134"/>
      <c r="K12" s="134"/>
      <c r="L12" s="135"/>
      <c r="M12" s="140" t="s">
        <v>110</v>
      </c>
      <c r="N12" s="141">
        <v>1</v>
      </c>
      <c r="O12" s="137"/>
      <c r="P12" s="147">
        <v>2525</v>
      </c>
      <c r="Q12" s="138">
        <v>0</v>
      </c>
      <c r="R12" s="146">
        <v>0</v>
      </c>
      <c r="S12" s="146">
        <v>0</v>
      </c>
      <c r="T12" s="146">
        <v>0</v>
      </c>
      <c r="U12" s="146">
        <v>0</v>
      </c>
      <c r="V12" s="146">
        <f>U12*N12</f>
        <v>0</v>
      </c>
      <c r="W12" s="69"/>
      <c r="X12" s="55">
        <v>100</v>
      </c>
      <c r="Y12" s="55">
        <v>0</v>
      </c>
      <c r="Z12" s="55">
        <f t="shared" si="1"/>
        <v>0</v>
      </c>
      <c r="AA12" s="55">
        <f t="shared" si="2"/>
        <v>0</v>
      </c>
      <c r="AB12" s="55">
        <f t="shared" si="3"/>
        <v>0</v>
      </c>
      <c r="AC12" s="55">
        <f t="shared" si="4"/>
        <v>0</v>
      </c>
      <c r="AD12" s="55">
        <f t="shared" si="5"/>
        <v>0</v>
      </c>
      <c r="AE12" s="56">
        <f t="shared" si="6"/>
        <v>0</v>
      </c>
      <c r="AF12" s="8"/>
      <c r="AG12" s="8"/>
      <c r="AH12" s="7"/>
      <c r="AI12" s="8"/>
      <c r="AJ12" s="11"/>
      <c r="AK12" s="7"/>
      <c r="AL12" s="7"/>
      <c r="AM12" s="8"/>
      <c r="AN12" s="8"/>
      <c r="AO12" s="8"/>
      <c r="AP12" s="8"/>
      <c r="AQ12" s="8"/>
      <c r="AR12" s="8"/>
      <c r="AS12" s="8"/>
      <c r="AT12" s="8"/>
      <c r="AU12" s="7"/>
      <c r="AV12" s="8"/>
      <c r="AW12" s="11"/>
      <c r="AX12" s="7"/>
      <c r="AY12" s="7"/>
      <c r="AZ12" s="7"/>
      <c r="BA12" s="8"/>
      <c r="BB12" s="11"/>
      <c r="BC12" s="7"/>
      <c r="BD12" s="11"/>
      <c r="BE12" s="7"/>
      <c r="BF12" s="7"/>
      <c r="BG12" s="7"/>
      <c r="BH12" s="7"/>
      <c r="BI12" s="11"/>
      <c r="BJ12" s="7"/>
      <c r="BK12" s="7"/>
      <c r="BL12" s="7"/>
      <c r="BM12" s="7"/>
      <c r="BN12" s="7"/>
      <c r="BO12" s="7"/>
      <c r="BP12" s="7"/>
      <c r="BQ12" s="7"/>
      <c r="BR12" s="7"/>
      <c r="BS12" s="7"/>
      <c r="BT12" s="7"/>
      <c r="BU12" s="7"/>
      <c r="BV12" s="7"/>
      <c r="BW12" s="7"/>
    </row>
    <row r="13" spans="1:75" s="4" customFormat="1" ht="18" x14ac:dyDescent="0.25">
      <c r="A13" s="126">
        <v>2.2000000000000002</v>
      </c>
      <c r="B13" s="128" t="s">
        <v>80</v>
      </c>
      <c r="C13" s="139" t="s">
        <v>132</v>
      </c>
      <c r="D13" s="130"/>
      <c r="E13" s="125"/>
      <c r="F13" s="125"/>
      <c r="G13" s="131"/>
      <c r="H13" s="132"/>
      <c r="I13" s="133"/>
      <c r="J13" s="134"/>
      <c r="K13" s="134"/>
      <c r="L13" s="135"/>
      <c r="M13" s="140" t="s">
        <v>110</v>
      </c>
      <c r="N13" s="141">
        <v>480</v>
      </c>
      <c r="O13" s="137"/>
      <c r="P13" s="147">
        <v>2525</v>
      </c>
      <c r="Q13" s="138">
        <v>0</v>
      </c>
      <c r="R13" s="143">
        <f t="shared" ref="R13:R15" si="7">P13*4.944%</f>
        <v>124.836</v>
      </c>
      <c r="S13" s="146">
        <v>0</v>
      </c>
      <c r="T13" s="146">
        <v>0</v>
      </c>
      <c r="U13" s="144">
        <f t="shared" ref="U13:U15" si="8">R13+P13</f>
        <v>2649.8359999999998</v>
      </c>
      <c r="V13" s="144">
        <f>ROUND(U13*N13,0)</f>
        <v>1271921</v>
      </c>
      <c r="W13" s="69"/>
      <c r="X13" s="55">
        <v>100</v>
      </c>
      <c r="Y13" s="55">
        <v>431.14</v>
      </c>
      <c r="Z13" s="55">
        <f t="shared" si="1"/>
        <v>1088628.5</v>
      </c>
      <c r="AA13" s="55">
        <f t="shared" si="2"/>
        <v>0</v>
      </c>
      <c r="AB13" s="55">
        <f t="shared" si="3"/>
        <v>53821.793039999997</v>
      </c>
      <c r="AC13" s="55">
        <f t="shared" si="4"/>
        <v>0</v>
      </c>
      <c r="AD13" s="55">
        <f t="shared" si="5"/>
        <v>0</v>
      </c>
      <c r="AE13" s="56">
        <f t="shared" si="6"/>
        <v>1142450</v>
      </c>
      <c r="AF13" s="8"/>
      <c r="AG13" s="8"/>
      <c r="AH13" s="7"/>
      <c r="AI13" s="8"/>
      <c r="AJ13" s="11"/>
      <c r="AK13" s="7"/>
      <c r="AL13" s="7"/>
      <c r="AM13" s="8"/>
      <c r="AN13" s="8"/>
      <c r="AO13" s="8"/>
      <c r="AP13" s="8"/>
      <c r="AQ13" s="8"/>
      <c r="AR13" s="8"/>
      <c r="AS13" s="8"/>
      <c r="AT13" s="8"/>
      <c r="AU13" s="7"/>
      <c r="AV13" s="8"/>
      <c r="AW13" s="11"/>
      <c r="AX13" s="7"/>
      <c r="AY13" s="7"/>
      <c r="AZ13" s="7"/>
      <c r="BA13" s="8"/>
      <c r="BB13" s="11"/>
      <c r="BC13" s="7"/>
      <c r="BD13" s="11"/>
      <c r="BE13" s="7"/>
      <c r="BF13" s="7"/>
      <c r="BG13" s="7"/>
      <c r="BH13" s="7"/>
      <c r="BI13" s="11"/>
      <c r="BJ13" s="7"/>
      <c r="BK13" s="7"/>
      <c r="BL13" s="7"/>
      <c r="BM13" s="7"/>
      <c r="BN13" s="7"/>
      <c r="BO13" s="7"/>
      <c r="BP13" s="7"/>
      <c r="BQ13" s="7"/>
      <c r="BR13" s="7"/>
      <c r="BS13" s="7"/>
      <c r="BT13" s="7"/>
      <c r="BU13" s="7"/>
      <c r="BV13" s="7"/>
      <c r="BW13" s="7"/>
    </row>
    <row r="14" spans="1:75" s="4" customFormat="1" ht="18" x14ac:dyDescent="0.25">
      <c r="A14" s="126">
        <v>2.2999999999999998</v>
      </c>
      <c r="B14" s="128" t="s">
        <v>80</v>
      </c>
      <c r="C14" s="139" t="s">
        <v>133</v>
      </c>
      <c r="D14" s="130"/>
      <c r="E14" s="125"/>
      <c r="F14" s="125"/>
      <c r="G14" s="131"/>
      <c r="H14" s="132"/>
      <c r="I14" s="133"/>
      <c r="J14" s="134"/>
      <c r="K14" s="134"/>
      <c r="L14" s="135"/>
      <c r="M14" s="140" t="s">
        <v>110</v>
      </c>
      <c r="N14" s="141">
        <v>169.05</v>
      </c>
      <c r="O14" s="137"/>
      <c r="P14" s="147">
        <v>3300</v>
      </c>
      <c r="Q14" s="138">
        <v>0</v>
      </c>
      <c r="R14" s="143">
        <f t="shared" si="7"/>
        <v>163.15199999999999</v>
      </c>
      <c r="S14" s="146">
        <v>0</v>
      </c>
      <c r="T14" s="146">
        <v>0</v>
      </c>
      <c r="U14" s="144">
        <f t="shared" si="8"/>
        <v>3463.152</v>
      </c>
      <c r="V14" s="144">
        <f>ROUND(U14*N14,0)</f>
        <v>585446</v>
      </c>
      <c r="W14" s="69"/>
      <c r="X14" s="55">
        <v>100</v>
      </c>
      <c r="Y14" s="55">
        <v>154.35</v>
      </c>
      <c r="Z14" s="55">
        <f t="shared" si="1"/>
        <v>509355</v>
      </c>
      <c r="AA14" s="55">
        <f t="shared" si="2"/>
        <v>0</v>
      </c>
      <c r="AB14" s="55">
        <f t="shared" si="3"/>
        <v>25182.511199999997</v>
      </c>
      <c r="AC14" s="55">
        <f t="shared" si="4"/>
        <v>0</v>
      </c>
      <c r="AD14" s="55">
        <f t="shared" si="5"/>
        <v>0</v>
      </c>
      <c r="AE14" s="56">
        <f t="shared" si="6"/>
        <v>534538</v>
      </c>
      <c r="AF14" s="8"/>
      <c r="AG14" s="8"/>
      <c r="AH14" s="7"/>
      <c r="AI14" s="8"/>
      <c r="AJ14" s="11"/>
      <c r="AK14" s="7"/>
      <c r="AL14" s="7"/>
      <c r="AM14" s="8"/>
      <c r="AN14" s="8"/>
      <c r="AO14" s="8"/>
      <c r="AP14" s="8"/>
      <c r="AQ14" s="8"/>
      <c r="AR14" s="8"/>
      <c r="AS14" s="8"/>
      <c r="AT14" s="8"/>
      <c r="AU14" s="7"/>
      <c r="AV14" s="8"/>
      <c r="AW14" s="11"/>
      <c r="AX14" s="7"/>
      <c r="AY14" s="7"/>
      <c r="AZ14" s="7"/>
      <c r="BA14" s="8"/>
      <c r="BB14" s="11"/>
      <c r="BC14" s="7"/>
      <c r="BD14" s="11"/>
      <c r="BE14" s="7"/>
      <c r="BF14" s="7"/>
      <c r="BG14" s="7"/>
      <c r="BH14" s="7"/>
      <c r="BI14" s="11"/>
      <c r="BJ14" s="7"/>
      <c r="BK14" s="7"/>
      <c r="BL14" s="7"/>
      <c r="BM14" s="7"/>
      <c r="BN14" s="7"/>
      <c r="BO14" s="7"/>
      <c r="BP14" s="7"/>
      <c r="BQ14" s="7"/>
      <c r="BR14" s="7"/>
      <c r="BS14" s="7"/>
      <c r="BT14" s="7"/>
      <c r="BU14" s="7"/>
      <c r="BV14" s="7"/>
      <c r="BW14" s="7"/>
    </row>
    <row r="15" spans="1:75" s="4" customFormat="1" ht="18" x14ac:dyDescent="0.25">
      <c r="A15" s="126">
        <v>2.4</v>
      </c>
      <c r="B15" s="128" t="s">
        <v>80</v>
      </c>
      <c r="C15" s="139" t="s">
        <v>134</v>
      </c>
      <c r="D15" s="130"/>
      <c r="E15" s="125"/>
      <c r="F15" s="125"/>
      <c r="G15" s="131"/>
      <c r="H15" s="132"/>
      <c r="I15" s="133"/>
      <c r="J15" s="134"/>
      <c r="K15" s="134"/>
      <c r="L15" s="135"/>
      <c r="M15" s="140" t="s">
        <v>110</v>
      </c>
      <c r="N15" s="141">
        <v>277.2</v>
      </c>
      <c r="O15" s="137"/>
      <c r="P15" s="147">
        <v>2525</v>
      </c>
      <c r="Q15" s="138">
        <v>0</v>
      </c>
      <c r="R15" s="143">
        <f t="shared" si="7"/>
        <v>124.836</v>
      </c>
      <c r="S15" s="146">
        <v>0</v>
      </c>
      <c r="T15" s="146">
        <v>0</v>
      </c>
      <c r="U15" s="144">
        <f t="shared" si="8"/>
        <v>2649.8359999999998</v>
      </c>
      <c r="V15" s="144">
        <f>ROUND(U15*N15,0)</f>
        <v>734535</v>
      </c>
      <c r="W15" s="69"/>
      <c r="X15" s="55">
        <v>100</v>
      </c>
      <c r="Y15" s="55">
        <v>190.45</v>
      </c>
      <c r="Z15" s="55">
        <f t="shared" si="1"/>
        <v>480886.25</v>
      </c>
      <c r="AA15" s="55">
        <f t="shared" si="2"/>
        <v>0</v>
      </c>
      <c r="AB15" s="55">
        <f t="shared" si="3"/>
        <v>23775.016200000002</v>
      </c>
      <c r="AC15" s="55">
        <f t="shared" si="4"/>
        <v>0</v>
      </c>
      <c r="AD15" s="55">
        <f t="shared" si="5"/>
        <v>0</v>
      </c>
      <c r="AE15" s="56">
        <f t="shared" si="6"/>
        <v>504661</v>
      </c>
      <c r="AF15" s="8"/>
      <c r="AG15" s="8"/>
      <c r="AH15" s="7"/>
      <c r="AI15" s="8"/>
      <c r="AJ15" s="11"/>
      <c r="AK15" s="7"/>
      <c r="AL15" s="7"/>
      <c r="AM15" s="8"/>
      <c r="AN15" s="8"/>
      <c r="AO15" s="8"/>
      <c r="AP15" s="8"/>
      <c r="AQ15" s="8"/>
      <c r="AR15" s="8"/>
      <c r="AS15" s="8"/>
      <c r="AT15" s="8"/>
      <c r="AU15" s="7"/>
      <c r="AV15" s="8"/>
      <c r="AW15" s="11"/>
      <c r="AX15" s="7"/>
      <c r="AY15" s="7"/>
      <c r="AZ15" s="7"/>
      <c r="BA15" s="8"/>
      <c r="BB15" s="11"/>
      <c r="BC15" s="7"/>
      <c r="BD15" s="11"/>
      <c r="BE15" s="7"/>
      <c r="BF15" s="7"/>
      <c r="BG15" s="7"/>
      <c r="BH15" s="7"/>
      <c r="BI15" s="11"/>
      <c r="BJ15" s="7"/>
      <c r="BK15" s="7"/>
      <c r="BL15" s="7"/>
      <c r="BM15" s="7"/>
      <c r="BN15" s="7"/>
      <c r="BO15" s="7"/>
      <c r="BP15" s="7"/>
      <c r="BQ15" s="7"/>
      <c r="BR15" s="7"/>
      <c r="BS15" s="7"/>
      <c r="BT15" s="7"/>
      <c r="BU15" s="7"/>
      <c r="BV15" s="7"/>
      <c r="BW15" s="7"/>
    </row>
    <row r="16" spans="1:75" s="4" customFormat="1" ht="110.25" x14ac:dyDescent="0.25">
      <c r="A16" s="126">
        <v>3</v>
      </c>
      <c r="B16" s="128" t="s">
        <v>80</v>
      </c>
      <c r="C16" s="139" t="s">
        <v>111</v>
      </c>
      <c r="D16" s="130"/>
      <c r="E16" s="125"/>
      <c r="F16" s="125"/>
      <c r="G16" s="131"/>
      <c r="H16" s="132"/>
      <c r="I16" s="133"/>
      <c r="J16" s="134"/>
      <c r="K16" s="134"/>
      <c r="L16" s="135"/>
      <c r="M16" s="140" t="s">
        <v>109</v>
      </c>
      <c r="N16" s="145">
        <v>0</v>
      </c>
      <c r="O16" s="137"/>
      <c r="P16" s="146">
        <v>0</v>
      </c>
      <c r="Q16" s="138">
        <v>0</v>
      </c>
      <c r="R16" s="146">
        <v>0</v>
      </c>
      <c r="S16" s="146">
        <v>0</v>
      </c>
      <c r="T16" s="146">
        <v>0</v>
      </c>
      <c r="U16" s="146">
        <v>0</v>
      </c>
      <c r="V16" s="146">
        <f>U16*N16</f>
        <v>0</v>
      </c>
      <c r="W16" s="69"/>
      <c r="X16" s="55">
        <v>100</v>
      </c>
      <c r="Y16" s="55">
        <v>0</v>
      </c>
      <c r="Z16" s="55">
        <f t="shared" si="1"/>
        <v>0</v>
      </c>
      <c r="AA16" s="55">
        <f t="shared" si="2"/>
        <v>0</v>
      </c>
      <c r="AB16" s="55">
        <f t="shared" si="3"/>
        <v>0</v>
      </c>
      <c r="AC16" s="55">
        <f t="shared" si="4"/>
        <v>0</v>
      </c>
      <c r="AD16" s="55">
        <f t="shared" si="5"/>
        <v>0</v>
      </c>
      <c r="AE16" s="56">
        <f t="shared" si="6"/>
        <v>0</v>
      </c>
      <c r="AF16" s="8"/>
      <c r="AG16" s="8"/>
      <c r="AH16" s="7"/>
      <c r="AI16" s="8"/>
      <c r="AJ16" s="11"/>
      <c r="AK16" s="7"/>
      <c r="AL16" s="7"/>
      <c r="AM16" s="8"/>
      <c r="AN16" s="8"/>
      <c r="AO16" s="8"/>
      <c r="AP16" s="8"/>
      <c r="AQ16" s="8"/>
      <c r="AR16" s="8"/>
      <c r="AS16" s="8"/>
      <c r="AT16" s="8"/>
      <c r="AU16" s="7"/>
      <c r="AV16" s="8"/>
      <c r="AW16" s="11"/>
      <c r="AX16" s="7"/>
      <c r="AY16" s="7"/>
      <c r="AZ16" s="7"/>
      <c r="BA16" s="8"/>
      <c r="BB16" s="11"/>
      <c r="BC16" s="7"/>
      <c r="BD16" s="11"/>
      <c r="BE16" s="7"/>
      <c r="BF16" s="7"/>
      <c r="BG16" s="7"/>
      <c r="BH16" s="7"/>
      <c r="BI16" s="11"/>
      <c r="BJ16" s="7"/>
      <c r="BK16" s="7"/>
      <c r="BL16" s="7"/>
      <c r="BM16" s="7"/>
      <c r="BN16" s="7"/>
      <c r="BO16" s="7"/>
      <c r="BP16" s="7"/>
      <c r="BQ16" s="7"/>
      <c r="BR16" s="7"/>
      <c r="BS16" s="7"/>
      <c r="BT16" s="7"/>
      <c r="BU16" s="7"/>
      <c r="BV16" s="7"/>
      <c r="BW16" s="7"/>
    </row>
    <row r="17" spans="1:75" s="4" customFormat="1" ht="18" x14ac:dyDescent="0.25">
      <c r="A17" s="126">
        <v>3.1</v>
      </c>
      <c r="B17" s="128" t="s">
        <v>80</v>
      </c>
      <c r="C17" s="139" t="s">
        <v>135</v>
      </c>
      <c r="D17" s="130"/>
      <c r="E17" s="125"/>
      <c r="F17" s="125"/>
      <c r="G17" s="131"/>
      <c r="H17" s="132"/>
      <c r="I17" s="133"/>
      <c r="J17" s="134"/>
      <c r="K17" s="134"/>
      <c r="L17" s="135"/>
      <c r="M17" s="140" t="s">
        <v>112</v>
      </c>
      <c r="N17" s="145">
        <v>1</v>
      </c>
      <c r="O17" s="137"/>
      <c r="P17" s="147">
        <v>8250</v>
      </c>
      <c r="Q17" s="138">
        <v>0</v>
      </c>
      <c r="R17" s="146">
        <v>0</v>
      </c>
      <c r="S17" s="146">
        <v>0</v>
      </c>
      <c r="T17" s="146">
        <v>0</v>
      </c>
      <c r="U17" s="146">
        <v>0</v>
      </c>
      <c r="V17" s="146">
        <f>U17*N17</f>
        <v>0</v>
      </c>
      <c r="W17" s="69"/>
      <c r="X17" s="55">
        <v>100</v>
      </c>
      <c r="Y17" s="55">
        <v>0</v>
      </c>
      <c r="Z17" s="55">
        <f t="shared" si="1"/>
        <v>0</v>
      </c>
      <c r="AA17" s="55">
        <f t="shared" si="2"/>
        <v>0</v>
      </c>
      <c r="AB17" s="55">
        <f t="shared" si="3"/>
        <v>0</v>
      </c>
      <c r="AC17" s="55">
        <f t="shared" si="4"/>
        <v>0</v>
      </c>
      <c r="AD17" s="55">
        <f t="shared" si="5"/>
        <v>0</v>
      </c>
      <c r="AE17" s="56">
        <f t="shared" si="6"/>
        <v>0</v>
      </c>
      <c r="AF17" s="8"/>
      <c r="AG17" s="8"/>
      <c r="AH17" s="7"/>
      <c r="AI17" s="8"/>
      <c r="AJ17" s="11"/>
      <c r="AK17" s="7"/>
      <c r="AL17" s="7"/>
      <c r="AM17" s="8"/>
      <c r="AN17" s="8"/>
      <c r="AO17" s="8"/>
      <c r="AP17" s="8"/>
      <c r="AQ17" s="8"/>
      <c r="AR17" s="8"/>
      <c r="AS17" s="8"/>
      <c r="AT17" s="8"/>
      <c r="AU17" s="7"/>
      <c r="AV17" s="8"/>
      <c r="AW17" s="11"/>
      <c r="AX17" s="7"/>
      <c r="AY17" s="7"/>
      <c r="AZ17" s="7"/>
      <c r="BA17" s="8"/>
      <c r="BB17" s="11"/>
      <c r="BC17" s="7"/>
      <c r="BD17" s="11"/>
      <c r="BE17" s="7"/>
      <c r="BF17" s="7"/>
      <c r="BG17" s="7"/>
      <c r="BH17" s="7"/>
      <c r="BI17" s="11"/>
      <c r="BJ17" s="7"/>
      <c r="BK17" s="7"/>
      <c r="BL17" s="7"/>
      <c r="BM17" s="7"/>
      <c r="BN17" s="7"/>
      <c r="BO17" s="7"/>
      <c r="BP17" s="7"/>
      <c r="BQ17" s="7"/>
      <c r="BR17" s="7"/>
      <c r="BS17" s="7"/>
      <c r="BT17" s="7"/>
      <c r="BU17" s="7"/>
      <c r="BV17" s="7"/>
      <c r="BW17" s="7"/>
    </row>
    <row r="18" spans="1:75" s="4" customFormat="1" ht="18" x14ac:dyDescent="0.25">
      <c r="A18" s="126">
        <v>3.2</v>
      </c>
      <c r="B18" s="128" t="s">
        <v>80</v>
      </c>
      <c r="C18" s="139" t="s">
        <v>136</v>
      </c>
      <c r="D18" s="130"/>
      <c r="E18" s="125"/>
      <c r="F18" s="125"/>
      <c r="G18" s="131"/>
      <c r="H18" s="132"/>
      <c r="I18" s="133"/>
      <c r="J18" s="134"/>
      <c r="K18" s="134"/>
      <c r="L18" s="135"/>
      <c r="M18" s="140" t="s">
        <v>112</v>
      </c>
      <c r="N18" s="141">
        <v>135.71</v>
      </c>
      <c r="O18" s="137"/>
      <c r="P18" s="147">
        <v>8250</v>
      </c>
      <c r="Q18" s="138">
        <v>0</v>
      </c>
      <c r="R18" s="143">
        <f t="shared" ref="R18:R20" si="9">P18*4.944%</f>
        <v>407.88</v>
      </c>
      <c r="S18" s="146">
        <v>0</v>
      </c>
      <c r="T18" s="146">
        <v>0</v>
      </c>
      <c r="U18" s="144">
        <f t="shared" ref="U18:U20" si="10">R18+P18</f>
        <v>8657.8799999999992</v>
      </c>
      <c r="V18" s="144">
        <f>ROUND(U18*N18,0)</f>
        <v>1174961</v>
      </c>
      <c r="W18" s="69"/>
      <c r="X18" s="55">
        <v>100</v>
      </c>
      <c r="Y18" s="55">
        <v>114.55714285714286</v>
      </c>
      <c r="Z18" s="55">
        <f t="shared" si="1"/>
        <v>945096.42857142864</v>
      </c>
      <c r="AA18" s="55">
        <f t="shared" ref="AA18:AA40" si="11">X18*Y18*Q18/100</f>
        <v>0</v>
      </c>
      <c r="AB18" s="55">
        <f t="shared" ref="AB18:AB40" si="12">X18*Y18*R18/100</f>
        <v>46725.567428571434</v>
      </c>
      <c r="AC18" s="55">
        <f t="shared" ref="AC18:AC40" si="13">X18*Y18*S18/100</f>
        <v>0</v>
      </c>
      <c r="AD18" s="55">
        <f t="shared" ref="AD18:AD40" si="14">X18*Y18*T18/100</f>
        <v>0</v>
      </c>
      <c r="AE18" s="56">
        <f t="shared" ref="AE18:AE40" si="15">ROUND(SUM(Z18:AD18),0)</f>
        <v>991822</v>
      </c>
      <c r="AF18" s="8"/>
      <c r="AG18" s="8"/>
      <c r="AH18" s="7"/>
      <c r="AI18" s="8"/>
      <c r="AJ18" s="11"/>
      <c r="AK18" s="7"/>
      <c r="AL18" s="7"/>
      <c r="AM18" s="8"/>
      <c r="AN18" s="8"/>
      <c r="AO18" s="8"/>
      <c r="AP18" s="8"/>
      <c r="AQ18" s="8"/>
      <c r="AR18" s="8"/>
      <c r="AS18" s="8"/>
      <c r="AT18" s="8"/>
      <c r="AU18" s="7"/>
      <c r="AV18" s="8"/>
      <c r="AW18" s="11"/>
      <c r="AX18" s="7"/>
      <c r="AY18" s="7"/>
      <c r="AZ18" s="7"/>
      <c r="BA18" s="8"/>
      <c r="BB18" s="11"/>
      <c r="BC18" s="7"/>
      <c r="BD18" s="11"/>
      <c r="BE18" s="7"/>
      <c r="BF18" s="7"/>
      <c r="BG18" s="7"/>
      <c r="BH18" s="7"/>
      <c r="BI18" s="11"/>
      <c r="BJ18" s="7"/>
      <c r="BK18" s="7"/>
      <c r="BL18" s="7"/>
      <c r="BM18" s="7"/>
      <c r="BN18" s="7"/>
      <c r="BO18" s="7"/>
      <c r="BP18" s="7"/>
      <c r="BQ18" s="7"/>
      <c r="BR18" s="7"/>
      <c r="BS18" s="7"/>
      <c r="BT18" s="7"/>
      <c r="BU18" s="7"/>
      <c r="BV18" s="7"/>
      <c r="BW18" s="7"/>
    </row>
    <row r="19" spans="1:75" s="4" customFormat="1" ht="18" x14ac:dyDescent="0.25">
      <c r="A19" s="126">
        <v>3.3</v>
      </c>
      <c r="B19" s="128" t="s">
        <v>80</v>
      </c>
      <c r="C19" s="139" t="s">
        <v>137</v>
      </c>
      <c r="D19" s="130"/>
      <c r="E19" s="125"/>
      <c r="F19" s="125"/>
      <c r="G19" s="131"/>
      <c r="H19" s="132"/>
      <c r="I19" s="133"/>
      <c r="J19" s="134"/>
      <c r="K19" s="134"/>
      <c r="L19" s="135"/>
      <c r="M19" s="140" t="s">
        <v>112</v>
      </c>
      <c r="N19" s="141">
        <v>191.19</v>
      </c>
      <c r="O19" s="137"/>
      <c r="P19" s="147">
        <v>8250</v>
      </c>
      <c r="Q19" s="138">
        <v>0</v>
      </c>
      <c r="R19" s="143">
        <f t="shared" si="9"/>
        <v>407.88</v>
      </c>
      <c r="S19" s="146">
        <v>0</v>
      </c>
      <c r="T19" s="146">
        <v>0</v>
      </c>
      <c r="U19" s="144">
        <f t="shared" si="10"/>
        <v>8657.8799999999992</v>
      </c>
      <c r="V19" s="144">
        <f>ROUND(U19*N19,0)</f>
        <v>1655300</v>
      </c>
      <c r="W19" s="69"/>
      <c r="X19" s="55">
        <v>100</v>
      </c>
      <c r="Y19" s="55">
        <v>171.46799999999999</v>
      </c>
      <c r="Z19" s="55">
        <f t="shared" si="1"/>
        <v>1414611</v>
      </c>
      <c r="AA19" s="55">
        <f t="shared" si="11"/>
        <v>0</v>
      </c>
      <c r="AB19" s="55">
        <f t="shared" si="12"/>
        <v>69938.367840000006</v>
      </c>
      <c r="AC19" s="55">
        <f t="shared" si="13"/>
        <v>0</v>
      </c>
      <c r="AD19" s="55">
        <f t="shared" si="14"/>
        <v>0</v>
      </c>
      <c r="AE19" s="56">
        <f t="shared" si="15"/>
        <v>1484549</v>
      </c>
      <c r="AF19" s="8"/>
      <c r="AG19" s="8"/>
      <c r="AH19" s="7"/>
      <c r="AI19" s="8"/>
      <c r="AJ19" s="11"/>
      <c r="AK19" s="7"/>
      <c r="AL19" s="7"/>
      <c r="AM19" s="8"/>
      <c r="AN19" s="8"/>
      <c r="AO19" s="8"/>
      <c r="AP19" s="8"/>
      <c r="AQ19" s="8"/>
      <c r="AR19" s="8"/>
      <c r="AS19" s="8"/>
      <c r="AT19" s="8"/>
      <c r="AU19" s="7"/>
      <c r="AV19" s="8"/>
      <c r="AW19" s="11"/>
      <c r="AX19" s="7"/>
      <c r="AY19" s="7"/>
      <c r="AZ19" s="7"/>
      <c r="BA19" s="8"/>
      <c r="BB19" s="11"/>
      <c r="BC19" s="7"/>
      <c r="BD19" s="11"/>
      <c r="BE19" s="7"/>
      <c r="BF19" s="7"/>
      <c r="BG19" s="7"/>
      <c r="BH19" s="7"/>
      <c r="BI19" s="11"/>
      <c r="BJ19" s="7"/>
      <c r="BK19" s="7"/>
      <c r="BL19" s="7"/>
      <c r="BM19" s="7"/>
      <c r="BN19" s="7"/>
      <c r="BO19" s="7"/>
      <c r="BP19" s="7"/>
      <c r="BQ19" s="7"/>
      <c r="BR19" s="7"/>
      <c r="BS19" s="7"/>
      <c r="BT19" s="7"/>
      <c r="BU19" s="7"/>
      <c r="BV19" s="7"/>
      <c r="BW19" s="7"/>
    </row>
    <row r="20" spans="1:75" ht="18" x14ac:dyDescent="0.25">
      <c r="A20" s="126">
        <v>3.4</v>
      </c>
      <c r="B20" s="128" t="s">
        <v>80</v>
      </c>
      <c r="C20" s="139" t="s">
        <v>138</v>
      </c>
      <c r="D20" s="130"/>
      <c r="E20" s="125"/>
      <c r="F20" s="125"/>
      <c r="G20" s="131"/>
      <c r="H20" s="132"/>
      <c r="I20" s="133"/>
      <c r="J20" s="134"/>
      <c r="K20" s="134"/>
      <c r="L20" s="135"/>
      <c r="M20" s="140" t="s">
        <v>112</v>
      </c>
      <c r="N20" s="141">
        <v>78.37</v>
      </c>
      <c r="O20" s="137"/>
      <c r="P20" s="147">
        <v>8250</v>
      </c>
      <c r="Q20" s="138">
        <v>0</v>
      </c>
      <c r="R20" s="143">
        <f t="shared" si="9"/>
        <v>407.88</v>
      </c>
      <c r="S20" s="146">
        <v>0</v>
      </c>
      <c r="T20" s="146">
        <v>0</v>
      </c>
      <c r="U20" s="144">
        <f t="shared" si="10"/>
        <v>8657.8799999999992</v>
      </c>
      <c r="V20" s="144">
        <f>ROUND(U20*N20,0)</f>
        <v>678518</v>
      </c>
      <c r="W20" s="71"/>
      <c r="X20" s="55">
        <v>100</v>
      </c>
      <c r="Y20" s="55">
        <v>52.611428571428576</v>
      </c>
      <c r="Z20" s="55">
        <f t="shared" si="1"/>
        <v>434044.28571428574</v>
      </c>
      <c r="AA20" s="55">
        <f t="shared" si="11"/>
        <v>0</v>
      </c>
      <c r="AB20" s="55">
        <f t="shared" si="12"/>
        <v>21459.149485714286</v>
      </c>
      <c r="AC20" s="55">
        <f t="shared" si="13"/>
        <v>0</v>
      </c>
      <c r="AD20" s="55">
        <f t="shared" si="14"/>
        <v>0</v>
      </c>
      <c r="AE20" s="56">
        <f t="shared" si="15"/>
        <v>455503</v>
      </c>
      <c r="AF20" s="72"/>
      <c r="AG20" s="72"/>
      <c r="AH20" s="72"/>
      <c r="AI20" s="72"/>
      <c r="AJ20" s="73"/>
      <c r="AK20" s="72"/>
      <c r="AL20" s="72"/>
      <c r="AM20" s="72"/>
      <c r="AN20" s="72"/>
      <c r="AO20" s="72"/>
      <c r="AP20" s="72"/>
      <c r="AQ20" s="72"/>
      <c r="AR20" s="72"/>
      <c r="AS20" s="72"/>
      <c r="AT20" s="72"/>
      <c r="AU20" s="72"/>
      <c r="AV20" s="72"/>
      <c r="AW20" s="73"/>
      <c r="AX20" s="72"/>
      <c r="AY20" s="72"/>
      <c r="AZ20" s="72"/>
      <c r="BA20" s="72"/>
      <c r="BB20" s="73"/>
      <c r="BC20" s="72"/>
      <c r="BD20" s="73"/>
      <c r="BE20" s="72"/>
      <c r="BF20" s="72"/>
      <c r="BG20" s="72"/>
      <c r="BH20" s="72"/>
      <c r="BI20" s="73"/>
      <c r="BJ20" s="72"/>
      <c r="BK20" s="72"/>
      <c r="BL20" s="72"/>
      <c r="BM20" s="72"/>
      <c r="BN20" s="72"/>
      <c r="BO20" s="72"/>
      <c r="BP20" s="72"/>
      <c r="BQ20" s="72"/>
      <c r="BR20" s="72"/>
      <c r="BS20" s="72"/>
      <c r="BT20" s="72"/>
      <c r="BU20" s="72"/>
      <c r="BV20" s="72"/>
      <c r="BW20" s="72"/>
    </row>
    <row r="21" spans="1:75" ht="31.5" x14ac:dyDescent="0.25">
      <c r="A21" s="126">
        <v>4</v>
      </c>
      <c r="B21" s="128" t="s">
        <v>80</v>
      </c>
      <c r="C21" s="129" t="s">
        <v>113</v>
      </c>
      <c r="D21" s="130"/>
      <c r="E21" s="125"/>
      <c r="F21" s="125"/>
      <c r="G21" s="131"/>
      <c r="H21" s="132"/>
      <c r="I21" s="133"/>
      <c r="J21" s="134"/>
      <c r="K21" s="134"/>
      <c r="L21" s="135"/>
      <c r="M21" s="140" t="s">
        <v>109</v>
      </c>
      <c r="N21" s="145">
        <v>0</v>
      </c>
      <c r="O21" s="137"/>
      <c r="P21" s="146">
        <v>0</v>
      </c>
      <c r="Q21" s="138">
        <v>0</v>
      </c>
      <c r="R21" s="146">
        <v>0</v>
      </c>
      <c r="S21" s="146">
        <v>0</v>
      </c>
      <c r="T21" s="146">
        <v>0</v>
      </c>
      <c r="U21" s="146">
        <v>0</v>
      </c>
      <c r="V21" s="146">
        <f>U21*N21</f>
        <v>0</v>
      </c>
      <c r="W21" s="71"/>
      <c r="X21" s="55">
        <v>100</v>
      </c>
      <c r="Y21" s="55">
        <v>0</v>
      </c>
      <c r="Z21" s="55">
        <f t="shared" si="1"/>
        <v>0</v>
      </c>
      <c r="AA21" s="55">
        <f t="shared" si="11"/>
        <v>0</v>
      </c>
      <c r="AB21" s="55">
        <f t="shared" si="12"/>
        <v>0</v>
      </c>
      <c r="AC21" s="55">
        <f t="shared" si="13"/>
        <v>0</v>
      </c>
      <c r="AD21" s="55">
        <f t="shared" si="14"/>
        <v>0</v>
      </c>
      <c r="AE21" s="56">
        <f t="shared" si="15"/>
        <v>0</v>
      </c>
      <c r="AF21" s="72"/>
      <c r="AG21" s="72"/>
      <c r="AH21" s="72"/>
      <c r="AI21" s="72"/>
      <c r="AJ21" s="73"/>
      <c r="AK21" s="72"/>
      <c r="AL21" s="72"/>
      <c r="AM21" s="72"/>
      <c r="AN21" s="72"/>
      <c r="AO21" s="72"/>
      <c r="AP21" s="72"/>
      <c r="AQ21" s="72"/>
      <c r="AR21" s="72"/>
      <c r="AS21" s="72"/>
      <c r="AT21" s="72"/>
      <c r="AU21" s="72"/>
      <c r="AV21" s="72"/>
      <c r="AW21" s="73"/>
      <c r="AX21" s="72"/>
      <c r="AY21" s="72"/>
      <c r="AZ21" s="72"/>
      <c r="BA21" s="72"/>
      <c r="BB21" s="73"/>
      <c r="BC21" s="72"/>
      <c r="BD21" s="73"/>
      <c r="BE21" s="72"/>
      <c r="BF21" s="72"/>
      <c r="BG21" s="72"/>
      <c r="BH21" s="72"/>
      <c r="BI21" s="73"/>
      <c r="BJ21" s="72"/>
      <c r="BK21" s="72"/>
      <c r="BL21" s="72"/>
      <c r="BM21" s="72"/>
      <c r="BN21" s="72"/>
      <c r="BO21" s="72"/>
      <c r="BP21" s="72"/>
      <c r="BQ21" s="72"/>
      <c r="BR21" s="72"/>
      <c r="BS21" s="72"/>
      <c r="BT21" s="72"/>
      <c r="BU21" s="72"/>
      <c r="BV21" s="72"/>
      <c r="BW21" s="72"/>
    </row>
    <row r="22" spans="1:75" ht="18" x14ac:dyDescent="0.25">
      <c r="A22" s="126">
        <v>4.0999999999999996</v>
      </c>
      <c r="B22" s="128" t="s">
        <v>80</v>
      </c>
      <c r="C22" s="139" t="s">
        <v>114</v>
      </c>
      <c r="D22" s="130"/>
      <c r="E22" s="125"/>
      <c r="F22" s="125"/>
      <c r="G22" s="131"/>
      <c r="H22" s="132"/>
      <c r="I22" s="133"/>
      <c r="J22" s="134"/>
      <c r="K22" s="134"/>
      <c r="L22" s="135"/>
      <c r="M22" s="140" t="s">
        <v>82</v>
      </c>
      <c r="N22" s="141">
        <v>1</v>
      </c>
      <c r="O22" s="137"/>
      <c r="P22" s="142">
        <v>650</v>
      </c>
      <c r="Q22" s="138">
        <v>0</v>
      </c>
      <c r="R22" s="146">
        <v>0</v>
      </c>
      <c r="S22" s="146">
        <v>0</v>
      </c>
      <c r="T22" s="146">
        <v>0</v>
      </c>
      <c r="U22" s="146">
        <v>0</v>
      </c>
      <c r="V22" s="146">
        <v>0</v>
      </c>
      <c r="W22" s="71"/>
      <c r="X22" s="55">
        <v>100</v>
      </c>
      <c r="Y22" s="55">
        <v>0</v>
      </c>
      <c r="Z22" s="55">
        <f t="shared" si="1"/>
        <v>0</v>
      </c>
      <c r="AA22" s="55">
        <f t="shared" si="11"/>
        <v>0</v>
      </c>
      <c r="AB22" s="55">
        <f t="shared" si="12"/>
        <v>0</v>
      </c>
      <c r="AC22" s="55">
        <f t="shared" si="13"/>
        <v>0</v>
      </c>
      <c r="AD22" s="55">
        <f t="shared" si="14"/>
        <v>0</v>
      </c>
      <c r="AE22" s="56">
        <f t="shared" si="15"/>
        <v>0</v>
      </c>
      <c r="AF22" s="72"/>
      <c r="AG22" s="72"/>
      <c r="AH22" s="72"/>
      <c r="AI22" s="72"/>
      <c r="AJ22" s="73"/>
      <c r="AK22" s="72"/>
      <c r="AL22" s="72"/>
      <c r="AM22" s="72"/>
      <c r="AN22" s="72"/>
      <c r="AO22" s="72"/>
      <c r="AP22" s="72"/>
      <c r="AQ22" s="72"/>
      <c r="AR22" s="72"/>
      <c r="AS22" s="72"/>
      <c r="AT22" s="72"/>
      <c r="AU22" s="72"/>
      <c r="AV22" s="72"/>
      <c r="AW22" s="73"/>
      <c r="AX22" s="72"/>
      <c r="AY22" s="72"/>
      <c r="AZ22" s="72"/>
      <c r="BA22" s="72"/>
      <c r="BB22" s="73"/>
      <c r="BC22" s="72"/>
      <c r="BD22" s="73"/>
      <c r="BE22" s="72"/>
      <c r="BF22" s="72"/>
      <c r="BG22" s="72"/>
      <c r="BH22" s="72"/>
      <c r="BI22" s="73"/>
      <c r="BJ22" s="72"/>
      <c r="BK22" s="72"/>
      <c r="BL22" s="72"/>
      <c r="BM22" s="72"/>
      <c r="BN22" s="72"/>
      <c r="BO22" s="72"/>
      <c r="BP22" s="72"/>
      <c r="BQ22" s="72"/>
      <c r="BR22" s="72"/>
      <c r="BS22" s="72"/>
      <c r="BT22" s="72"/>
      <c r="BU22" s="72"/>
      <c r="BV22" s="72"/>
      <c r="BW22" s="72"/>
    </row>
    <row r="23" spans="1:75" ht="110.25" x14ac:dyDescent="0.25">
      <c r="A23" s="126">
        <v>5</v>
      </c>
      <c r="B23" s="128" t="s">
        <v>80</v>
      </c>
      <c r="C23" s="139" t="s">
        <v>115</v>
      </c>
      <c r="D23" s="130"/>
      <c r="E23" s="125"/>
      <c r="F23" s="125"/>
      <c r="G23" s="131"/>
      <c r="H23" s="132"/>
      <c r="I23" s="133"/>
      <c r="J23" s="134"/>
      <c r="K23" s="134"/>
      <c r="L23" s="135"/>
      <c r="M23" s="140" t="s">
        <v>109</v>
      </c>
      <c r="N23" s="145">
        <v>0</v>
      </c>
      <c r="O23" s="137"/>
      <c r="P23" s="148">
        <v>0</v>
      </c>
      <c r="Q23" s="138">
        <v>0</v>
      </c>
      <c r="R23" s="148">
        <v>0</v>
      </c>
      <c r="S23" s="146">
        <v>0</v>
      </c>
      <c r="T23" s="146">
        <v>0</v>
      </c>
      <c r="U23" s="143">
        <v>0</v>
      </c>
      <c r="V23" s="143">
        <v>0</v>
      </c>
      <c r="W23" s="71"/>
      <c r="X23" s="55">
        <v>100</v>
      </c>
      <c r="Y23" s="55">
        <v>0</v>
      </c>
      <c r="Z23" s="55">
        <f t="shared" si="1"/>
        <v>0</v>
      </c>
      <c r="AA23" s="55">
        <f t="shared" si="11"/>
        <v>0</v>
      </c>
      <c r="AB23" s="55">
        <f t="shared" si="12"/>
        <v>0</v>
      </c>
      <c r="AC23" s="55">
        <f t="shared" si="13"/>
        <v>0</v>
      </c>
      <c r="AD23" s="55">
        <f t="shared" si="14"/>
        <v>0</v>
      </c>
      <c r="AE23" s="56">
        <f t="shared" si="15"/>
        <v>0</v>
      </c>
      <c r="AF23" s="72"/>
      <c r="AG23" s="72"/>
      <c r="AH23" s="72"/>
      <c r="AI23" s="72"/>
      <c r="AJ23" s="73"/>
      <c r="AK23" s="72"/>
      <c r="AL23" s="72"/>
      <c r="AM23" s="72"/>
      <c r="AN23" s="72"/>
      <c r="AO23" s="72"/>
      <c r="AP23" s="72"/>
      <c r="AQ23" s="72"/>
      <c r="AR23" s="72"/>
      <c r="AS23" s="72"/>
      <c r="AT23" s="72"/>
      <c r="AU23" s="72"/>
      <c r="AV23" s="72"/>
      <c r="AW23" s="73"/>
      <c r="AX23" s="72"/>
      <c r="AY23" s="72"/>
      <c r="AZ23" s="72"/>
      <c r="BA23" s="72"/>
      <c r="BB23" s="73"/>
      <c r="BC23" s="72"/>
      <c r="BD23" s="73"/>
      <c r="BE23" s="72"/>
      <c r="BF23" s="72"/>
      <c r="BG23" s="72"/>
      <c r="BH23" s="72"/>
      <c r="BI23" s="73"/>
      <c r="BJ23" s="72"/>
      <c r="BK23" s="72"/>
      <c r="BL23" s="72"/>
      <c r="BM23" s="72"/>
      <c r="BN23" s="72"/>
      <c r="BO23" s="72"/>
      <c r="BP23" s="72"/>
      <c r="BQ23" s="72"/>
      <c r="BR23" s="72"/>
      <c r="BS23" s="72"/>
      <c r="BT23" s="72"/>
      <c r="BU23" s="72"/>
      <c r="BV23" s="72"/>
      <c r="BW23" s="72"/>
    </row>
    <row r="24" spans="1:75" ht="18" x14ac:dyDescent="0.25">
      <c r="A24" s="126">
        <v>5.0999999999999996</v>
      </c>
      <c r="B24" s="128" t="s">
        <v>80</v>
      </c>
      <c r="C24" s="139" t="s">
        <v>116</v>
      </c>
      <c r="D24" s="130"/>
      <c r="E24" s="125"/>
      <c r="F24" s="125"/>
      <c r="G24" s="131"/>
      <c r="H24" s="132"/>
      <c r="I24" s="133"/>
      <c r="J24" s="134"/>
      <c r="K24" s="134"/>
      <c r="L24" s="135"/>
      <c r="M24" s="140" t="s">
        <v>82</v>
      </c>
      <c r="N24" s="141">
        <v>4</v>
      </c>
      <c r="O24" s="137"/>
      <c r="P24" s="147">
        <v>5200</v>
      </c>
      <c r="Q24" s="138">
        <v>0</v>
      </c>
      <c r="R24" s="143">
        <f t="shared" ref="R24:R28" si="16">P24*4.944%</f>
        <v>257.08799999999997</v>
      </c>
      <c r="S24" s="146">
        <v>0</v>
      </c>
      <c r="T24" s="146">
        <v>0</v>
      </c>
      <c r="U24" s="144">
        <f t="shared" ref="U24" si="17">R24+P24</f>
        <v>5457.0879999999997</v>
      </c>
      <c r="V24" s="144">
        <f>ROUND(U24*N24,0)</f>
        <v>21828</v>
      </c>
      <c r="W24" s="71"/>
      <c r="X24" s="55">
        <v>100</v>
      </c>
      <c r="Y24" s="55">
        <v>0</v>
      </c>
      <c r="Z24" s="55">
        <f t="shared" si="1"/>
        <v>0</v>
      </c>
      <c r="AA24" s="55">
        <f t="shared" si="11"/>
        <v>0</v>
      </c>
      <c r="AB24" s="55">
        <f t="shared" si="12"/>
        <v>0</v>
      </c>
      <c r="AC24" s="55">
        <f t="shared" si="13"/>
        <v>0</v>
      </c>
      <c r="AD24" s="55">
        <f t="shared" si="14"/>
        <v>0</v>
      </c>
      <c r="AE24" s="56">
        <f t="shared" si="15"/>
        <v>0</v>
      </c>
      <c r="AF24" s="72"/>
      <c r="AG24" s="72"/>
      <c r="AH24" s="72"/>
      <c r="AI24" s="72"/>
      <c r="AJ24" s="73"/>
      <c r="AK24" s="72"/>
      <c r="AL24" s="72"/>
      <c r="AM24" s="72"/>
      <c r="AN24" s="72"/>
      <c r="AO24" s="72"/>
      <c r="AP24" s="72"/>
      <c r="AQ24" s="72"/>
      <c r="AR24" s="72"/>
      <c r="AS24" s="72"/>
      <c r="AT24" s="72"/>
      <c r="AU24" s="72"/>
      <c r="AV24" s="72"/>
      <c r="AW24" s="73"/>
      <c r="AX24" s="72"/>
      <c r="AY24" s="72"/>
      <c r="AZ24" s="72"/>
      <c r="BA24" s="72"/>
      <c r="BB24" s="73"/>
      <c r="BC24" s="72"/>
      <c r="BD24" s="73"/>
      <c r="BE24" s="72"/>
      <c r="BF24" s="72"/>
      <c r="BG24" s="72"/>
      <c r="BH24" s="72"/>
      <c r="BI24" s="73"/>
      <c r="BJ24" s="72"/>
      <c r="BK24" s="72"/>
      <c r="BL24" s="72"/>
      <c r="BM24" s="72"/>
      <c r="BN24" s="72"/>
      <c r="BO24" s="72"/>
      <c r="BP24" s="72"/>
      <c r="BQ24" s="72"/>
      <c r="BR24" s="72"/>
      <c r="BS24" s="72"/>
      <c r="BT24" s="72"/>
      <c r="BU24" s="72"/>
      <c r="BV24" s="72"/>
      <c r="BW24" s="72"/>
    </row>
    <row r="25" spans="1:75" ht="110.25" x14ac:dyDescent="0.25">
      <c r="A25" s="126">
        <v>6</v>
      </c>
      <c r="B25" s="128" t="s">
        <v>80</v>
      </c>
      <c r="C25" s="139" t="s">
        <v>117</v>
      </c>
      <c r="D25" s="130"/>
      <c r="E25" s="125"/>
      <c r="F25" s="125"/>
      <c r="G25" s="131"/>
      <c r="H25" s="132"/>
      <c r="I25" s="133"/>
      <c r="J25" s="134"/>
      <c r="K25" s="134"/>
      <c r="L25" s="135"/>
      <c r="M25" s="140" t="s">
        <v>109</v>
      </c>
      <c r="N25" s="145">
        <v>0</v>
      </c>
      <c r="O25" s="137"/>
      <c r="P25" s="148">
        <v>0</v>
      </c>
      <c r="Q25" s="138">
        <v>0</v>
      </c>
      <c r="R25" s="148">
        <v>0</v>
      </c>
      <c r="S25" s="146">
        <v>0</v>
      </c>
      <c r="T25" s="146">
        <v>0</v>
      </c>
      <c r="U25" s="143">
        <v>0</v>
      </c>
      <c r="V25" s="143">
        <v>0</v>
      </c>
      <c r="W25" s="71"/>
      <c r="X25" s="55">
        <v>100</v>
      </c>
      <c r="Y25" s="55">
        <v>0</v>
      </c>
      <c r="Z25" s="55">
        <f t="shared" si="1"/>
        <v>0</v>
      </c>
      <c r="AA25" s="55">
        <f t="shared" si="11"/>
        <v>0</v>
      </c>
      <c r="AB25" s="55">
        <f t="shared" si="12"/>
        <v>0</v>
      </c>
      <c r="AC25" s="55">
        <f t="shared" si="13"/>
        <v>0</v>
      </c>
      <c r="AD25" s="55">
        <f t="shared" si="14"/>
        <v>0</v>
      </c>
      <c r="AE25" s="56">
        <f t="shared" si="15"/>
        <v>0</v>
      </c>
      <c r="AF25" s="72"/>
      <c r="AG25" s="72"/>
      <c r="AH25" s="72"/>
      <c r="AI25" s="72"/>
      <c r="AJ25" s="73"/>
      <c r="AK25" s="72"/>
      <c r="AL25" s="72"/>
      <c r="AM25" s="72"/>
      <c r="AN25" s="72"/>
      <c r="AO25" s="72"/>
      <c r="AP25" s="72"/>
      <c r="AQ25" s="72"/>
      <c r="AR25" s="72"/>
      <c r="AS25" s="72"/>
      <c r="AT25" s="72"/>
      <c r="AU25" s="72"/>
      <c r="AV25" s="72"/>
      <c r="AW25" s="73"/>
      <c r="AX25" s="72"/>
      <c r="AY25" s="72"/>
      <c r="AZ25" s="72"/>
      <c r="BA25" s="72"/>
      <c r="BB25" s="73"/>
      <c r="BC25" s="72"/>
      <c r="BD25" s="73"/>
      <c r="BE25" s="72"/>
      <c r="BF25" s="72"/>
      <c r="BG25" s="72"/>
      <c r="BH25" s="72"/>
      <c r="BI25" s="73"/>
      <c r="BJ25" s="72"/>
      <c r="BK25" s="72"/>
      <c r="BL25" s="72"/>
      <c r="BM25" s="72"/>
      <c r="BN25" s="72"/>
      <c r="BO25" s="72"/>
      <c r="BP25" s="72"/>
      <c r="BQ25" s="72"/>
      <c r="BR25" s="72"/>
      <c r="BS25" s="72"/>
      <c r="BT25" s="72"/>
      <c r="BU25" s="72"/>
      <c r="BV25" s="72"/>
      <c r="BW25" s="72"/>
    </row>
    <row r="26" spans="1:75" ht="18" x14ac:dyDescent="0.25">
      <c r="A26" s="126">
        <v>6.1</v>
      </c>
      <c r="B26" s="128" t="s">
        <v>80</v>
      </c>
      <c r="C26" s="139" t="s">
        <v>118</v>
      </c>
      <c r="D26" s="130"/>
      <c r="E26" s="125"/>
      <c r="F26" s="125"/>
      <c r="G26" s="131"/>
      <c r="H26" s="132"/>
      <c r="I26" s="133"/>
      <c r="J26" s="134"/>
      <c r="K26" s="134"/>
      <c r="L26" s="135"/>
      <c r="M26" s="140" t="s">
        <v>82</v>
      </c>
      <c r="N26" s="141">
        <v>19.84</v>
      </c>
      <c r="O26" s="137"/>
      <c r="P26" s="147">
        <v>6500</v>
      </c>
      <c r="Q26" s="138">
        <v>0</v>
      </c>
      <c r="R26" s="143">
        <f t="shared" si="16"/>
        <v>321.36</v>
      </c>
      <c r="S26" s="146">
        <v>0</v>
      </c>
      <c r="T26" s="146">
        <v>0</v>
      </c>
      <c r="U26" s="144">
        <f t="shared" ref="U26" si="18">R26+P26</f>
        <v>6821.36</v>
      </c>
      <c r="V26" s="144">
        <f>ROUND(U26*N26,0)</f>
        <v>135336</v>
      </c>
      <c r="W26" s="71"/>
      <c r="X26" s="55">
        <v>100</v>
      </c>
      <c r="Y26" s="55">
        <v>6.625</v>
      </c>
      <c r="Z26" s="55">
        <f t="shared" si="1"/>
        <v>43062.5</v>
      </c>
      <c r="AA26" s="55">
        <f t="shared" si="11"/>
        <v>0</v>
      </c>
      <c r="AB26" s="55">
        <f t="shared" si="12"/>
        <v>2129.0100000000002</v>
      </c>
      <c r="AC26" s="55">
        <f t="shared" si="13"/>
        <v>0</v>
      </c>
      <c r="AD26" s="55">
        <f t="shared" si="14"/>
        <v>0</v>
      </c>
      <c r="AE26" s="56">
        <f t="shared" si="15"/>
        <v>45192</v>
      </c>
    </row>
    <row r="27" spans="1:75" ht="78.75" x14ac:dyDescent="0.25">
      <c r="A27" s="126">
        <v>7</v>
      </c>
      <c r="B27" s="128" t="s">
        <v>80</v>
      </c>
      <c r="C27" s="139" t="s">
        <v>119</v>
      </c>
      <c r="D27" s="130"/>
      <c r="E27" s="125"/>
      <c r="F27" s="125"/>
      <c r="G27" s="131"/>
      <c r="H27" s="132"/>
      <c r="I27" s="133"/>
      <c r="J27" s="134"/>
      <c r="K27" s="134"/>
      <c r="L27" s="135"/>
      <c r="M27" s="140" t="s">
        <v>109</v>
      </c>
      <c r="N27" s="145">
        <v>0</v>
      </c>
      <c r="O27" s="137"/>
      <c r="P27" s="148">
        <v>0</v>
      </c>
      <c r="Q27" s="138">
        <v>0</v>
      </c>
      <c r="R27" s="148">
        <v>0</v>
      </c>
      <c r="S27" s="146">
        <v>0</v>
      </c>
      <c r="T27" s="146">
        <v>0</v>
      </c>
      <c r="U27" s="143">
        <v>0</v>
      </c>
      <c r="V27" s="143">
        <v>0</v>
      </c>
      <c r="W27" s="71"/>
      <c r="X27" s="55">
        <v>100</v>
      </c>
      <c r="Y27" s="55">
        <v>0</v>
      </c>
      <c r="Z27" s="55">
        <f t="shared" si="1"/>
        <v>0</v>
      </c>
      <c r="AA27" s="55">
        <f t="shared" si="11"/>
        <v>0</v>
      </c>
      <c r="AB27" s="55">
        <f t="shared" si="12"/>
        <v>0</v>
      </c>
      <c r="AC27" s="55">
        <f t="shared" si="13"/>
        <v>0</v>
      </c>
      <c r="AD27" s="55">
        <f t="shared" si="14"/>
        <v>0</v>
      </c>
      <c r="AE27" s="56">
        <f t="shared" si="15"/>
        <v>0</v>
      </c>
    </row>
    <row r="28" spans="1:75" ht="18" x14ac:dyDescent="0.25">
      <c r="A28" s="126">
        <v>7.1</v>
      </c>
      <c r="B28" s="128" t="s">
        <v>80</v>
      </c>
      <c r="C28" s="139" t="s">
        <v>118</v>
      </c>
      <c r="D28" s="130"/>
      <c r="E28" s="125"/>
      <c r="F28" s="125"/>
      <c r="G28" s="131"/>
      <c r="H28" s="132"/>
      <c r="I28" s="133"/>
      <c r="J28" s="134"/>
      <c r="K28" s="134"/>
      <c r="L28" s="135"/>
      <c r="M28" s="140" t="s">
        <v>83</v>
      </c>
      <c r="N28" s="141">
        <v>71.5</v>
      </c>
      <c r="O28" s="137"/>
      <c r="P28" s="147">
        <v>500</v>
      </c>
      <c r="Q28" s="138">
        <v>0</v>
      </c>
      <c r="R28" s="143">
        <f t="shared" si="16"/>
        <v>24.72</v>
      </c>
      <c r="S28" s="146">
        <v>0</v>
      </c>
      <c r="T28" s="146">
        <v>0</v>
      </c>
      <c r="U28" s="144">
        <f t="shared" ref="U28" si="19">R28+P28</f>
        <v>524.72</v>
      </c>
      <c r="V28" s="144">
        <f>ROUND(U28*N28,0)</f>
        <v>37517</v>
      </c>
      <c r="W28" s="71"/>
      <c r="X28" s="55">
        <v>100</v>
      </c>
      <c r="Y28" s="55">
        <v>10.35</v>
      </c>
      <c r="Z28" s="55">
        <f t="shared" si="1"/>
        <v>5175</v>
      </c>
      <c r="AA28" s="55">
        <f t="shared" si="11"/>
        <v>0</v>
      </c>
      <c r="AB28" s="55">
        <f t="shared" si="12"/>
        <v>255.85199999999998</v>
      </c>
      <c r="AC28" s="55">
        <f t="shared" si="13"/>
        <v>0</v>
      </c>
      <c r="AD28" s="55">
        <f t="shared" si="14"/>
        <v>0</v>
      </c>
      <c r="AE28" s="56">
        <f t="shared" si="15"/>
        <v>5431</v>
      </c>
    </row>
    <row r="29" spans="1:75" ht="110.25" x14ac:dyDescent="0.25">
      <c r="A29" s="126">
        <v>8</v>
      </c>
      <c r="B29" s="128" t="s">
        <v>80</v>
      </c>
      <c r="C29" s="139" t="s">
        <v>120</v>
      </c>
      <c r="D29" s="130"/>
      <c r="E29" s="125"/>
      <c r="F29" s="125"/>
      <c r="G29" s="131"/>
      <c r="H29" s="132"/>
      <c r="I29" s="133"/>
      <c r="J29" s="134"/>
      <c r="K29" s="134"/>
      <c r="L29" s="135"/>
      <c r="M29" s="140" t="s">
        <v>109</v>
      </c>
      <c r="N29" s="145">
        <v>0</v>
      </c>
      <c r="O29" s="137"/>
      <c r="P29" s="148">
        <v>0</v>
      </c>
      <c r="Q29" s="138">
        <v>0</v>
      </c>
      <c r="R29" s="148">
        <v>0</v>
      </c>
      <c r="S29" s="146">
        <v>0</v>
      </c>
      <c r="T29" s="146">
        <v>0</v>
      </c>
      <c r="U29" s="143">
        <v>0</v>
      </c>
      <c r="V29" s="143">
        <v>0</v>
      </c>
      <c r="W29" s="71"/>
      <c r="X29" s="55">
        <v>100</v>
      </c>
      <c r="Y29" s="55">
        <v>0</v>
      </c>
      <c r="Z29" s="55">
        <f t="shared" si="1"/>
        <v>0</v>
      </c>
      <c r="AA29" s="55">
        <f t="shared" si="11"/>
        <v>0</v>
      </c>
      <c r="AB29" s="55">
        <f t="shared" si="12"/>
        <v>0</v>
      </c>
      <c r="AC29" s="55">
        <f t="shared" si="13"/>
        <v>0</v>
      </c>
      <c r="AD29" s="55">
        <f t="shared" si="14"/>
        <v>0</v>
      </c>
      <c r="AE29" s="56">
        <f t="shared" si="15"/>
        <v>0</v>
      </c>
    </row>
    <row r="30" spans="1:75" ht="18" x14ac:dyDescent="0.25">
      <c r="A30" s="126">
        <v>8.1</v>
      </c>
      <c r="B30" s="128" t="s">
        <v>80</v>
      </c>
      <c r="C30" s="139" t="s">
        <v>139</v>
      </c>
      <c r="D30" s="130"/>
      <c r="E30" s="125"/>
      <c r="F30" s="125"/>
      <c r="G30" s="131"/>
      <c r="H30" s="132"/>
      <c r="I30" s="133"/>
      <c r="J30" s="134"/>
      <c r="K30" s="134"/>
      <c r="L30" s="135"/>
      <c r="M30" s="140" t="s">
        <v>121</v>
      </c>
      <c r="N30" s="141">
        <v>1</v>
      </c>
      <c r="O30" s="137"/>
      <c r="P30" s="147">
        <v>68000</v>
      </c>
      <c r="Q30" s="138">
        <v>0</v>
      </c>
      <c r="R30" s="144">
        <v>0</v>
      </c>
      <c r="S30" s="146">
        <v>0</v>
      </c>
      <c r="T30" s="146">
        <v>0</v>
      </c>
      <c r="U30" s="144">
        <v>0</v>
      </c>
      <c r="V30" s="144">
        <v>0</v>
      </c>
      <c r="W30" s="71"/>
      <c r="X30" s="55">
        <v>100</v>
      </c>
      <c r="Y30" s="55">
        <v>0</v>
      </c>
      <c r="Z30" s="55">
        <f t="shared" si="1"/>
        <v>0</v>
      </c>
      <c r="AA30" s="55">
        <f t="shared" si="11"/>
        <v>0</v>
      </c>
      <c r="AB30" s="55">
        <f t="shared" si="12"/>
        <v>0</v>
      </c>
      <c r="AC30" s="55">
        <f t="shared" si="13"/>
        <v>0</v>
      </c>
      <c r="AD30" s="55">
        <f t="shared" si="14"/>
        <v>0</v>
      </c>
      <c r="AE30" s="56">
        <f t="shared" si="15"/>
        <v>0</v>
      </c>
    </row>
    <row r="31" spans="1:75" ht="18" x14ac:dyDescent="0.25">
      <c r="A31" s="126">
        <v>8.1999999999999993</v>
      </c>
      <c r="B31" s="128" t="s">
        <v>80</v>
      </c>
      <c r="C31" s="139" t="s">
        <v>140</v>
      </c>
      <c r="D31" s="130"/>
      <c r="E31" s="125"/>
      <c r="F31" s="125"/>
      <c r="G31" s="131"/>
      <c r="H31" s="132"/>
      <c r="I31" s="133"/>
      <c r="J31" s="134"/>
      <c r="K31" s="134"/>
      <c r="L31" s="135"/>
      <c r="M31" s="140" t="s">
        <v>121</v>
      </c>
      <c r="N31" s="141">
        <v>38.97</v>
      </c>
      <c r="O31" s="137"/>
      <c r="P31" s="147">
        <v>68000</v>
      </c>
      <c r="Q31" s="138">
        <v>0</v>
      </c>
      <c r="R31" s="143">
        <f t="shared" ref="R31:R44" si="20">P31*4.944%</f>
        <v>3361.92</v>
      </c>
      <c r="S31" s="146">
        <v>0</v>
      </c>
      <c r="T31" s="146">
        <v>0</v>
      </c>
      <c r="U31" s="144">
        <f t="shared" ref="U31:U38" si="21">R31+P31</f>
        <v>71361.919999999998</v>
      </c>
      <c r="V31" s="144">
        <f>ROUND(U31*N31,0)</f>
        <v>2780974</v>
      </c>
      <c r="W31" s="71"/>
      <c r="X31" s="55">
        <v>100</v>
      </c>
      <c r="Y31" s="55">
        <v>18.563861549999999</v>
      </c>
      <c r="Z31" s="55">
        <f t="shared" si="1"/>
        <v>1262342.5854</v>
      </c>
      <c r="AA31" s="55">
        <f t="shared" si="11"/>
        <v>0</v>
      </c>
      <c r="AB31" s="55">
        <f t="shared" si="12"/>
        <v>62410.217422175992</v>
      </c>
      <c r="AC31" s="55">
        <f t="shared" si="13"/>
        <v>0</v>
      </c>
      <c r="AD31" s="55">
        <f t="shared" si="14"/>
        <v>0</v>
      </c>
      <c r="AE31" s="56">
        <f t="shared" si="15"/>
        <v>1324753</v>
      </c>
    </row>
    <row r="32" spans="1:75" ht="18" x14ac:dyDescent="0.25">
      <c r="A32" s="126">
        <v>8.3000000000000007</v>
      </c>
      <c r="B32" s="128" t="s">
        <v>80</v>
      </c>
      <c r="C32" s="139" t="s">
        <v>141</v>
      </c>
      <c r="D32" s="130"/>
      <c r="E32" s="125"/>
      <c r="F32" s="125"/>
      <c r="G32" s="131"/>
      <c r="H32" s="132"/>
      <c r="I32" s="133"/>
      <c r="J32" s="134"/>
      <c r="K32" s="134"/>
      <c r="L32" s="135"/>
      <c r="M32" s="140" t="s">
        <v>121</v>
      </c>
      <c r="N32" s="141">
        <v>25.47</v>
      </c>
      <c r="O32" s="137"/>
      <c r="P32" s="147">
        <v>68000</v>
      </c>
      <c r="Q32" s="138">
        <v>0</v>
      </c>
      <c r="R32" s="143">
        <f t="shared" si="20"/>
        <v>3361.92</v>
      </c>
      <c r="S32" s="146">
        <v>0</v>
      </c>
      <c r="T32" s="146">
        <v>0</v>
      </c>
      <c r="U32" s="144">
        <f t="shared" si="21"/>
        <v>71361.919999999998</v>
      </c>
      <c r="V32" s="144">
        <f>ROUND(U32*N32,0)</f>
        <v>1817588</v>
      </c>
      <c r="W32" s="71"/>
      <c r="X32" s="55">
        <v>100</v>
      </c>
      <c r="Y32" s="55">
        <v>18.563583696000002</v>
      </c>
      <c r="Z32" s="55">
        <f t="shared" si="1"/>
        <v>1262323.691328</v>
      </c>
      <c r="AA32" s="55">
        <f t="shared" si="11"/>
        <v>0</v>
      </c>
      <c r="AB32" s="55">
        <f t="shared" si="12"/>
        <v>62409.283299256327</v>
      </c>
      <c r="AC32" s="55">
        <f t="shared" si="13"/>
        <v>0</v>
      </c>
      <c r="AD32" s="55">
        <f t="shared" si="14"/>
        <v>0</v>
      </c>
      <c r="AE32" s="56">
        <f t="shared" si="15"/>
        <v>1324733</v>
      </c>
    </row>
    <row r="33" spans="1:31" ht="18" x14ac:dyDescent="0.25">
      <c r="A33" s="126">
        <v>8.4</v>
      </c>
      <c r="B33" s="128" t="s">
        <v>80</v>
      </c>
      <c r="C33" s="139" t="s">
        <v>142</v>
      </c>
      <c r="D33" s="130"/>
      <c r="E33" s="125"/>
      <c r="F33" s="125"/>
      <c r="G33" s="131"/>
      <c r="H33" s="132"/>
      <c r="I33" s="133"/>
      <c r="J33" s="134"/>
      <c r="K33" s="134"/>
      <c r="L33" s="135"/>
      <c r="M33" s="140" t="s">
        <v>121</v>
      </c>
      <c r="N33" s="141">
        <v>9.4</v>
      </c>
      <c r="O33" s="137"/>
      <c r="P33" s="147">
        <v>68000</v>
      </c>
      <c r="Q33" s="138">
        <v>0</v>
      </c>
      <c r="R33" s="143">
        <f t="shared" si="20"/>
        <v>3361.92</v>
      </c>
      <c r="S33" s="146">
        <v>0</v>
      </c>
      <c r="T33" s="146">
        <v>0</v>
      </c>
      <c r="U33" s="144">
        <f t="shared" si="21"/>
        <v>71361.919999999998</v>
      </c>
      <c r="V33" s="144">
        <f>ROUND(U33*N33,0)</f>
        <v>670802</v>
      </c>
      <c r="W33" s="71"/>
      <c r="X33" s="55">
        <v>100</v>
      </c>
      <c r="Y33" s="55">
        <v>5.9838888685714284</v>
      </c>
      <c r="Z33" s="55">
        <f t="shared" si="1"/>
        <v>406904.44306285714</v>
      </c>
      <c r="AA33" s="55">
        <f t="shared" si="11"/>
        <v>0</v>
      </c>
      <c r="AB33" s="55">
        <f t="shared" si="12"/>
        <v>20117.355665027659</v>
      </c>
      <c r="AC33" s="55">
        <f t="shared" si="13"/>
        <v>0</v>
      </c>
      <c r="AD33" s="55">
        <f t="shared" si="14"/>
        <v>0</v>
      </c>
      <c r="AE33" s="56">
        <f t="shared" si="15"/>
        <v>427022</v>
      </c>
    </row>
    <row r="34" spans="1:31" ht="18" x14ac:dyDescent="0.25">
      <c r="A34" s="126">
        <v>8.5</v>
      </c>
      <c r="B34" s="128" t="s">
        <v>80</v>
      </c>
      <c r="C34" s="149" t="s">
        <v>122</v>
      </c>
      <c r="D34" s="130"/>
      <c r="E34" s="125"/>
      <c r="F34" s="125"/>
      <c r="G34" s="131"/>
      <c r="H34" s="132"/>
      <c r="I34" s="133"/>
      <c r="J34" s="134"/>
      <c r="K34" s="134"/>
      <c r="L34" s="135"/>
      <c r="M34" s="140" t="s">
        <v>121</v>
      </c>
      <c r="N34" s="141">
        <v>2</v>
      </c>
      <c r="O34" s="137"/>
      <c r="P34" s="147">
        <v>68000</v>
      </c>
      <c r="Q34" s="138">
        <v>0</v>
      </c>
      <c r="R34" s="143">
        <f t="shared" si="20"/>
        <v>3361.92</v>
      </c>
      <c r="S34" s="146">
        <v>0</v>
      </c>
      <c r="T34" s="146">
        <v>0</v>
      </c>
      <c r="U34" s="144">
        <f t="shared" si="21"/>
        <v>71361.919999999998</v>
      </c>
      <c r="V34" s="144">
        <f>ROUND(U34*N34,0)</f>
        <v>142724</v>
      </c>
      <c r="W34" s="71"/>
      <c r="X34" s="55">
        <v>100</v>
      </c>
      <c r="Y34" s="55">
        <v>0.36608126000000002</v>
      </c>
      <c r="Z34" s="55">
        <f t="shared" si="1"/>
        <v>24893.525679999999</v>
      </c>
      <c r="AA34" s="55">
        <f t="shared" si="11"/>
        <v>0</v>
      </c>
      <c r="AB34" s="55">
        <f t="shared" si="12"/>
        <v>1230.7359096191999</v>
      </c>
      <c r="AC34" s="55">
        <f t="shared" si="13"/>
        <v>0</v>
      </c>
      <c r="AD34" s="55">
        <f t="shared" si="14"/>
        <v>0</v>
      </c>
      <c r="AE34" s="56">
        <f t="shared" si="15"/>
        <v>26124</v>
      </c>
    </row>
    <row r="35" spans="1:31" ht="18" x14ac:dyDescent="0.25">
      <c r="A35" s="126">
        <v>9</v>
      </c>
      <c r="B35" s="128" t="s">
        <v>80</v>
      </c>
      <c r="C35" s="149" t="s">
        <v>123</v>
      </c>
      <c r="D35" s="130"/>
      <c r="E35" s="125"/>
      <c r="F35" s="125"/>
      <c r="G35" s="131"/>
      <c r="H35" s="132"/>
      <c r="I35" s="133"/>
      <c r="J35" s="134"/>
      <c r="K35" s="134"/>
      <c r="L35" s="135"/>
      <c r="M35" s="140" t="s">
        <v>109</v>
      </c>
      <c r="N35" s="141">
        <v>0</v>
      </c>
      <c r="O35" s="137"/>
      <c r="P35" s="143">
        <v>0</v>
      </c>
      <c r="Q35" s="138">
        <v>0</v>
      </c>
      <c r="R35" s="143">
        <f t="shared" si="20"/>
        <v>0</v>
      </c>
      <c r="S35" s="146">
        <v>0</v>
      </c>
      <c r="T35" s="146">
        <v>0</v>
      </c>
      <c r="U35" s="143">
        <f t="shared" si="21"/>
        <v>0</v>
      </c>
      <c r="V35" s="143">
        <f t="shared" ref="V35:V36" si="22">U35*N35</f>
        <v>0</v>
      </c>
      <c r="W35" s="71"/>
      <c r="X35" s="55">
        <v>100</v>
      </c>
      <c r="Y35" s="55">
        <v>0</v>
      </c>
      <c r="Z35" s="55">
        <f t="shared" si="1"/>
        <v>0</v>
      </c>
      <c r="AA35" s="55">
        <f t="shared" si="11"/>
        <v>0</v>
      </c>
      <c r="AB35" s="55">
        <f t="shared" si="12"/>
        <v>0</v>
      </c>
      <c r="AC35" s="55">
        <f t="shared" si="13"/>
        <v>0</v>
      </c>
      <c r="AD35" s="55">
        <f t="shared" si="14"/>
        <v>0</v>
      </c>
      <c r="AE35" s="56">
        <f t="shared" si="15"/>
        <v>0</v>
      </c>
    </row>
    <row r="36" spans="1:31" ht="18" x14ac:dyDescent="0.25">
      <c r="A36" s="126">
        <v>9.1</v>
      </c>
      <c r="B36" s="128" t="s">
        <v>80</v>
      </c>
      <c r="C36" s="139" t="s">
        <v>151</v>
      </c>
      <c r="D36" s="130"/>
      <c r="E36" s="125"/>
      <c r="F36" s="125"/>
      <c r="G36" s="131"/>
      <c r="H36" s="132"/>
      <c r="I36" s="133"/>
      <c r="J36" s="134"/>
      <c r="K36" s="134"/>
      <c r="L36" s="135"/>
      <c r="M36" s="140" t="s">
        <v>84</v>
      </c>
      <c r="N36" s="141">
        <v>8.5037145988415705</v>
      </c>
      <c r="O36" s="137"/>
      <c r="P36" s="147">
        <v>88000</v>
      </c>
      <c r="Q36" s="138">
        <v>0</v>
      </c>
      <c r="R36" s="143">
        <f t="shared" si="20"/>
        <v>4350.72</v>
      </c>
      <c r="S36" s="146">
        <v>0</v>
      </c>
      <c r="T36" s="146">
        <v>0</v>
      </c>
      <c r="U36" s="144">
        <f t="shared" si="21"/>
        <v>92350.720000000001</v>
      </c>
      <c r="V36" s="144">
        <f t="shared" si="22"/>
        <v>785324.16587753023</v>
      </c>
      <c r="W36" s="71"/>
      <c r="X36" s="55">
        <v>100</v>
      </c>
      <c r="Y36" s="55">
        <v>8.5037145988415705</v>
      </c>
      <c r="Z36" s="55">
        <f t="shared" si="1"/>
        <v>748326.88469805825</v>
      </c>
      <c r="AA36" s="55">
        <f t="shared" si="11"/>
        <v>0</v>
      </c>
      <c r="AB36" s="55">
        <f t="shared" si="12"/>
        <v>36997.281179471996</v>
      </c>
      <c r="AC36" s="55">
        <f t="shared" si="13"/>
        <v>0</v>
      </c>
      <c r="AD36" s="55">
        <f t="shared" si="14"/>
        <v>0</v>
      </c>
      <c r="AE36" s="56">
        <f t="shared" si="15"/>
        <v>785324</v>
      </c>
    </row>
    <row r="37" spans="1:31" ht="18" x14ac:dyDescent="0.25">
      <c r="A37" s="126">
        <v>9.1999999999999993</v>
      </c>
      <c r="B37" s="128" t="s">
        <v>80</v>
      </c>
      <c r="C37" s="139" t="s">
        <v>152</v>
      </c>
      <c r="D37" s="130"/>
      <c r="E37" s="125"/>
      <c r="F37" s="125"/>
      <c r="G37" s="131"/>
      <c r="H37" s="132"/>
      <c r="I37" s="133"/>
      <c r="J37" s="134"/>
      <c r="K37" s="134"/>
      <c r="L37" s="135"/>
      <c r="M37" s="140" t="s">
        <v>84</v>
      </c>
      <c r="N37" s="141">
        <v>22</v>
      </c>
      <c r="O37" s="137"/>
      <c r="P37" s="147">
        <v>88000</v>
      </c>
      <c r="Q37" s="138">
        <v>0</v>
      </c>
      <c r="R37" s="143">
        <f t="shared" si="20"/>
        <v>4350.72</v>
      </c>
      <c r="S37" s="146">
        <v>0</v>
      </c>
      <c r="T37" s="146">
        <v>0</v>
      </c>
      <c r="U37" s="144">
        <f t="shared" si="21"/>
        <v>92350.720000000001</v>
      </c>
      <c r="V37" s="144">
        <f>ROUND(U37*N37,0)</f>
        <v>2031716</v>
      </c>
      <c r="W37" s="71"/>
      <c r="X37" s="55">
        <v>100</v>
      </c>
      <c r="Y37" s="55">
        <v>21.296642985691644</v>
      </c>
      <c r="Z37" s="55">
        <f t="shared" si="1"/>
        <v>1874104.5827408645</v>
      </c>
      <c r="AA37" s="55">
        <f t="shared" si="11"/>
        <v>0</v>
      </c>
      <c r="AB37" s="55">
        <f t="shared" si="12"/>
        <v>92655.730570708343</v>
      </c>
      <c r="AC37" s="55">
        <f t="shared" si="13"/>
        <v>0</v>
      </c>
      <c r="AD37" s="55">
        <f t="shared" si="14"/>
        <v>0</v>
      </c>
      <c r="AE37" s="56">
        <f t="shared" si="15"/>
        <v>1966760</v>
      </c>
    </row>
    <row r="38" spans="1:31" ht="18" x14ac:dyDescent="0.25">
      <c r="A38" s="126">
        <v>9.3000000000000007</v>
      </c>
      <c r="B38" s="128" t="s">
        <v>80</v>
      </c>
      <c r="C38" s="139" t="s">
        <v>153</v>
      </c>
      <c r="D38" s="130"/>
      <c r="E38" s="125"/>
      <c r="F38" s="125"/>
      <c r="G38" s="131"/>
      <c r="H38" s="132"/>
      <c r="I38" s="133"/>
      <c r="J38" s="134"/>
      <c r="K38" s="134"/>
      <c r="L38" s="135"/>
      <c r="M38" s="140" t="s">
        <v>84</v>
      </c>
      <c r="N38" s="141">
        <v>17</v>
      </c>
      <c r="O38" s="137"/>
      <c r="P38" s="147">
        <v>88000</v>
      </c>
      <c r="Q38" s="138">
        <v>0</v>
      </c>
      <c r="R38" s="143">
        <f t="shared" si="20"/>
        <v>4350.72</v>
      </c>
      <c r="S38" s="146">
        <v>0</v>
      </c>
      <c r="T38" s="146">
        <v>0</v>
      </c>
      <c r="U38" s="144">
        <f t="shared" si="21"/>
        <v>92350.720000000001</v>
      </c>
      <c r="V38" s="144">
        <f>ROUND(U38*N38,0)</f>
        <v>1569962</v>
      </c>
      <c r="W38" s="71"/>
      <c r="X38" s="55">
        <v>100</v>
      </c>
      <c r="Y38" s="55">
        <v>13.335530471960929</v>
      </c>
      <c r="Z38" s="55">
        <f t="shared" si="1"/>
        <v>1173526.6815325618</v>
      </c>
      <c r="AA38" s="55">
        <f t="shared" si="11"/>
        <v>0</v>
      </c>
      <c r="AB38" s="55">
        <f t="shared" si="12"/>
        <v>58019.15913496985</v>
      </c>
      <c r="AC38" s="55">
        <f t="shared" si="13"/>
        <v>0</v>
      </c>
      <c r="AD38" s="55">
        <f t="shared" si="14"/>
        <v>0</v>
      </c>
      <c r="AE38" s="56">
        <f t="shared" si="15"/>
        <v>1231546</v>
      </c>
    </row>
    <row r="39" spans="1:31" ht="31.5" x14ac:dyDescent="0.25">
      <c r="A39" s="126">
        <v>10</v>
      </c>
      <c r="B39" s="128" t="s">
        <v>80</v>
      </c>
      <c r="C39" s="149" t="s">
        <v>124</v>
      </c>
      <c r="D39" s="130"/>
      <c r="E39" s="125"/>
      <c r="F39" s="125"/>
      <c r="G39" s="131"/>
      <c r="H39" s="132"/>
      <c r="I39" s="133"/>
      <c r="J39" s="134"/>
      <c r="K39" s="134"/>
      <c r="L39" s="135"/>
      <c r="M39" s="140" t="s">
        <v>125</v>
      </c>
      <c r="N39" s="145">
        <v>1</v>
      </c>
      <c r="O39" s="137"/>
      <c r="P39" s="142">
        <v>6450</v>
      </c>
      <c r="Q39" s="138">
        <v>0</v>
      </c>
      <c r="R39" s="143">
        <v>0</v>
      </c>
      <c r="S39" s="146">
        <v>0</v>
      </c>
      <c r="T39" s="146">
        <v>0</v>
      </c>
      <c r="U39" s="143">
        <v>0</v>
      </c>
      <c r="V39" s="143">
        <v>0</v>
      </c>
      <c r="W39" s="71"/>
      <c r="X39" s="55">
        <v>100</v>
      </c>
      <c r="Y39" s="55">
        <v>0</v>
      </c>
      <c r="Z39" s="55">
        <f t="shared" si="1"/>
        <v>0</v>
      </c>
      <c r="AA39" s="55">
        <f t="shared" si="11"/>
        <v>0</v>
      </c>
      <c r="AB39" s="55">
        <f t="shared" si="12"/>
        <v>0</v>
      </c>
      <c r="AC39" s="55">
        <f t="shared" si="13"/>
        <v>0</v>
      </c>
      <c r="AD39" s="55">
        <f t="shared" si="14"/>
        <v>0</v>
      </c>
      <c r="AE39" s="56">
        <f t="shared" si="15"/>
        <v>0</v>
      </c>
    </row>
    <row r="40" spans="1:31" ht="94.5" x14ac:dyDescent="0.25">
      <c r="A40" s="126">
        <v>11</v>
      </c>
      <c r="B40" s="128" t="s">
        <v>80</v>
      </c>
      <c r="C40" s="150" t="s">
        <v>126</v>
      </c>
      <c r="D40" s="130"/>
      <c r="E40" s="125"/>
      <c r="F40" s="125"/>
      <c r="G40" s="131"/>
      <c r="H40" s="132"/>
      <c r="I40" s="133"/>
      <c r="J40" s="134"/>
      <c r="K40" s="134"/>
      <c r="L40" s="135"/>
      <c r="M40" s="140" t="s">
        <v>85</v>
      </c>
      <c r="N40" s="145">
        <v>17</v>
      </c>
      <c r="O40" s="137"/>
      <c r="P40" s="142">
        <v>90000</v>
      </c>
      <c r="Q40" s="138">
        <v>0</v>
      </c>
      <c r="R40" s="143">
        <f t="shared" si="20"/>
        <v>4449.5999999999995</v>
      </c>
      <c r="S40" s="146">
        <v>0</v>
      </c>
      <c r="T40" s="146">
        <v>0</v>
      </c>
      <c r="U40" s="142">
        <f t="shared" ref="U40:U44" si="23">R40+P40</f>
        <v>94449.600000000006</v>
      </c>
      <c r="V40" s="143">
        <f>ROUND(U40*N40,0)</f>
        <v>1605643</v>
      </c>
      <c r="W40" s="71"/>
      <c r="X40" s="55">
        <v>100</v>
      </c>
      <c r="Y40" s="55">
        <v>0</v>
      </c>
      <c r="Z40" s="55">
        <f t="shared" si="1"/>
        <v>0</v>
      </c>
      <c r="AA40" s="55">
        <f t="shared" si="11"/>
        <v>0</v>
      </c>
      <c r="AB40" s="55">
        <f t="shared" si="12"/>
        <v>0</v>
      </c>
      <c r="AC40" s="55">
        <f t="shared" si="13"/>
        <v>0</v>
      </c>
      <c r="AD40" s="55">
        <f t="shared" si="14"/>
        <v>0</v>
      </c>
      <c r="AE40" s="56">
        <f t="shared" si="15"/>
        <v>0</v>
      </c>
    </row>
    <row r="41" spans="1:31" ht="18" x14ac:dyDescent="0.25">
      <c r="A41" s="126">
        <v>12</v>
      </c>
      <c r="B41" s="128" t="s">
        <v>80</v>
      </c>
      <c r="C41" s="150" t="s">
        <v>127</v>
      </c>
      <c r="D41" s="130"/>
      <c r="E41" s="125"/>
      <c r="F41" s="125"/>
      <c r="G41" s="131"/>
      <c r="H41" s="132"/>
      <c r="I41" s="133"/>
      <c r="J41" s="134"/>
      <c r="K41" s="134"/>
      <c r="L41" s="135"/>
      <c r="M41" s="140" t="s">
        <v>84</v>
      </c>
      <c r="N41" s="145">
        <v>6.3</v>
      </c>
      <c r="O41" s="137"/>
      <c r="P41" s="142">
        <v>88000</v>
      </c>
      <c r="Q41" s="138">
        <v>0</v>
      </c>
      <c r="R41" s="143">
        <f t="shared" si="20"/>
        <v>4350.72</v>
      </c>
      <c r="S41" s="146">
        <v>0</v>
      </c>
      <c r="T41" s="146">
        <v>0</v>
      </c>
      <c r="U41" s="142">
        <f t="shared" si="23"/>
        <v>92350.720000000001</v>
      </c>
      <c r="V41" s="143">
        <f>ROUND(U41*N41,0)</f>
        <v>581810</v>
      </c>
      <c r="W41" s="122"/>
      <c r="X41" s="55">
        <v>100</v>
      </c>
      <c r="Y41" s="55">
        <v>0</v>
      </c>
      <c r="Z41" s="55">
        <f t="shared" ref="Z41:Z44" si="24">X41*Y41*P41/100</f>
        <v>0</v>
      </c>
      <c r="AA41" s="55">
        <f t="shared" ref="AA41:AA44" si="25">X41*Y41*Q41/100</f>
        <v>0</v>
      </c>
      <c r="AB41" s="55">
        <f t="shared" ref="AB41:AB44" si="26">X41*Y41*R41/100</f>
        <v>0</v>
      </c>
      <c r="AC41" s="55">
        <f t="shared" ref="AC41:AC44" si="27">X41*Y41*S41/100</f>
        <v>0</v>
      </c>
      <c r="AD41" s="55">
        <f t="shared" ref="AD41:AD44" si="28">X41*Y41*T41/100</f>
        <v>0</v>
      </c>
      <c r="AE41" s="56">
        <f t="shared" ref="AE41:AE44" si="29">ROUND(SUM(Z41:AD41),0)</f>
        <v>0</v>
      </c>
    </row>
    <row r="42" spans="1:31" ht="18" x14ac:dyDescent="0.25">
      <c r="A42" s="126">
        <v>13</v>
      </c>
      <c r="B42" s="128" t="s">
        <v>80</v>
      </c>
      <c r="C42" s="150" t="s">
        <v>149</v>
      </c>
      <c r="D42" s="130"/>
      <c r="E42" s="125"/>
      <c r="F42" s="125"/>
      <c r="G42" s="131"/>
      <c r="H42" s="132"/>
      <c r="I42" s="133"/>
      <c r="J42" s="134"/>
      <c r="K42" s="134"/>
      <c r="L42" s="135"/>
      <c r="M42" s="140" t="s">
        <v>84</v>
      </c>
      <c r="N42" s="145">
        <v>17</v>
      </c>
      <c r="O42" s="137"/>
      <c r="P42" s="142">
        <v>691.37882205513756</v>
      </c>
      <c r="Q42" s="138">
        <v>0</v>
      </c>
      <c r="R42" s="143">
        <f t="shared" si="20"/>
        <v>34.181768962405997</v>
      </c>
      <c r="S42" s="146">
        <v>0</v>
      </c>
      <c r="T42" s="146">
        <v>0</v>
      </c>
      <c r="U42" s="142">
        <f t="shared" si="23"/>
        <v>725.56059101754352</v>
      </c>
      <c r="V42" s="143">
        <f>ROUND(U42*N42,0)</f>
        <v>12335</v>
      </c>
      <c r="X42" s="55">
        <v>100</v>
      </c>
      <c r="Y42" s="55">
        <v>0</v>
      </c>
      <c r="Z42" s="55">
        <f t="shared" si="24"/>
        <v>0</v>
      </c>
      <c r="AA42" s="55">
        <f t="shared" si="25"/>
        <v>0</v>
      </c>
      <c r="AB42" s="55">
        <f t="shared" si="26"/>
        <v>0</v>
      </c>
      <c r="AC42" s="55">
        <f t="shared" si="27"/>
        <v>0</v>
      </c>
      <c r="AD42" s="55">
        <f t="shared" si="28"/>
        <v>0</v>
      </c>
      <c r="AE42" s="56">
        <f t="shared" si="29"/>
        <v>0</v>
      </c>
    </row>
    <row r="43" spans="1:31" ht="18" x14ac:dyDescent="0.25">
      <c r="A43" s="126">
        <v>14</v>
      </c>
      <c r="B43" s="128" t="s">
        <v>80</v>
      </c>
      <c r="C43" s="150" t="s">
        <v>150</v>
      </c>
      <c r="D43" s="130"/>
      <c r="E43" s="125"/>
      <c r="F43" s="125"/>
      <c r="G43" s="131"/>
      <c r="H43" s="132"/>
      <c r="I43" s="133"/>
      <c r="J43" s="134"/>
      <c r="K43" s="134"/>
      <c r="L43" s="135"/>
      <c r="M43" s="140" t="s">
        <v>129</v>
      </c>
      <c r="N43" s="145">
        <v>387.25</v>
      </c>
      <c r="O43" s="137"/>
      <c r="P43" s="142">
        <v>1102.6937102277971</v>
      </c>
      <c r="Q43" s="138">
        <v>0</v>
      </c>
      <c r="R43" s="143">
        <f t="shared" si="20"/>
        <v>54.517177033662286</v>
      </c>
      <c r="S43" s="146">
        <v>0</v>
      </c>
      <c r="T43" s="146">
        <v>0</v>
      </c>
      <c r="U43" s="142">
        <f t="shared" si="23"/>
        <v>1157.2108872614594</v>
      </c>
      <c r="V43" s="143">
        <f>ROUND(U43*N43,0)</f>
        <v>448130</v>
      </c>
      <c r="X43" s="55">
        <v>79.132141700000005</v>
      </c>
      <c r="Y43" s="55">
        <v>387.25</v>
      </c>
      <c r="Z43" s="55">
        <f t="shared" si="24"/>
        <v>337908.59906427487</v>
      </c>
      <c r="AA43" s="55">
        <f t="shared" si="25"/>
        <v>0</v>
      </c>
      <c r="AB43" s="55">
        <f t="shared" si="26"/>
        <v>16706.201137737749</v>
      </c>
      <c r="AC43" s="55">
        <f t="shared" si="27"/>
        <v>0</v>
      </c>
      <c r="AD43" s="55">
        <f t="shared" si="28"/>
        <v>0</v>
      </c>
      <c r="AE43" s="56">
        <f t="shared" si="29"/>
        <v>354615</v>
      </c>
    </row>
    <row r="44" spans="1:31" ht="18" x14ac:dyDescent="0.25">
      <c r="A44" s="126">
        <v>15</v>
      </c>
      <c r="B44" s="128" t="s">
        <v>80</v>
      </c>
      <c r="C44" s="150" t="s">
        <v>130</v>
      </c>
      <c r="D44" s="130"/>
      <c r="E44" s="125"/>
      <c r="F44" s="125"/>
      <c r="G44" s="131"/>
      <c r="H44" s="132"/>
      <c r="I44" s="133"/>
      <c r="J44" s="134"/>
      <c r="K44" s="134"/>
      <c r="L44" s="135"/>
      <c r="M44" s="140" t="s">
        <v>84</v>
      </c>
      <c r="N44" s="145">
        <v>31.824999999999999</v>
      </c>
      <c r="O44" s="137"/>
      <c r="P44" s="142">
        <v>73</v>
      </c>
      <c r="Q44" s="138">
        <v>0</v>
      </c>
      <c r="R44" s="143">
        <f t="shared" si="20"/>
        <v>3.6091199999999999</v>
      </c>
      <c r="S44" s="146">
        <v>0</v>
      </c>
      <c r="T44" s="146">
        <v>0</v>
      </c>
      <c r="U44" s="142">
        <f t="shared" si="23"/>
        <v>76.609120000000004</v>
      </c>
      <c r="V44" s="143">
        <f>ROUND(U44*N44,0)</f>
        <v>2438</v>
      </c>
      <c r="X44" s="55">
        <v>100</v>
      </c>
      <c r="Y44" s="124">
        <v>0</v>
      </c>
      <c r="Z44" s="55">
        <f t="shared" si="24"/>
        <v>0</v>
      </c>
      <c r="AA44" s="55">
        <f t="shared" si="25"/>
        <v>0</v>
      </c>
      <c r="AB44" s="55">
        <f t="shared" si="26"/>
        <v>0</v>
      </c>
      <c r="AC44" s="55">
        <f t="shared" si="27"/>
        <v>0</v>
      </c>
      <c r="AD44" s="55">
        <f t="shared" si="28"/>
        <v>0</v>
      </c>
      <c r="AE44" s="56">
        <f t="shared" si="29"/>
        <v>0</v>
      </c>
    </row>
  </sheetData>
  <protectedRanges>
    <protectedRange password="CA69" sqref="G8" name="Range1_1_1_1_3"/>
    <protectedRange password="CA69" sqref="I8" name="Range1_12_2_1_1_3"/>
    <protectedRange password="CA69" sqref="J8:K8" name="Range1_2_2_1_1_1_3"/>
    <protectedRange password="CA69" sqref="N8:O8" name="Range1_1_3_1_3"/>
    <protectedRange password="CA69" sqref="D8" name="Range1_1_4_1_3"/>
    <protectedRange password="CA69" sqref="H8" name="Range1_12_2_2_1_3"/>
    <protectedRange password="CA69" sqref="B8:B44" name="Range1_1_5_1_1_3"/>
  </protectedRanges>
  <mergeCells count="7">
    <mergeCell ref="C5:L5"/>
    <mergeCell ref="P5:AE5"/>
    <mergeCell ref="BE5:BH5"/>
    <mergeCell ref="AK6:AV6"/>
    <mergeCell ref="AX6:BA6"/>
    <mergeCell ref="P6:V6"/>
    <mergeCell ref="X6:AE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zoomScale="90" zoomScaleNormal="90" workbookViewId="0">
      <selection activeCell="K12" sqref="K12"/>
    </sheetView>
  </sheetViews>
  <sheetFormatPr defaultRowHeight="12.75" x14ac:dyDescent="0.2"/>
  <cols>
    <col min="1" max="1" style="23" width="9.140625" collapsed="true"/>
    <col min="2" max="2" customWidth="true" style="23" width="12.0" collapsed="true"/>
    <col min="3" max="3" customWidth="true" style="23" width="14.5703125" collapsed="true"/>
    <col min="4" max="4" style="23" width="9.140625" collapsed="true"/>
    <col min="5" max="5" customWidth="true" style="23" width="16.0" collapsed="true"/>
    <col min="6" max="6" customWidth="true" style="50" width="30.28515625" collapsed="true"/>
    <col min="7" max="7" customWidth="true" style="51" width="28.0" collapsed="true"/>
    <col min="8" max="8" style="52" width="9.140625" collapsed="true"/>
    <col min="9" max="9" customWidth="true" style="52" width="20.28515625" collapsed="true"/>
    <col min="10" max="10" style="23" width="9.140625" collapsed="true"/>
    <col min="11" max="11" customWidth="true" style="23" width="14.7109375" collapsed="true"/>
    <col min="12" max="257" style="23" width="9.140625" collapsed="true"/>
    <col min="258" max="258" customWidth="true" style="23" width="11.140625" collapsed="true"/>
    <col min="259" max="259" customWidth="true" style="23" width="14.5703125" collapsed="true"/>
    <col min="260" max="260" style="23" width="9.140625" collapsed="true"/>
    <col min="261" max="261" customWidth="true" style="23" width="16.0" collapsed="true"/>
    <col min="262" max="262" customWidth="true" style="23" width="30.28515625" collapsed="true"/>
    <col min="263" max="263" customWidth="true" style="23" width="28.0" collapsed="true"/>
    <col min="264" max="264" style="23" width="9.140625" collapsed="true"/>
    <col min="265" max="265" customWidth="true" style="23" width="20.28515625" collapsed="true"/>
    <col min="266" max="266" style="23" width="9.140625" collapsed="true"/>
    <col min="267" max="267" customWidth="true" style="23" width="14.7109375" collapsed="true"/>
    <col min="268" max="513" style="23" width="9.140625" collapsed="true"/>
    <col min="514" max="514" customWidth="true" style="23" width="11.140625" collapsed="true"/>
    <col min="515" max="515" customWidth="true" style="23" width="14.5703125" collapsed="true"/>
    <col min="516" max="516" style="23" width="9.140625" collapsed="true"/>
    <col min="517" max="517" customWidth="true" style="23" width="16.0" collapsed="true"/>
    <col min="518" max="518" customWidth="true" style="23" width="30.28515625" collapsed="true"/>
    <col min="519" max="519" customWidth="true" style="23" width="28.0" collapsed="true"/>
    <col min="520" max="520" style="23" width="9.140625" collapsed="true"/>
    <col min="521" max="521" customWidth="true" style="23" width="20.28515625" collapsed="true"/>
    <col min="522" max="522" style="23" width="9.140625" collapsed="true"/>
    <col min="523" max="523" customWidth="true" style="23" width="14.7109375" collapsed="true"/>
    <col min="524" max="769" style="23" width="9.140625" collapsed="true"/>
    <col min="770" max="770" customWidth="true" style="23" width="11.140625" collapsed="true"/>
    <col min="771" max="771" customWidth="true" style="23" width="14.5703125" collapsed="true"/>
    <col min="772" max="772" style="23" width="9.140625" collapsed="true"/>
    <col min="773" max="773" customWidth="true" style="23" width="16.0" collapsed="true"/>
    <col min="774" max="774" customWidth="true" style="23" width="30.28515625" collapsed="true"/>
    <col min="775" max="775" customWidth="true" style="23" width="28.0" collapsed="true"/>
    <col min="776" max="776" style="23" width="9.140625" collapsed="true"/>
    <col min="777" max="777" customWidth="true" style="23" width="20.28515625" collapsed="true"/>
    <col min="778" max="778" style="23" width="9.140625" collapsed="true"/>
    <col min="779" max="779" customWidth="true" style="23" width="14.7109375" collapsed="true"/>
    <col min="780" max="1025" style="23" width="9.140625" collapsed="true"/>
    <col min="1026" max="1026" customWidth="true" style="23" width="11.140625" collapsed="true"/>
    <col min="1027" max="1027" customWidth="true" style="23" width="14.5703125" collapsed="true"/>
    <col min="1028" max="1028" style="23" width="9.140625" collapsed="true"/>
    <col min="1029" max="1029" customWidth="true" style="23" width="16.0" collapsed="true"/>
    <col min="1030" max="1030" customWidth="true" style="23" width="30.28515625" collapsed="true"/>
    <col min="1031" max="1031" customWidth="true" style="23" width="28.0" collapsed="true"/>
    <col min="1032" max="1032" style="23" width="9.140625" collapsed="true"/>
    <col min="1033" max="1033" customWidth="true" style="23" width="20.28515625" collapsed="true"/>
    <col min="1034" max="1034" style="23" width="9.140625" collapsed="true"/>
    <col min="1035" max="1035" customWidth="true" style="23" width="14.7109375" collapsed="true"/>
    <col min="1036" max="1281" style="23" width="9.140625" collapsed="true"/>
    <col min="1282" max="1282" customWidth="true" style="23" width="11.140625" collapsed="true"/>
    <col min="1283" max="1283" customWidth="true" style="23" width="14.5703125" collapsed="true"/>
    <col min="1284" max="1284" style="23" width="9.140625" collapsed="true"/>
    <col min="1285" max="1285" customWidth="true" style="23" width="16.0" collapsed="true"/>
    <col min="1286" max="1286" customWidth="true" style="23" width="30.28515625" collapsed="true"/>
    <col min="1287" max="1287" customWidth="true" style="23" width="28.0" collapsed="true"/>
    <col min="1288" max="1288" style="23" width="9.140625" collapsed="true"/>
    <col min="1289" max="1289" customWidth="true" style="23" width="20.28515625" collapsed="true"/>
    <col min="1290" max="1290" style="23" width="9.140625" collapsed="true"/>
    <col min="1291" max="1291" customWidth="true" style="23" width="14.7109375" collapsed="true"/>
    <col min="1292" max="1537" style="23" width="9.140625" collapsed="true"/>
    <col min="1538" max="1538" customWidth="true" style="23" width="11.140625" collapsed="true"/>
    <col min="1539" max="1539" customWidth="true" style="23" width="14.5703125" collapsed="true"/>
    <col min="1540" max="1540" style="23" width="9.140625" collapsed="true"/>
    <col min="1541" max="1541" customWidth="true" style="23" width="16.0" collapsed="true"/>
    <col min="1542" max="1542" customWidth="true" style="23" width="30.28515625" collapsed="true"/>
    <col min="1543" max="1543" customWidth="true" style="23" width="28.0" collapsed="true"/>
    <col min="1544" max="1544" style="23" width="9.140625" collapsed="true"/>
    <col min="1545" max="1545" customWidth="true" style="23" width="20.28515625" collapsed="true"/>
    <col min="1546" max="1546" style="23" width="9.140625" collapsed="true"/>
    <col min="1547" max="1547" customWidth="true" style="23" width="14.7109375" collapsed="true"/>
    <col min="1548" max="1793" style="23" width="9.140625" collapsed="true"/>
    <col min="1794" max="1794" customWidth="true" style="23" width="11.140625" collapsed="true"/>
    <col min="1795" max="1795" customWidth="true" style="23" width="14.5703125" collapsed="true"/>
    <col min="1796" max="1796" style="23" width="9.140625" collapsed="true"/>
    <col min="1797" max="1797" customWidth="true" style="23" width="16.0" collapsed="true"/>
    <col min="1798" max="1798" customWidth="true" style="23" width="30.28515625" collapsed="true"/>
    <col min="1799" max="1799" customWidth="true" style="23" width="28.0" collapsed="true"/>
    <col min="1800" max="1800" style="23" width="9.140625" collapsed="true"/>
    <col min="1801" max="1801" customWidth="true" style="23" width="20.28515625" collapsed="true"/>
    <col min="1802" max="1802" style="23" width="9.140625" collapsed="true"/>
    <col min="1803" max="1803" customWidth="true" style="23" width="14.7109375" collapsed="true"/>
    <col min="1804" max="2049" style="23" width="9.140625" collapsed="true"/>
    <col min="2050" max="2050" customWidth="true" style="23" width="11.140625" collapsed="true"/>
    <col min="2051" max="2051" customWidth="true" style="23" width="14.5703125" collapsed="true"/>
    <col min="2052" max="2052" style="23" width="9.140625" collapsed="true"/>
    <col min="2053" max="2053" customWidth="true" style="23" width="16.0" collapsed="true"/>
    <col min="2054" max="2054" customWidth="true" style="23" width="30.28515625" collapsed="true"/>
    <col min="2055" max="2055" customWidth="true" style="23" width="28.0" collapsed="true"/>
    <col min="2056" max="2056" style="23" width="9.140625" collapsed="true"/>
    <col min="2057" max="2057" customWidth="true" style="23" width="20.28515625" collapsed="true"/>
    <col min="2058" max="2058" style="23" width="9.140625" collapsed="true"/>
    <col min="2059" max="2059" customWidth="true" style="23" width="14.7109375" collapsed="true"/>
    <col min="2060" max="2305" style="23" width="9.140625" collapsed="true"/>
    <col min="2306" max="2306" customWidth="true" style="23" width="11.140625" collapsed="true"/>
    <col min="2307" max="2307" customWidth="true" style="23" width="14.5703125" collapsed="true"/>
    <col min="2308" max="2308" style="23" width="9.140625" collapsed="true"/>
    <col min="2309" max="2309" customWidth="true" style="23" width="16.0" collapsed="true"/>
    <col min="2310" max="2310" customWidth="true" style="23" width="30.28515625" collapsed="true"/>
    <col min="2311" max="2311" customWidth="true" style="23" width="28.0" collapsed="true"/>
    <col min="2312" max="2312" style="23" width="9.140625" collapsed="true"/>
    <col min="2313" max="2313" customWidth="true" style="23" width="20.28515625" collapsed="true"/>
    <col min="2314" max="2314" style="23" width="9.140625" collapsed="true"/>
    <col min="2315" max="2315" customWidth="true" style="23" width="14.7109375" collapsed="true"/>
    <col min="2316" max="2561" style="23" width="9.140625" collapsed="true"/>
    <col min="2562" max="2562" customWidth="true" style="23" width="11.140625" collapsed="true"/>
    <col min="2563" max="2563" customWidth="true" style="23" width="14.5703125" collapsed="true"/>
    <col min="2564" max="2564" style="23" width="9.140625" collapsed="true"/>
    <col min="2565" max="2565" customWidth="true" style="23" width="16.0" collapsed="true"/>
    <col min="2566" max="2566" customWidth="true" style="23" width="30.28515625" collapsed="true"/>
    <col min="2567" max="2567" customWidth="true" style="23" width="28.0" collapsed="true"/>
    <col min="2568" max="2568" style="23" width="9.140625" collapsed="true"/>
    <col min="2569" max="2569" customWidth="true" style="23" width="20.28515625" collapsed="true"/>
    <col min="2570" max="2570" style="23" width="9.140625" collapsed="true"/>
    <col min="2571" max="2571" customWidth="true" style="23" width="14.7109375" collapsed="true"/>
    <col min="2572" max="2817" style="23" width="9.140625" collapsed="true"/>
    <col min="2818" max="2818" customWidth="true" style="23" width="11.140625" collapsed="true"/>
    <col min="2819" max="2819" customWidth="true" style="23" width="14.5703125" collapsed="true"/>
    <col min="2820" max="2820" style="23" width="9.140625" collapsed="true"/>
    <col min="2821" max="2821" customWidth="true" style="23" width="16.0" collapsed="true"/>
    <col min="2822" max="2822" customWidth="true" style="23" width="30.28515625" collapsed="true"/>
    <col min="2823" max="2823" customWidth="true" style="23" width="28.0" collapsed="true"/>
    <col min="2824" max="2824" style="23" width="9.140625" collapsed="true"/>
    <col min="2825" max="2825" customWidth="true" style="23" width="20.28515625" collapsed="true"/>
    <col min="2826" max="2826" style="23" width="9.140625" collapsed="true"/>
    <col min="2827" max="2827" customWidth="true" style="23" width="14.7109375" collapsed="true"/>
    <col min="2828" max="3073" style="23" width="9.140625" collapsed="true"/>
    <col min="3074" max="3074" customWidth="true" style="23" width="11.140625" collapsed="true"/>
    <col min="3075" max="3075" customWidth="true" style="23" width="14.5703125" collapsed="true"/>
    <col min="3076" max="3076" style="23" width="9.140625" collapsed="true"/>
    <col min="3077" max="3077" customWidth="true" style="23" width="16.0" collapsed="true"/>
    <col min="3078" max="3078" customWidth="true" style="23" width="30.28515625" collapsed="true"/>
    <col min="3079" max="3079" customWidth="true" style="23" width="28.0" collapsed="true"/>
    <col min="3080" max="3080" style="23" width="9.140625" collapsed="true"/>
    <col min="3081" max="3081" customWidth="true" style="23" width="20.28515625" collapsed="true"/>
    <col min="3082" max="3082" style="23" width="9.140625" collapsed="true"/>
    <col min="3083" max="3083" customWidth="true" style="23" width="14.7109375" collapsed="true"/>
    <col min="3084" max="3329" style="23" width="9.140625" collapsed="true"/>
    <col min="3330" max="3330" customWidth="true" style="23" width="11.140625" collapsed="true"/>
    <col min="3331" max="3331" customWidth="true" style="23" width="14.5703125" collapsed="true"/>
    <col min="3332" max="3332" style="23" width="9.140625" collapsed="true"/>
    <col min="3333" max="3333" customWidth="true" style="23" width="16.0" collapsed="true"/>
    <col min="3334" max="3334" customWidth="true" style="23" width="30.28515625" collapsed="true"/>
    <col min="3335" max="3335" customWidth="true" style="23" width="28.0" collapsed="true"/>
    <col min="3336" max="3336" style="23" width="9.140625" collapsed="true"/>
    <col min="3337" max="3337" customWidth="true" style="23" width="20.28515625" collapsed="true"/>
    <col min="3338" max="3338" style="23" width="9.140625" collapsed="true"/>
    <col min="3339" max="3339" customWidth="true" style="23" width="14.7109375" collapsed="true"/>
    <col min="3340" max="3585" style="23" width="9.140625" collapsed="true"/>
    <col min="3586" max="3586" customWidth="true" style="23" width="11.140625" collapsed="true"/>
    <col min="3587" max="3587" customWidth="true" style="23" width="14.5703125" collapsed="true"/>
    <col min="3588" max="3588" style="23" width="9.140625" collapsed="true"/>
    <col min="3589" max="3589" customWidth="true" style="23" width="16.0" collapsed="true"/>
    <col min="3590" max="3590" customWidth="true" style="23" width="30.28515625" collapsed="true"/>
    <col min="3591" max="3591" customWidth="true" style="23" width="28.0" collapsed="true"/>
    <col min="3592" max="3592" style="23" width="9.140625" collapsed="true"/>
    <col min="3593" max="3593" customWidth="true" style="23" width="20.28515625" collapsed="true"/>
    <col min="3594" max="3594" style="23" width="9.140625" collapsed="true"/>
    <col min="3595" max="3595" customWidth="true" style="23" width="14.7109375" collapsed="true"/>
    <col min="3596" max="3841" style="23" width="9.140625" collapsed="true"/>
    <col min="3842" max="3842" customWidth="true" style="23" width="11.140625" collapsed="true"/>
    <col min="3843" max="3843" customWidth="true" style="23" width="14.5703125" collapsed="true"/>
    <col min="3844" max="3844" style="23" width="9.140625" collapsed="true"/>
    <col min="3845" max="3845" customWidth="true" style="23" width="16.0" collapsed="true"/>
    <col min="3846" max="3846" customWidth="true" style="23" width="30.28515625" collapsed="true"/>
    <col min="3847" max="3847" customWidth="true" style="23" width="28.0" collapsed="true"/>
    <col min="3848" max="3848" style="23" width="9.140625" collapsed="true"/>
    <col min="3849" max="3849" customWidth="true" style="23" width="20.28515625" collapsed="true"/>
    <col min="3850" max="3850" style="23" width="9.140625" collapsed="true"/>
    <col min="3851" max="3851" customWidth="true" style="23" width="14.7109375" collapsed="true"/>
    <col min="3852" max="4097" style="23" width="9.140625" collapsed="true"/>
    <col min="4098" max="4098" customWidth="true" style="23" width="11.140625" collapsed="true"/>
    <col min="4099" max="4099" customWidth="true" style="23" width="14.5703125" collapsed="true"/>
    <col min="4100" max="4100" style="23" width="9.140625" collapsed="true"/>
    <col min="4101" max="4101" customWidth="true" style="23" width="16.0" collapsed="true"/>
    <col min="4102" max="4102" customWidth="true" style="23" width="30.28515625" collapsed="true"/>
    <col min="4103" max="4103" customWidth="true" style="23" width="28.0" collapsed="true"/>
    <col min="4104" max="4104" style="23" width="9.140625" collapsed="true"/>
    <col min="4105" max="4105" customWidth="true" style="23" width="20.28515625" collapsed="true"/>
    <col min="4106" max="4106" style="23" width="9.140625" collapsed="true"/>
    <col min="4107" max="4107" customWidth="true" style="23" width="14.7109375" collapsed="true"/>
    <col min="4108" max="4353" style="23" width="9.140625" collapsed="true"/>
    <col min="4354" max="4354" customWidth="true" style="23" width="11.140625" collapsed="true"/>
    <col min="4355" max="4355" customWidth="true" style="23" width="14.5703125" collapsed="true"/>
    <col min="4356" max="4356" style="23" width="9.140625" collapsed="true"/>
    <col min="4357" max="4357" customWidth="true" style="23" width="16.0" collapsed="true"/>
    <col min="4358" max="4358" customWidth="true" style="23" width="30.28515625" collapsed="true"/>
    <col min="4359" max="4359" customWidth="true" style="23" width="28.0" collapsed="true"/>
    <col min="4360" max="4360" style="23" width="9.140625" collapsed="true"/>
    <col min="4361" max="4361" customWidth="true" style="23" width="20.28515625" collapsed="true"/>
    <col min="4362" max="4362" style="23" width="9.140625" collapsed="true"/>
    <col min="4363" max="4363" customWidth="true" style="23" width="14.7109375" collapsed="true"/>
    <col min="4364" max="4609" style="23" width="9.140625" collapsed="true"/>
    <col min="4610" max="4610" customWidth="true" style="23" width="11.140625" collapsed="true"/>
    <col min="4611" max="4611" customWidth="true" style="23" width="14.5703125" collapsed="true"/>
    <col min="4612" max="4612" style="23" width="9.140625" collapsed="true"/>
    <col min="4613" max="4613" customWidth="true" style="23" width="16.0" collapsed="true"/>
    <col min="4614" max="4614" customWidth="true" style="23" width="30.28515625" collapsed="true"/>
    <col min="4615" max="4615" customWidth="true" style="23" width="28.0" collapsed="true"/>
    <col min="4616" max="4616" style="23" width="9.140625" collapsed="true"/>
    <col min="4617" max="4617" customWidth="true" style="23" width="20.28515625" collapsed="true"/>
    <col min="4618" max="4618" style="23" width="9.140625" collapsed="true"/>
    <col min="4619" max="4619" customWidth="true" style="23" width="14.7109375" collapsed="true"/>
    <col min="4620" max="4865" style="23" width="9.140625" collapsed="true"/>
    <col min="4866" max="4866" customWidth="true" style="23" width="11.140625" collapsed="true"/>
    <col min="4867" max="4867" customWidth="true" style="23" width="14.5703125" collapsed="true"/>
    <col min="4868" max="4868" style="23" width="9.140625" collapsed="true"/>
    <col min="4869" max="4869" customWidth="true" style="23" width="16.0" collapsed="true"/>
    <col min="4870" max="4870" customWidth="true" style="23" width="30.28515625" collapsed="true"/>
    <col min="4871" max="4871" customWidth="true" style="23" width="28.0" collapsed="true"/>
    <col min="4872" max="4872" style="23" width="9.140625" collapsed="true"/>
    <col min="4873" max="4873" customWidth="true" style="23" width="20.28515625" collapsed="true"/>
    <col min="4874" max="4874" style="23" width="9.140625" collapsed="true"/>
    <col min="4875" max="4875" customWidth="true" style="23" width="14.7109375" collapsed="true"/>
    <col min="4876" max="5121" style="23" width="9.140625" collapsed="true"/>
    <col min="5122" max="5122" customWidth="true" style="23" width="11.140625" collapsed="true"/>
    <col min="5123" max="5123" customWidth="true" style="23" width="14.5703125" collapsed="true"/>
    <col min="5124" max="5124" style="23" width="9.140625" collapsed="true"/>
    <col min="5125" max="5125" customWidth="true" style="23" width="16.0" collapsed="true"/>
    <col min="5126" max="5126" customWidth="true" style="23" width="30.28515625" collapsed="true"/>
    <col min="5127" max="5127" customWidth="true" style="23" width="28.0" collapsed="true"/>
    <col min="5128" max="5128" style="23" width="9.140625" collapsed="true"/>
    <col min="5129" max="5129" customWidth="true" style="23" width="20.28515625" collapsed="true"/>
    <col min="5130" max="5130" style="23" width="9.140625" collapsed="true"/>
    <col min="5131" max="5131" customWidth="true" style="23" width="14.7109375" collapsed="true"/>
    <col min="5132" max="5377" style="23" width="9.140625" collapsed="true"/>
    <col min="5378" max="5378" customWidth="true" style="23" width="11.140625" collapsed="true"/>
    <col min="5379" max="5379" customWidth="true" style="23" width="14.5703125" collapsed="true"/>
    <col min="5380" max="5380" style="23" width="9.140625" collapsed="true"/>
    <col min="5381" max="5381" customWidth="true" style="23" width="16.0" collapsed="true"/>
    <col min="5382" max="5382" customWidth="true" style="23" width="30.28515625" collapsed="true"/>
    <col min="5383" max="5383" customWidth="true" style="23" width="28.0" collapsed="true"/>
    <col min="5384" max="5384" style="23" width="9.140625" collapsed="true"/>
    <col min="5385" max="5385" customWidth="true" style="23" width="20.28515625" collapsed="true"/>
    <col min="5386" max="5386" style="23" width="9.140625" collapsed="true"/>
    <col min="5387" max="5387" customWidth="true" style="23" width="14.7109375" collapsed="true"/>
    <col min="5388" max="5633" style="23" width="9.140625" collapsed="true"/>
    <col min="5634" max="5634" customWidth="true" style="23" width="11.140625" collapsed="true"/>
    <col min="5635" max="5635" customWidth="true" style="23" width="14.5703125" collapsed="true"/>
    <col min="5636" max="5636" style="23" width="9.140625" collapsed="true"/>
    <col min="5637" max="5637" customWidth="true" style="23" width="16.0" collapsed="true"/>
    <col min="5638" max="5638" customWidth="true" style="23" width="30.28515625" collapsed="true"/>
    <col min="5639" max="5639" customWidth="true" style="23" width="28.0" collapsed="true"/>
    <col min="5640" max="5640" style="23" width="9.140625" collapsed="true"/>
    <col min="5641" max="5641" customWidth="true" style="23" width="20.28515625" collapsed="true"/>
    <col min="5642" max="5642" style="23" width="9.140625" collapsed="true"/>
    <col min="5643" max="5643" customWidth="true" style="23" width="14.7109375" collapsed="true"/>
    <col min="5644" max="5889" style="23" width="9.140625" collapsed="true"/>
    <col min="5890" max="5890" customWidth="true" style="23" width="11.140625" collapsed="true"/>
    <col min="5891" max="5891" customWidth="true" style="23" width="14.5703125" collapsed="true"/>
    <col min="5892" max="5892" style="23" width="9.140625" collapsed="true"/>
    <col min="5893" max="5893" customWidth="true" style="23" width="16.0" collapsed="true"/>
    <col min="5894" max="5894" customWidth="true" style="23" width="30.28515625" collapsed="true"/>
    <col min="5895" max="5895" customWidth="true" style="23" width="28.0" collapsed="true"/>
    <col min="5896" max="5896" style="23" width="9.140625" collapsed="true"/>
    <col min="5897" max="5897" customWidth="true" style="23" width="20.28515625" collapsed="true"/>
    <col min="5898" max="5898" style="23" width="9.140625" collapsed="true"/>
    <col min="5899" max="5899" customWidth="true" style="23" width="14.7109375" collapsed="true"/>
    <col min="5900" max="6145" style="23" width="9.140625" collapsed="true"/>
    <col min="6146" max="6146" customWidth="true" style="23" width="11.140625" collapsed="true"/>
    <col min="6147" max="6147" customWidth="true" style="23" width="14.5703125" collapsed="true"/>
    <col min="6148" max="6148" style="23" width="9.140625" collapsed="true"/>
    <col min="6149" max="6149" customWidth="true" style="23" width="16.0" collapsed="true"/>
    <col min="6150" max="6150" customWidth="true" style="23" width="30.28515625" collapsed="true"/>
    <col min="6151" max="6151" customWidth="true" style="23" width="28.0" collapsed="true"/>
    <col min="6152" max="6152" style="23" width="9.140625" collapsed="true"/>
    <col min="6153" max="6153" customWidth="true" style="23" width="20.28515625" collapsed="true"/>
    <col min="6154" max="6154" style="23" width="9.140625" collapsed="true"/>
    <col min="6155" max="6155" customWidth="true" style="23" width="14.7109375" collapsed="true"/>
    <col min="6156" max="6401" style="23" width="9.140625" collapsed="true"/>
    <col min="6402" max="6402" customWidth="true" style="23" width="11.140625" collapsed="true"/>
    <col min="6403" max="6403" customWidth="true" style="23" width="14.5703125" collapsed="true"/>
    <col min="6404" max="6404" style="23" width="9.140625" collapsed="true"/>
    <col min="6405" max="6405" customWidth="true" style="23" width="16.0" collapsed="true"/>
    <col min="6406" max="6406" customWidth="true" style="23" width="30.28515625" collapsed="true"/>
    <col min="6407" max="6407" customWidth="true" style="23" width="28.0" collapsed="true"/>
    <col min="6408" max="6408" style="23" width="9.140625" collapsed="true"/>
    <col min="6409" max="6409" customWidth="true" style="23" width="20.28515625" collapsed="true"/>
    <col min="6410" max="6410" style="23" width="9.140625" collapsed="true"/>
    <col min="6411" max="6411" customWidth="true" style="23" width="14.7109375" collapsed="true"/>
    <col min="6412" max="6657" style="23" width="9.140625" collapsed="true"/>
    <col min="6658" max="6658" customWidth="true" style="23" width="11.140625" collapsed="true"/>
    <col min="6659" max="6659" customWidth="true" style="23" width="14.5703125" collapsed="true"/>
    <col min="6660" max="6660" style="23" width="9.140625" collapsed="true"/>
    <col min="6661" max="6661" customWidth="true" style="23" width="16.0" collapsed="true"/>
    <col min="6662" max="6662" customWidth="true" style="23" width="30.28515625" collapsed="true"/>
    <col min="6663" max="6663" customWidth="true" style="23" width="28.0" collapsed="true"/>
    <col min="6664" max="6664" style="23" width="9.140625" collapsed="true"/>
    <col min="6665" max="6665" customWidth="true" style="23" width="20.28515625" collapsed="true"/>
    <col min="6666" max="6666" style="23" width="9.140625" collapsed="true"/>
    <col min="6667" max="6667" customWidth="true" style="23" width="14.7109375" collapsed="true"/>
    <col min="6668" max="6913" style="23" width="9.140625" collapsed="true"/>
    <col min="6914" max="6914" customWidth="true" style="23" width="11.140625" collapsed="true"/>
    <col min="6915" max="6915" customWidth="true" style="23" width="14.5703125" collapsed="true"/>
    <col min="6916" max="6916" style="23" width="9.140625" collapsed="true"/>
    <col min="6917" max="6917" customWidth="true" style="23" width="16.0" collapsed="true"/>
    <col min="6918" max="6918" customWidth="true" style="23" width="30.28515625" collapsed="true"/>
    <col min="6919" max="6919" customWidth="true" style="23" width="28.0" collapsed="true"/>
    <col min="6920" max="6920" style="23" width="9.140625" collapsed="true"/>
    <col min="6921" max="6921" customWidth="true" style="23" width="20.28515625" collapsed="true"/>
    <col min="6922" max="6922" style="23" width="9.140625" collapsed="true"/>
    <col min="6923" max="6923" customWidth="true" style="23" width="14.7109375" collapsed="true"/>
    <col min="6924" max="7169" style="23" width="9.140625" collapsed="true"/>
    <col min="7170" max="7170" customWidth="true" style="23" width="11.140625" collapsed="true"/>
    <col min="7171" max="7171" customWidth="true" style="23" width="14.5703125" collapsed="true"/>
    <col min="7172" max="7172" style="23" width="9.140625" collapsed="true"/>
    <col min="7173" max="7173" customWidth="true" style="23" width="16.0" collapsed="true"/>
    <col min="7174" max="7174" customWidth="true" style="23" width="30.28515625" collapsed="true"/>
    <col min="7175" max="7175" customWidth="true" style="23" width="28.0" collapsed="true"/>
    <col min="7176" max="7176" style="23" width="9.140625" collapsed="true"/>
    <col min="7177" max="7177" customWidth="true" style="23" width="20.28515625" collapsed="true"/>
    <col min="7178" max="7178" style="23" width="9.140625" collapsed="true"/>
    <col min="7179" max="7179" customWidth="true" style="23" width="14.7109375" collapsed="true"/>
    <col min="7180" max="7425" style="23" width="9.140625" collapsed="true"/>
    <col min="7426" max="7426" customWidth="true" style="23" width="11.140625" collapsed="true"/>
    <col min="7427" max="7427" customWidth="true" style="23" width="14.5703125" collapsed="true"/>
    <col min="7428" max="7428" style="23" width="9.140625" collapsed="true"/>
    <col min="7429" max="7429" customWidth="true" style="23" width="16.0" collapsed="true"/>
    <col min="7430" max="7430" customWidth="true" style="23" width="30.28515625" collapsed="true"/>
    <col min="7431" max="7431" customWidth="true" style="23" width="28.0" collapsed="true"/>
    <col min="7432" max="7432" style="23" width="9.140625" collapsed="true"/>
    <col min="7433" max="7433" customWidth="true" style="23" width="20.28515625" collapsed="true"/>
    <col min="7434" max="7434" style="23" width="9.140625" collapsed="true"/>
    <col min="7435" max="7435" customWidth="true" style="23" width="14.7109375" collapsed="true"/>
    <col min="7436" max="7681" style="23" width="9.140625" collapsed="true"/>
    <col min="7682" max="7682" customWidth="true" style="23" width="11.140625" collapsed="true"/>
    <col min="7683" max="7683" customWidth="true" style="23" width="14.5703125" collapsed="true"/>
    <col min="7684" max="7684" style="23" width="9.140625" collapsed="true"/>
    <col min="7685" max="7685" customWidth="true" style="23" width="16.0" collapsed="true"/>
    <col min="7686" max="7686" customWidth="true" style="23" width="30.28515625" collapsed="true"/>
    <col min="7687" max="7687" customWidth="true" style="23" width="28.0" collapsed="true"/>
    <col min="7688" max="7688" style="23" width="9.140625" collapsed="true"/>
    <col min="7689" max="7689" customWidth="true" style="23" width="20.28515625" collapsed="true"/>
    <col min="7690" max="7690" style="23" width="9.140625" collapsed="true"/>
    <col min="7691" max="7691" customWidth="true" style="23" width="14.7109375" collapsed="true"/>
    <col min="7692" max="7937" style="23" width="9.140625" collapsed="true"/>
    <col min="7938" max="7938" customWidth="true" style="23" width="11.140625" collapsed="true"/>
    <col min="7939" max="7939" customWidth="true" style="23" width="14.5703125" collapsed="true"/>
    <col min="7940" max="7940" style="23" width="9.140625" collapsed="true"/>
    <col min="7941" max="7941" customWidth="true" style="23" width="16.0" collapsed="true"/>
    <col min="7942" max="7942" customWidth="true" style="23" width="30.28515625" collapsed="true"/>
    <col min="7943" max="7943" customWidth="true" style="23" width="28.0" collapsed="true"/>
    <col min="7944" max="7944" style="23" width="9.140625" collapsed="true"/>
    <col min="7945" max="7945" customWidth="true" style="23" width="20.28515625" collapsed="true"/>
    <col min="7946" max="7946" style="23" width="9.140625" collapsed="true"/>
    <col min="7947" max="7947" customWidth="true" style="23" width="14.7109375" collapsed="true"/>
    <col min="7948" max="8193" style="23" width="9.140625" collapsed="true"/>
    <col min="8194" max="8194" customWidth="true" style="23" width="11.140625" collapsed="true"/>
    <col min="8195" max="8195" customWidth="true" style="23" width="14.5703125" collapsed="true"/>
    <col min="8196" max="8196" style="23" width="9.140625" collapsed="true"/>
    <col min="8197" max="8197" customWidth="true" style="23" width="16.0" collapsed="true"/>
    <col min="8198" max="8198" customWidth="true" style="23" width="30.28515625" collapsed="true"/>
    <col min="8199" max="8199" customWidth="true" style="23" width="28.0" collapsed="true"/>
    <col min="8200" max="8200" style="23" width="9.140625" collapsed="true"/>
    <col min="8201" max="8201" customWidth="true" style="23" width="20.28515625" collapsed="true"/>
    <col min="8202" max="8202" style="23" width="9.140625" collapsed="true"/>
    <col min="8203" max="8203" customWidth="true" style="23" width="14.7109375" collapsed="true"/>
    <col min="8204" max="8449" style="23" width="9.140625" collapsed="true"/>
    <col min="8450" max="8450" customWidth="true" style="23" width="11.140625" collapsed="true"/>
    <col min="8451" max="8451" customWidth="true" style="23" width="14.5703125" collapsed="true"/>
    <col min="8452" max="8452" style="23" width="9.140625" collapsed="true"/>
    <col min="8453" max="8453" customWidth="true" style="23" width="16.0" collapsed="true"/>
    <col min="8454" max="8454" customWidth="true" style="23" width="30.28515625" collapsed="true"/>
    <col min="8455" max="8455" customWidth="true" style="23" width="28.0" collapsed="true"/>
    <col min="8456" max="8456" style="23" width="9.140625" collapsed="true"/>
    <col min="8457" max="8457" customWidth="true" style="23" width="20.28515625" collapsed="true"/>
    <col min="8458" max="8458" style="23" width="9.140625" collapsed="true"/>
    <col min="8459" max="8459" customWidth="true" style="23" width="14.7109375" collapsed="true"/>
    <col min="8460" max="8705" style="23" width="9.140625" collapsed="true"/>
    <col min="8706" max="8706" customWidth="true" style="23" width="11.140625" collapsed="true"/>
    <col min="8707" max="8707" customWidth="true" style="23" width="14.5703125" collapsed="true"/>
    <col min="8708" max="8708" style="23" width="9.140625" collapsed="true"/>
    <col min="8709" max="8709" customWidth="true" style="23" width="16.0" collapsed="true"/>
    <col min="8710" max="8710" customWidth="true" style="23" width="30.28515625" collapsed="true"/>
    <col min="8711" max="8711" customWidth="true" style="23" width="28.0" collapsed="true"/>
    <col min="8712" max="8712" style="23" width="9.140625" collapsed="true"/>
    <col min="8713" max="8713" customWidth="true" style="23" width="20.28515625" collapsed="true"/>
    <col min="8714" max="8714" style="23" width="9.140625" collapsed="true"/>
    <col min="8715" max="8715" customWidth="true" style="23" width="14.7109375" collapsed="true"/>
    <col min="8716" max="8961" style="23" width="9.140625" collapsed="true"/>
    <col min="8962" max="8962" customWidth="true" style="23" width="11.140625" collapsed="true"/>
    <col min="8963" max="8963" customWidth="true" style="23" width="14.5703125" collapsed="true"/>
    <col min="8964" max="8964" style="23" width="9.140625" collapsed="true"/>
    <col min="8965" max="8965" customWidth="true" style="23" width="16.0" collapsed="true"/>
    <col min="8966" max="8966" customWidth="true" style="23" width="30.28515625" collapsed="true"/>
    <col min="8967" max="8967" customWidth="true" style="23" width="28.0" collapsed="true"/>
    <col min="8968" max="8968" style="23" width="9.140625" collapsed="true"/>
    <col min="8969" max="8969" customWidth="true" style="23" width="20.28515625" collapsed="true"/>
    <col min="8970" max="8970" style="23" width="9.140625" collapsed="true"/>
    <col min="8971" max="8971" customWidth="true" style="23" width="14.7109375" collapsed="true"/>
    <col min="8972" max="9217" style="23" width="9.140625" collapsed="true"/>
    <col min="9218" max="9218" customWidth="true" style="23" width="11.140625" collapsed="true"/>
    <col min="9219" max="9219" customWidth="true" style="23" width="14.5703125" collapsed="true"/>
    <col min="9220" max="9220" style="23" width="9.140625" collapsed="true"/>
    <col min="9221" max="9221" customWidth="true" style="23" width="16.0" collapsed="true"/>
    <col min="9222" max="9222" customWidth="true" style="23" width="30.28515625" collapsed="true"/>
    <col min="9223" max="9223" customWidth="true" style="23" width="28.0" collapsed="true"/>
    <col min="9224" max="9224" style="23" width="9.140625" collapsed="true"/>
    <col min="9225" max="9225" customWidth="true" style="23" width="20.28515625" collapsed="true"/>
    <col min="9226" max="9226" style="23" width="9.140625" collapsed="true"/>
    <col min="9227" max="9227" customWidth="true" style="23" width="14.7109375" collapsed="true"/>
    <col min="9228" max="9473" style="23" width="9.140625" collapsed="true"/>
    <col min="9474" max="9474" customWidth="true" style="23" width="11.140625" collapsed="true"/>
    <col min="9475" max="9475" customWidth="true" style="23" width="14.5703125" collapsed="true"/>
    <col min="9476" max="9476" style="23" width="9.140625" collapsed="true"/>
    <col min="9477" max="9477" customWidth="true" style="23" width="16.0" collapsed="true"/>
    <col min="9478" max="9478" customWidth="true" style="23" width="30.28515625" collapsed="true"/>
    <col min="9479" max="9479" customWidth="true" style="23" width="28.0" collapsed="true"/>
    <col min="9480" max="9480" style="23" width="9.140625" collapsed="true"/>
    <col min="9481" max="9481" customWidth="true" style="23" width="20.28515625" collapsed="true"/>
    <col min="9482" max="9482" style="23" width="9.140625" collapsed="true"/>
    <col min="9483" max="9483" customWidth="true" style="23" width="14.7109375" collapsed="true"/>
    <col min="9484" max="9729" style="23" width="9.140625" collapsed="true"/>
    <col min="9730" max="9730" customWidth="true" style="23" width="11.140625" collapsed="true"/>
    <col min="9731" max="9731" customWidth="true" style="23" width="14.5703125" collapsed="true"/>
    <col min="9732" max="9732" style="23" width="9.140625" collapsed="true"/>
    <col min="9733" max="9733" customWidth="true" style="23" width="16.0" collapsed="true"/>
    <col min="9734" max="9734" customWidth="true" style="23" width="30.28515625" collapsed="true"/>
    <col min="9735" max="9735" customWidth="true" style="23" width="28.0" collapsed="true"/>
    <col min="9736" max="9736" style="23" width="9.140625" collapsed="true"/>
    <col min="9737" max="9737" customWidth="true" style="23" width="20.28515625" collapsed="true"/>
    <col min="9738" max="9738" style="23" width="9.140625" collapsed="true"/>
    <col min="9739" max="9739" customWidth="true" style="23" width="14.7109375" collapsed="true"/>
    <col min="9740" max="9985" style="23" width="9.140625" collapsed="true"/>
    <col min="9986" max="9986" customWidth="true" style="23" width="11.140625" collapsed="true"/>
    <col min="9987" max="9987" customWidth="true" style="23" width="14.5703125" collapsed="true"/>
    <col min="9988" max="9988" style="23" width="9.140625" collapsed="true"/>
    <col min="9989" max="9989" customWidth="true" style="23" width="16.0" collapsed="true"/>
    <col min="9990" max="9990" customWidth="true" style="23" width="30.28515625" collapsed="true"/>
    <col min="9991" max="9991" customWidth="true" style="23" width="28.0" collapsed="true"/>
    <col min="9992" max="9992" style="23" width="9.140625" collapsed="true"/>
    <col min="9993" max="9993" customWidth="true" style="23" width="20.28515625" collapsed="true"/>
    <col min="9994" max="9994" style="23" width="9.140625" collapsed="true"/>
    <col min="9995" max="9995" customWidth="true" style="23" width="14.7109375" collapsed="true"/>
    <col min="9996" max="10241" style="23" width="9.140625" collapsed="true"/>
    <col min="10242" max="10242" customWidth="true" style="23" width="11.140625" collapsed="true"/>
    <col min="10243" max="10243" customWidth="true" style="23" width="14.5703125" collapsed="true"/>
    <col min="10244" max="10244" style="23" width="9.140625" collapsed="true"/>
    <col min="10245" max="10245" customWidth="true" style="23" width="16.0" collapsed="true"/>
    <col min="10246" max="10246" customWidth="true" style="23" width="30.28515625" collapsed="true"/>
    <col min="10247" max="10247" customWidth="true" style="23" width="28.0" collapsed="true"/>
    <col min="10248" max="10248" style="23" width="9.140625" collapsed="true"/>
    <col min="10249" max="10249" customWidth="true" style="23" width="20.28515625" collapsed="true"/>
    <col min="10250" max="10250" style="23" width="9.140625" collapsed="true"/>
    <col min="10251" max="10251" customWidth="true" style="23" width="14.7109375" collapsed="true"/>
    <col min="10252" max="10497" style="23" width="9.140625" collapsed="true"/>
    <col min="10498" max="10498" customWidth="true" style="23" width="11.140625" collapsed="true"/>
    <col min="10499" max="10499" customWidth="true" style="23" width="14.5703125" collapsed="true"/>
    <col min="10500" max="10500" style="23" width="9.140625" collapsed="true"/>
    <col min="10501" max="10501" customWidth="true" style="23" width="16.0" collapsed="true"/>
    <col min="10502" max="10502" customWidth="true" style="23" width="30.28515625" collapsed="true"/>
    <col min="10503" max="10503" customWidth="true" style="23" width="28.0" collapsed="true"/>
    <col min="10504" max="10504" style="23" width="9.140625" collapsed="true"/>
    <col min="10505" max="10505" customWidth="true" style="23" width="20.28515625" collapsed="true"/>
    <col min="10506" max="10506" style="23" width="9.140625" collapsed="true"/>
    <col min="10507" max="10507" customWidth="true" style="23" width="14.7109375" collapsed="true"/>
    <col min="10508" max="10753" style="23" width="9.140625" collapsed="true"/>
    <col min="10754" max="10754" customWidth="true" style="23" width="11.140625" collapsed="true"/>
    <col min="10755" max="10755" customWidth="true" style="23" width="14.5703125" collapsed="true"/>
    <col min="10756" max="10756" style="23" width="9.140625" collapsed="true"/>
    <col min="10757" max="10757" customWidth="true" style="23" width="16.0" collapsed="true"/>
    <col min="10758" max="10758" customWidth="true" style="23" width="30.28515625" collapsed="true"/>
    <col min="10759" max="10759" customWidth="true" style="23" width="28.0" collapsed="true"/>
    <col min="10760" max="10760" style="23" width="9.140625" collapsed="true"/>
    <col min="10761" max="10761" customWidth="true" style="23" width="20.28515625" collapsed="true"/>
    <col min="10762" max="10762" style="23" width="9.140625" collapsed="true"/>
    <col min="10763" max="10763" customWidth="true" style="23" width="14.7109375" collapsed="true"/>
    <col min="10764" max="11009" style="23" width="9.140625" collapsed="true"/>
    <col min="11010" max="11010" customWidth="true" style="23" width="11.140625" collapsed="true"/>
    <col min="11011" max="11011" customWidth="true" style="23" width="14.5703125" collapsed="true"/>
    <col min="11012" max="11012" style="23" width="9.140625" collapsed="true"/>
    <col min="11013" max="11013" customWidth="true" style="23" width="16.0" collapsed="true"/>
    <col min="11014" max="11014" customWidth="true" style="23" width="30.28515625" collapsed="true"/>
    <col min="11015" max="11015" customWidth="true" style="23" width="28.0" collapsed="true"/>
    <col min="11016" max="11016" style="23" width="9.140625" collapsed="true"/>
    <col min="11017" max="11017" customWidth="true" style="23" width="20.28515625" collapsed="true"/>
    <col min="11018" max="11018" style="23" width="9.140625" collapsed="true"/>
    <col min="11019" max="11019" customWidth="true" style="23" width="14.7109375" collapsed="true"/>
    <col min="11020" max="11265" style="23" width="9.140625" collapsed="true"/>
    <col min="11266" max="11266" customWidth="true" style="23" width="11.140625" collapsed="true"/>
    <col min="11267" max="11267" customWidth="true" style="23" width="14.5703125" collapsed="true"/>
    <col min="11268" max="11268" style="23" width="9.140625" collapsed="true"/>
    <col min="11269" max="11269" customWidth="true" style="23" width="16.0" collapsed="true"/>
    <col min="11270" max="11270" customWidth="true" style="23" width="30.28515625" collapsed="true"/>
    <col min="11271" max="11271" customWidth="true" style="23" width="28.0" collapsed="true"/>
    <col min="11272" max="11272" style="23" width="9.140625" collapsed="true"/>
    <col min="11273" max="11273" customWidth="true" style="23" width="20.28515625" collapsed="true"/>
    <col min="11274" max="11274" style="23" width="9.140625" collapsed="true"/>
    <col min="11275" max="11275" customWidth="true" style="23" width="14.7109375" collapsed="true"/>
    <col min="11276" max="11521" style="23" width="9.140625" collapsed="true"/>
    <col min="11522" max="11522" customWidth="true" style="23" width="11.140625" collapsed="true"/>
    <col min="11523" max="11523" customWidth="true" style="23" width="14.5703125" collapsed="true"/>
    <col min="11524" max="11524" style="23" width="9.140625" collapsed="true"/>
    <col min="11525" max="11525" customWidth="true" style="23" width="16.0" collapsed="true"/>
    <col min="11526" max="11526" customWidth="true" style="23" width="30.28515625" collapsed="true"/>
    <col min="11527" max="11527" customWidth="true" style="23" width="28.0" collapsed="true"/>
    <col min="11528" max="11528" style="23" width="9.140625" collapsed="true"/>
    <col min="11529" max="11529" customWidth="true" style="23" width="20.28515625" collapsed="true"/>
    <col min="11530" max="11530" style="23" width="9.140625" collapsed="true"/>
    <col min="11531" max="11531" customWidth="true" style="23" width="14.7109375" collapsed="true"/>
    <col min="11532" max="11777" style="23" width="9.140625" collapsed="true"/>
    <col min="11778" max="11778" customWidth="true" style="23" width="11.140625" collapsed="true"/>
    <col min="11779" max="11779" customWidth="true" style="23" width="14.5703125" collapsed="true"/>
    <col min="11780" max="11780" style="23" width="9.140625" collapsed="true"/>
    <col min="11781" max="11781" customWidth="true" style="23" width="16.0" collapsed="true"/>
    <col min="11782" max="11782" customWidth="true" style="23" width="30.28515625" collapsed="true"/>
    <col min="11783" max="11783" customWidth="true" style="23" width="28.0" collapsed="true"/>
    <col min="11784" max="11784" style="23" width="9.140625" collapsed="true"/>
    <col min="11785" max="11785" customWidth="true" style="23" width="20.28515625" collapsed="true"/>
    <col min="11786" max="11786" style="23" width="9.140625" collapsed="true"/>
    <col min="11787" max="11787" customWidth="true" style="23" width="14.7109375" collapsed="true"/>
    <col min="11788" max="12033" style="23" width="9.140625" collapsed="true"/>
    <col min="12034" max="12034" customWidth="true" style="23" width="11.140625" collapsed="true"/>
    <col min="12035" max="12035" customWidth="true" style="23" width="14.5703125" collapsed="true"/>
    <col min="12036" max="12036" style="23" width="9.140625" collapsed="true"/>
    <col min="12037" max="12037" customWidth="true" style="23" width="16.0" collapsed="true"/>
    <col min="12038" max="12038" customWidth="true" style="23" width="30.28515625" collapsed="true"/>
    <col min="12039" max="12039" customWidth="true" style="23" width="28.0" collapsed="true"/>
    <col min="12040" max="12040" style="23" width="9.140625" collapsed="true"/>
    <col min="12041" max="12041" customWidth="true" style="23" width="20.28515625" collapsed="true"/>
    <col min="12042" max="12042" style="23" width="9.140625" collapsed="true"/>
    <col min="12043" max="12043" customWidth="true" style="23" width="14.7109375" collapsed="true"/>
    <col min="12044" max="12289" style="23" width="9.140625" collapsed="true"/>
    <col min="12290" max="12290" customWidth="true" style="23" width="11.140625" collapsed="true"/>
    <col min="12291" max="12291" customWidth="true" style="23" width="14.5703125" collapsed="true"/>
    <col min="12292" max="12292" style="23" width="9.140625" collapsed="true"/>
    <col min="12293" max="12293" customWidth="true" style="23" width="16.0" collapsed="true"/>
    <col min="12294" max="12294" customWidth="true" style="23" width="30.28515625" collapsed="true"/>
    <col min="12295" max="12295" customWidth="true" style="23" width="28.0" collapsed="true"/>
    <col min="12296" max="12296" style="23" width="9.140625" collapsed="true"/>
    <col min="12297" max="12297" customWidth="true" style="23" width="20.28515625" collapsed="true"/>
    <col min="12298" max="12298" style="23" width="9.140625" collapsed="true"/>
    <col min="12299" max="12299" customWidth="true" style="23" width="14.7109375" collapsed="true"/>
    <col min="12300" max="12545" style="23" width="9.140625" collapsed="true"/>
    <col min="12546" max="12546" customWidth="true" style="23" width="11.140625" collapsed="true"/>
    <col min="12547" max="12547" customWidth="true" style="23" width="14.5703125" collapsed="true"/>
    <col min="12548" max="12548" style="23" width="9.140625" collapsed="true"/>
    <col min="12549" max="12549" customWidth="true" style="23" width="16.0" collapsed="true"/>
    <col min="12550" max="12550" customWidth="true" style="23" width="30.28515625" collapsed="true"/>
    <col min="12551" max="12551" customWidth="true" style="23" width="28.0" collapsed="true"/>
    <col min="12552" max="12552" style="23" width="9.140625" collapsed="true"/>
    <col min="12553" max="12553" customWidth="true" style="23" width="20.28515625" collapsed="true"/>
    <col min="12554" max="12554" style="23" width="9.140625" collapsed="true"/>
    <col min="12555" max="12555" customWidth="true" style="23" width="14.7109375" collapsed="true"/>
    <col min="12556" max="12801" style="23" width="9.140625" collapsed="true"/>
    <col min="12802" max="12802" customWidth="true" style="23" width="11.140625" collapsed="true"/>
    <col min="12803" max="12803" customWidth="true" style="23" width="14.5703125" collapsed="true"/>
    <col min="12804" max="12804" style="23" width="9.140625" collapsed="true"/>
    <col min="12805" max="12805" customWidth="true" style="23" width="16.0" collapsed="true"/>
    <col min="12806" max="12806" customWidth="true" style="23" width="30.28515625" collapsed="true"/>
    <col min="12807" max="12807" customWidth="true" style="23" width="28.0" collapsed="true"/>
    <col min="12808" max="12808" style="23" width="9.140625" collapsed="true"/>
    <col min="12809" max="12809" customWidth="true" style="23" width="20.28515625" collapsed="true"/>
    <col min="12810" max="12810" style="23" width="9.140625" collapsed="true"/>
    <col min="12811" max="12811" customWidth="true" style="23" width="14.7109375" collapsed="true"/>
    <col min="12812" max="13057" style="23" width="9.140625" collapsed="true"/>
    <col min="13058" max="13058" customWidth="true" style="23" width="11.140625" collapsed="true"/>
    <col min="13059" max="13059" customWidth="true" style="23" width="14.5703125" collapsed="true"/>
    <col min="13060" max="13060" style="23" width="9.140625" collapsed="true"/>
    <col min="13061" max="13061" customWidth="true" style="23" width="16.0" collapsed="true"/>
    <col min="13062" max="13062" customWidth="true" style="23" width="30.28515625" collapsed="true"/>
    <col min="13063" max="13063" customWidth="true" style="23" width="28.0" collapsed="true"/>
    <col min="13064" max="13064" style="23" width="9.140625" collapsed="true"/>
    <col min="13065" max="13065" customWidth="true" style="23" width="20.28515625" collapsed="true"/>
    <col min="13066" max="13066" style="23" width="9.140625" collapsed="true"/>
    <col min="13067" max="13067" customWidth="true" style="23" width="14.7109375" collapsed="true"/>
    <col min="13068" max="13313" style="23" width="9.140625" collapsed="true"/>
    <col min="13314" max="13314" customWidth="true" style="23" width="11.140625" collapsed="true"/>
    <col min="13315" max="13315" customWidth="true" style="23" width="14.5703125" collapsed="true"/>
    <col min="13316" max="13316" style="23" width="9.140625" collapsed="true"/>
    <col min="13317" max="13317" customWidth="true" style="23" width="16.0" collapsed="true"/>
    <col min="13318" max="13318" customWidth="true" style="23" width="30.28515625" collapsed="true"/>
    <col min="13319" max="13319" customWidth="true" style="23" width="28.0" collapsed="true"/>
    <col min="13320" max="13320" style="23" width="9.140625" collapsed="true"/>
    <col min="13321" max="13321" customWidth="true" style="23" width="20.28515625" collapsed="true"/>
    <col min="13322" max="13322" style="23" width="9.140625" collapsed="true"/>
    <col min="13323" max="13323" customWidth="true" style="23" width="14.7109375" collapsed="true"/>
    <col min="13324" max="13569" style="23" width="9.140625" collapsed="true"/>
    <col min="13570" max="13570" customWidth="true" style="23" width="11.140625" collapsed="true"/>
    <col min="13571" max="13571" customWidth="true" style="23" width="14.5703125" collapsed="true"/>
    <col min="13572" max="13572" style="23" width="9.140625" collapsed="true"/>
    <col min="13573" max="13573" customWidth="true" style="23" width="16.0" collapsed="true"/>
    <col min="13574" max="13574" customWidth="true" style="23" width="30.28515625" collapsed="true"/>
    <col min="13575" max="13575" customWidth="true" style="23" width="28.0" collapsed="true"/>
    <col min="13576" max="13576" style="23" width="9.140625" collapsed="true"/>
    <col min="13577" max="13577" customWidth="true" style="23" width="20.28515625" collapsed="true"/>
    <col min="13578" max="13578" style="23" width="9.140625" collapsed="true"/>
    <col min="13579" max="13579" customWidth="true" style="23" width="14.7109375" collapsed="true"/>
    <col min="13580" max="13825" style="23" width="9.140625" collapsed="true"/>
    <col min="13826" max="13826" customWidth="true" style="23" width="11.140625" collapsed="true"/>
    <col min="13827" max="13827" customWidth="true" style="23" width="14.5703125" collapsed="true"/>
    <col min="13828" max="13828" style="23" width="9.140625" collapsed="true"/>
    <col min="13829" max="13829" customWidth="true" style="23" width="16.0" collapsed="true"/>
    <col min="13830" max="13830" customWidth="true" style="23" width="30.28515625" collapsed="true"/>
    <col min="13831" max="13831" customWidth="true" style="23" width="28.0" collapsed="true"/>
    <col min="13832" max="13832" style="23" width="9.140625" collapsed="true"/>
    <col min="13833" max="13833" customWidth="true" style="23" width="20.28515625" collapsed="true"/>
    <col min="13834" max="13834" style="23" width="9.140625" collapsed="true"/>
    <col min="13835" max="13835" customWidth="true" style="23" width="14.7109375" collapsed="true"/>
    <col min="13836" max="14081" style="23" width="9.140625" collapsed="true"/>
    <col min="14082" max="14082" customWidth="true" style="23" width="11.140625" collapsed="true"/>
    <col min="14083" max="14083" customWidth="true" style="23" width="14.5703125" collapsed="true"/>
    <col min="14084" max="14084" style="23" width="9.140625" collapsed="true"/>
    <col min="14085" max="14085" customWidth="true" style="23" width="16.0" collapsed="true"/>
    <col min="14086" max="14086" customWidth="true" style="23" width="30.28515625" collapsed="true"/>
    <col min="14087" max="14087" customWidth="true" style="23" width="28.0" collapsed="true"/>
    <col min="14088" max="14088" style="23" width="9.140625" collapsed="true"/>
    <col min="14089" max="14089" customWidth="true" style="23" width="20.28515625" collapsed="true"/>
    <col min="14090" max="14090" style="23" width="9.140625" collapsed="true"/>
    <col min="14091" max="14091" customWidth="true" style="23" width="14.7109375" collapsed="true"/>
    <col min="14092" max="14337" style="23" width="9.140625" collapsed="true"/>
    <col min="14338" max="14338" customWidth="true" style="23" width="11.140625" collapsed="true"/>
    <col min="14339" max="14339" customWidth="true" style="23" width="14.5703125" collapsed="true"/>
    <col min="14340" max="14340" style="23" width="9.140625" collapsed="true"/>
    <col min="14341" max="14341" customWidth="true" style="23" width="16.0" collapsed="true"/>
    <col min="14342" max="14342" customWidth="true" style="23" width="30.28515625" collapsed="true"/>
    <col min="14343" max="14343" customWidth="true" style="23" width="28.0" collapsed="true"/>
    <col min="14344" max="14344" style="23" width="9.140625" collapsed="true"/>
    <col min="14345" max="14345" customWidth="true" style="23" width="20.28515625" collapsed="true"/>
    <col min="14346" max="14346" style="23" width="9.140625" collapsed="true"/>
    <col min="14347" max="14347" customWidth="true" style="23" width="14.7109375" collapsed="true"/>
    <col min="14348" max="14593" style="23" width="9.140625" collapsed="true"/>
    <col min="14594" max="14594" customWidth="true" style="23" width="11.140625" collapsed="true"/>
    <col min="14595" max="14595" customWidth="true" style="23" width="14.5703125" collapsed="true"/>
    <col min="14596" max="14596" style="23" width="9.140625" collapsed="true"/>
    <col min="14597" max="14597" customWidth="true" style="23" width="16.0" collapsed="true"/>
    <col min="14598" max="14598" customWidth="true" style="23" width="30.28515625" collapsed="true"/>
    <col min="14599" max="14599" customWidth="true" style="23" width="28.0" collapsed="true"/>
    <col min="14600" max="14600" style="23" width="9.140625" collapsed="true"/>
    <col min="14601" max="14601" customWidth="true" style="23" width="20.28515625" collapsed="true"/>
    <col min="14602" max="14602" style="23" width="9.140625" collapsed="true"/>
    <col min="14603" max="14603" customWidth="true" style="23" width="14.7109375" collapsed="true"/>
    <col min="14604" max="14849" style="23" width="9.140625" collapsed="true"/>
    <col min="14850" max="14850" customWidth="true" style="23" width="11.140625" collapsed="true"/>
    <col min="14851" max="14851" customWidth="true" style="23" width="14.5703125" collapsed="true"/>
    <col min="14852" max="14852" style="23" width="9.140625" collapsed="true"/>
    <col min="14853" max="14853" customWidth="true" style="23" width="16.0" collapsed="true"/>
    <col min="14854" max="14854" customWidth="true" style="23" width="30.28515625" collapsed="true"/>
    <col min="14855" max="14855" customWidth="true" style="23" width="28.0" collapsed="true"/>
    <col min="14856" max="14856" style="23" width="9.140625" collapsed="true"/>
    <col min="14857" max="14857" customWidth="true" style="23" width="20.28515625" collapsed="true"/>
    <col min="14858" max="14858" style="23" width="9.140625" collapsed="true"/>
    <col min="14859" max="14859" customWidth="true" style="23" width="14.7109375" collapsed="true"/>
    <col min="14860" max="15105" style="23" width="9.140625" collapsed="true"/>
    <col min="15106" max="15106" customWidth="true" style="23" width="11.140625" collapsed="true"/>
    <col min="15107" max="15107" customWidth="true" style="23" width="14.5703125" collapsed="true"/>
    <col min="15108" max="15108" style="23" width="9.140625" collapsed="true"/>
    <col min="15109" max="15109" customWidth="true" style="23" width="16.0" collapsed="true"/>
    <col min="15110" max="15110" customWidth="true" style="23" width="30.28515625" collapsed="true"/>
    <col min="15111" max="15111" customWidth="true" style="23" width="28.0" collapsed="true"/>
    <col min="15112" max="15112" style="23" width="9.140625" collapsed="true"/>
    <col min="15113" max="15113" customWidth="true" style="23" width="20.28515625" collapsed="true"/>
    <col min="15114" max="15114" style="23" width="9.140625" collapsed="true"/>
    <col min="15115" max="15115" customWidth="true" style="23" width="14.7109375" collapsed="true"/>
    <col min="15116" max="15361" style="23" width="9.140625" collapsed="true"/>
    <col min="15362" max="15362" customWidth="true" style="23" width="11.140625" collapsed="true"/>
    <col min="15363" max="15363" customWidth="true" style="23" width="14.5703125" collapsed="true"/>
    <col min="15364" max="15364" style="23" width="9.140625" collapsed="true"/>
    <col min="15365" max="15365" customWidth="true" style="23" width="16.0" collapsed="true"/>
    <col min="15366" max="15366" customWidth="true" style="23" width="30.28515625" collapsed="true"/>
    <col min="15367" max="15367" customWidth="true" style="23" width="28.0" collapsed="true"/>
    <col min="15368" max="15368" style="23" width="9.140625" collapsed="true"/>
    <col min="15369" max="15369" customWidth="true" style="23" width="20.28515625" collapsed="true"/>
    <col min="15370" max="15370" style="23" width="9.140625" collapsed="true"/>
    <col min="15371" max="15371" customWidth="true" style="23" width="14.7109375" collapsed="true"/>
    <col min="15372" max="15617" style="23" width="9.140625" collapsed="true"/>
    <col min="15618" max="15618" customWidth="true" style="23" width="11.140625" collapsed="true"/>
    <col min="15619" max="15619" customWidth="true" style="23" width="14.5703125" collapsed="true"/>
    <col min="15620" max="15620" style="23" width="9.140625" collapsed="true"/>
    <col min="15621" max="15621" customWidth="true" style="23" width="16.0" collapsed="true"/>
    <col min="15622" max="15622" customWidth="true" style="23" width="30.28515625" collapsed="true"/>
    <col min="15623" max="15623" customWidth="true" style="23" width="28.0" collapsed="true"/>
    <col min="15624" max="15624" style="23" width="9.140625" collapsed="true"/>
    <col min="15625" max="15625" customWidth="true" style="23" width="20.28515625" collapsed="true"/>
    <col min="15626" max="15626" style="23" width="9.140625" collapsed="true"/>
    <col min="15627" max="15627" customWidth="true" style="23" width="14.7109375" collapsed="true"/>
    <col min="15628" max="15873" style="23" width="9.140625" collapsed="true"/>
    <col min="15874" max="15874" customWidth="true" style="23" width="11.140625" collapsed="true"/>
    <col min="15875" max="15875" customWidth="true" style="23" width="14.5703125" collapsed="true"/>
    <col min="15876" max="15876" style="23" width="9.140625" collapsed="true"/>
    <col min="15877" max="15877" customWidth="true" style="23" width="16.0" collapsed="true"/>
    <col min="15878" max="15878" customWidth="true" style="23" width="30.28515625" collapsed="true"/>
    <col min="15879" max="15879" customWidth="true" style="23" width="28.0" collapsed="true"/>
    <col min="15880" max="15880" style="23" width="9.140625" collapsed="true"/>
    <col min="15881" max="15881" customWidth="true" style="23" width="20.28515625" collapsed="true"/>
    <col min="15882" max="15882" style="23" width="9.140625" collapsed="true"/>
    <col min="15883" max="15883" customWidth="true" style="23" width="14.7109375" collapsed="true"/>
    <col min="15884" max="16129" style="23" width="9.140625" collapsed="true"/>
    <col min="16130" max="16130" customWidth="true" style="23" width="11.140625" collapsed="true"/>
    <col min="16131" max="16131" customWidth="true" style="23" width="14.5703125" collapsed="true"/>
    <col min="16132" max="16132" style="23" width="9.140625" collapsed="true"/>
    <col min="16133" max="16133" customWidth="true" style="23" width="16.0" collapsed="true"/>
    <col min="16134" max="16134" customWidth="true" style="23" width="30.28515625" collapsed="true"/>
    <col min="16135" max="16135" customWidth="true" style="23" width="28.0" collapsed="true"/>
    <col min="16136" max="16136" style="23" width="9.140625" collapsed="true"/>
    <col min="16137" max="16137" customWidth="true" style="23" width="20.28515625" collapsed="true"/>
    <col min="16138" max="16138" style="23" width="9.140625" collapsed="true"/>
    <col min="16139" max="16139" customWidth="true" style="23" width="14.7109375" collapsed="true"/>
    <col min="16140" max="16384" style="23" width="9.140625" collapsed="true"/>
  </cols>
  <sheetData>
    <row r="1" spans="1:10" s="93" customFormat="1" ht="20.25" x14ac:dyDescent="0.2">
      <c r="A1" s="286" t="s">
        <v>24</v>
      </c>
      <c r="B1" s="287"/>
      <c r="C1" s="287"/>
      <c r="D1" s="287"/>
      <c r="E1" s="287"/>
      <c r="F1" s="287"/>
      <c r="G1" s="287"/>
      <c r="H1" s="287"/>
      <c r="I1" s="288"/>
    </row>
    <row r="2" spans="1:10" s="93" customFormat="1" ht="20.25" x14ac:dyDescent="0.2">
      <c r="A2" s="289" t="s">
        <v>25</v>
      </c>
      <c r="B2" s="290"/>
      <c r="C2" s="290"/>
      <c r="D2" s="290"/>
      <c r="E2" s="290"/>
      <c r="F2" s="290"/>
      <c r="G2" s="290"/>
      <c r="H2" s="290"/>
      <c r="I2" s="291"/>
    </row>
    <row r="3" spans="1:10" s="93" customFormat="1" ht="15.75" thickBot="1" x14ac:dyDescent="0.25">
      <c r="A3" s="292" t="s">
        <v>148</v>
      </c>
      <c r="B3" s="293"/>
      <c r="C3" s="293"/>
      <c r="D3" s="293"/>
      <c r="E3" s="293"/>
      <c r="F3" s="293"/>
      <c r="G3" s="294" t="s">
        <v>101</v>
      </c>
      <c r="H3" s="295"/>
      <c r="I3" s="296"/>
      <c r="J3" s="94"/>
    </row>
    <row r="4" spans="1:10" s="94" customFormat="1" ht="15" x14ac:dyDescent="0.25">
      <c r="A4" s="297" t="s">
        <v>26</v>
      </c>
      <c r="B4" s="298"/>
      <c r="C4" s="95" t="s">
        <v>86</v>
      </c>
      <c r="D4" s="96"/>
      <c r="E4" s="96"/>
      <c r="F4" s="97"/>
      <c r="G4" s="299" t="s">
        <v>27</v>
      </c>
      <c r="H4" s="300"/>
      <c r="I4" s="301"/>
    </row>
    <row r="5" spans="1:10" s="94" customFormat="1" ht="15.75" thickBot="1" x14ac:dyDescent="0.3">
      <c r="A5" s="305" t="s">
        <v>28</v>
      </c>
      <c r="B5" s="306"/>
      <c r="C5" s="307" t="s">
        <v>87</v>
      </c>
      <c r="D5" s="307"/>
      <c r="E5" s="307"/>
      <c r="F5" s="308"/>
      <c r="G5" s="302"/>
      <c r="H5" s="303"/>
      <c r="I5" s="304"/>
    </row>
    <row r="6" spans="1:10" s="93" customFormat="1" x14ac:dyDescent="0.2">
      <c r="A6" s="272"/>
      <c r="B6" s="273"/>
      <c r="C6" s="273"/>
      <c r="D6" s="273"/>
      <c r="E6" s="98"/>
      <c r="F6" s="274"/>
      <c r="G6" s="275"/>
      <c r="H6" s="275"/>
      <c r="I6" s="276"/>
    </row>
    <row r="7" spans="1:10" s="93" customFormat="1" x14ac:dyDescent="0.2">
      <c r="A7" s="99" t="s">
        <v>29</v>
      </c>
      <c r="B7" s="277" t="s">
        <v>88</v>
      </c>
      <c r="C7" s="277"/>
      <c r="D7" s="277"/>
      <c r="E7" s="278"/>
      <c r="F7" s="313" t="s">
        <v>143</v>
      </c>
      <c r="G7" s="314"/>
      <c r="H7" s="314"/>
      <c r="I7" s="315"/>
    </row>
    <row r="8" spans="1:10" s="93" customFormat="1" ht="12.75" customHeight="1" x14ac:dyDescent="0.2">
      <c r="A8" s="279" t="s">
        <v>30</v>
      </c>
      <c r="B8" s="280"/>
      <c r="C8" s="100"/>
      <c r="D8" s="100"/>
      <c r="E8" s="98"/>
      <c r="F8" s="311" t="s">
        <v>144</v>
      </c>
      <c r="G8" s="311"/>
      <c r="H8" s="311"/>
      <c r="I8" s="312"/>
    </row>
    <row r="9" spans="1:10" s="93" customFormat="1" x14ac:dyDescent="0.2">
      <c r="A9" s="265" t="s">
        <v>31</v>
      </c>
      <c r="B9" s="266"/>
      <c r="C9" s="266"/>
      <c r="D9" s="309" t="s">
        <v>147</v>
      </c>
      <c r="E9" s="310"/>
      <c r="F9" s="311" t="s">
        <v>145</v>
      </c>
      <c r="G9" s="311"/>
      <c r="H9" s="311"/>
      <c r="I9" s="312"/>
    </row>
    <row r="10" spans="1:10" s="93" customFormat="1" x14ac:dyDescent="0.2">
      <c r="A10" s="265" t="s">
        <v>32</v>
      </c>
      <c r="B10" s="266"/>
      <c r="C10" s="266"/>
      <c r="D10" s="267" t="n">
        <f>Certification!V4</f>
        <v>2.067350516587753E7</v>
      </c>
      <c r="E10" s="268"/>
      <c r="F10" s="269" t="s">
        <v>89</v>
      </c>
      <c r="G10" s="270"/>
      <c r="H10" s="270"/>
      <c r="I10" s="271"/>
    </row>
    <row r="11" spans="1:10" s="93" customFormat="1" ht="12.75" customHeight="1" x14ac:dyDescent="0.2">
      <c r="A11" s="101" t="s">
        <v>33</v>
      </c>
      <c r="B11" s="100"/>
      <c r="C11" s="102"/>
      <c r="D11" s="250" t="s">
        <v>90</v>
      </c>
      <c r="E11" s="251"/>
      <c r="F11" s="252" t="s">
        <v>146</v>
      </c>
      <c r="G11" s="253"/>
      <c r="H11" s="253"/>
      <c r="I11" s="254"/>
    </row>
    <row r="12" spans="1:10" s="93" customFormat="1" ht="13.5" thickBot="1" x14ac:dyDescent="0.25">
      <c r="A12" s="255" t="s">
        <v>34</v>
      </c>
      <c r="B12" s="256"/>
      <c r="C12" s="256"/>
      <c r="D12" s="257" t="n">
        <f>Certification!V4</f>
        <v>2.067350516587753E7</v>
      </c>
      <c r="E12" s="258"/>
      <c r="F12" s="103"/>
      <c r="G12" s="259"/>
      <c r="H12" s="260"/>
      <c r="I12" s="261"/>
    </row>
    <row r="13" spans="1:10" ht="26.25" thickBot="1" x14ac:dyDescent="0.25">
      <c r="A13" s="25" t="s">
        <v>0</v>
      </c>
      <c r="B13" s="262" t="s">
        <v>35</v>
      </c>
      <c r="C13" s="262"/>
      <c r="D13" s="262"/>
      <c r="E13" s="262"/>
      <c r="F13" s="26" t="s">
        <v>36</v>
      </c>
      <c r="G13" s="27" t="s">
        <v>37</v>
      </c>
      <c r="H13" s="263" t="s">
        <v>38</v>
      </c>
      <c r="I13" s="264"/>
    </row>
    <row r="14" spans="1:10" x14ac:dyDescent="0.2">
      <c r="A14" s="28"/>
      <c r="B14" s="281" t="s">
        <v>39</v>
      </c>
      <c r="C14" s="282"/>
      <c r="D14" s="282"/>
      <c r="E14" s="283"/>
      <c r="F14" s="104"/>
      <c r="G14" s="105" t="s">
        <v>40</v>
      </c>
      <c r="H14" s="284"/>
      <c r="I14" s="285"/>
    </row>
    <row r="15" spans="1:10" ht="13.5" thickBot="1" x14ac:dyDescent="0.25">
      <c r="A15" s="29"/>
      <c r="B15" s="203" t="s">
        <v>41</v>
      </c>
      <c r="C15" s="204"/>
      <c r="D15" s="204"/>
      <c r="E15" s="245"/>
      <c r="F15" s="106"/>
      <c r="G15" s="107" t="str">
        <f>Certification!D4</f>
        <v>COP-R001</v>
      </c>
      <c r="H15" s="246"/>
      <c r="I15" s="247"/>
    </row>
    <row r="16" spans="1:10" ht="15" x14ac:dyDescent="0.2">
      <c r="A16" s="30" t="s">
        <v>42</v>
      </c>
      <c r="B16" s="229" t="s">
        <v>43</v>
      </c>
      <c r="C16" s="229"/>
      <c r="D16" s="229"/>
      <c r="E16" s="229"/>
      <c r="F16" s="108"/>
      <c r="G16" s="109"/>
      <c r="H16" s="248"/>
      <c r="I16" s="249"/>
    </row>
    <row r="17" spans="1:9" x14ac:dyDescent="0.2">
      <c r="A17" s="28" t="n">
        <f>+A15+1</f>
        <v>1.0</v>
      </c>
      <c r="B17" s="237" t="s">
        <v>91</v>
      </c>
      <c r="C17" s="237"/>
      <c r="D17" s="237"/>
      <c r="E17" s="237"/>
      <c r="F17" s="110">
        <v>0</v>
      </c>
      <c r="G17" s="111" t="n">
        <f t="shared" ref="G17:G33" si="0">H17-F17</f>
        <v>1.340868995779233E7</v>
      </c>
      <c r="H17" s="238" t="n">
        <f>Certification!Z4</f>
        <v>1.340868995779233E7</v>
      </c>
      <c r="I17" s="239"/>
    </row>
    <row r="18" spans="1:9" x14ac:dyDescent="0.2">
      <c r="A18" s="28" t="n">
        <f>+A17+1</f>
        <v>2.0</v>
      </c>
      <c r="B18" s="237" t="s">
        <v>16</v>
      </c>
      <c r="C18" s="237"/>
      <c r="D18" s="237"/>
      <c r="E18" s="237"/>
      <c r="F18" s="110">
        <v>0</v>
      </c>
      <c r="G18" s="111" t="n">
        <f t="shared" si="0"/>
        <v>0.0</v>
      </c>
      <c r="H18" s="238" t="n">
        <f>Certification!AA4</f>
        <v>0.0</v>
      </c>
      <c r="I18" s="239"/>
    </row>
    <row r="19" spans="1:9" x14ac:dyDescent="0.2">
      <c r="A19" s="28">
        <v>3</v>
      </c>
      <c r="B19" s="237" t="s">
        <v>92</v>
      </c>
      <c r="C19" s="237"/>
      <c r="D19" s="237"/>
      <c r="E19" s="237"/>
      <c r="F19" s="110">
        <v>0</v>
      </c>
      <c r="G19" s="112" t="n">
        <f t="shared" si="0"/>
        <v>662925.6315132527</v>
      </c>
      <c r="H19" s="243" t="n">
        <f>Certification!AB4</f>
        <v>662925.6315132527</v>
      </c>
      <c r="I19" s="244"/>
    </row>
    <row r="20" spans="1:9" x14ac:dyDescent="0.2">
      <c r="A20" s="28">
        <v>4</v>
      </c>
      <c r="B20" s="237" t="s">
        <v>18</v>
      </c>
      <c r="C20" s="237"/>
      <c r="D20" s="237"/>
      <c r="E20" s="237"/>
      <c r="F20" s="110">
        <v>0</v>
      </c>
      <c r="G20" s="111" t="n">
        <f t="shared" si="0"/>
        <v>0.0</v>
      </c>
      <c r="H20" s="238" t="n">
        <f>Certification!AC4</f>
        <v>0.0</v>
      </c>
      <c r="I20" s="239"/>
    </row>
    <row r="21" spans="1:9" x14ac:dyDescent="0.2">
      <c r="A21" s="28">
        <v>5</v>
      </c>
      <c r="B21" s="237" t="s">
        <v>93</v>
      </c>
      <c r="C21" s="237"/>
      <c r="D21" s="237"/>
      <c r="E21" s="237"/>
      <c r="F21" s="110">
        <v>0</v>
      </c>
      <c r="G21" s="111" t="n">
        <f t="shared" si="0"/>
        <v>0.0</v>
      </c>
      <c r="H21" s="238" t="n">
        <f>Certification!AD4</f>
        <v>0.0</v>
      </c>
      <c r="I21" s="239"/>
    </row>
    <row r="22" spans="1:9" ht="58.5" customHeight="1" thickBot="1" x14ac:dyDescent="0.25">
      <c r="A22" s="31" t="s">
        <v>42</v>
      </c>
      <c r="B22" s="240" t="s">
        <v>44</v>
      </c>
      <c r="C22" s="240"/>
      <c r="D22" s="240"/>
      <c r="E22" s="240"/>
      <c r="F22" s="113" t="n">
        <f>SUM(F17:F21)</f>
        <v>0.0</v>
      </c>
      <c r="G22" s="114" t="n">
        <f t="shared" si="0"/>
        <v>1.4071615589305583E7</v>
      </c>
      <c r="H22" s="241" t="n">
        <f>SUM(H17:H21)</f>
        <v>1.4071615589305583E7</v>
      </c>
      <c r="I22" s="242"/>
    </row>
    <row r="23" spans="1:9" ht="15" x14ac:dyDescent="0.2">
      <c r="A23" s="32" t="s">
        <v>45</v>
      </c>
      <c r="B23" s="234" t="s">
        <v>46</v>
      </c>
      <c r="C23" s="234"/>
      <c r="D23" s="234"/>
      <c r="E23" s="234"/>
      <c r="F23" s="115"/>
      <c r="G23" s="116"/>
      <c r="H23" s="235"/>
      <c r="I23" s="236"/>
    </row>
    <row r="24" spans="1:9" x14ac:dyDescent="0.2">
      <c r="A24" s="28">
        <v>1</v>
      </c>
      <c r="B24" s="226" t="s">
        <v>94</v>
      </c>
      <c r="C24" s="226"/>
      <c r="D24" s="226"/>
      <c r="E24" s="226"/>
      <c r="F24" s="110">
        <v>0</v>
      </c>
      <c r="G24" s="111" t="n">
        <f t="shared" si="0"/>
        <v>0.0</v>
      </c>
      <c r="H24" s="227">
        <v>0</v>
      </c>
      <c r="I24" s="228"/>
    </row>
    <row r="25" spans="1:9" x14ac:dyDescent="0.2">
      <c r="A25" s="28">
        <v>2</v>
      </c>
      <c r="B25" s="226" t="s">
        <v>95</v>
      </c>
      <c r="C25" s="226"/>
      <c r="D25" s="226"/>
      <c r="E25" s="226"/>
      <c r="F25" s="110">
        <v>0</v>
      </c>
      <c r="G25" s="111" t="n">
        <f t="shared" si="0"/>
        <v>1068083.0</v>
      </c>
      <c r="H25" s="227" t="n">
        <v>1068083.0</v>
      </c>
      <c r="I25" s="228"/>
    </row>
    <row r="26" spans="1:9" x14ac:dyDescent="0.2">
      <c r="A26" s="28">
        <v>3</v>
      </c>
      <c r="B26" s="226" t="s">
        <v>96</v>
      </c>
      <c r="C26" s="226"/>
      <c r="D26" s="226"/>
      <c r="E26" s="226"/>
      <c r="F26" s="110">
        <v>0</v>
      </c>
      <c r="G26" s="111" t="n">
        <f t="shared" si="0"/>
        <v>0.0</v>
      </c>
      <c r="H26" s="227">
        <v>0</v>
      </c>
      <c r="I26" s="228"/>
    </row>
    <row r="27" spans="1:9" x14ac:dyDescent="0.2">
      <c r="A27" s="28">
        <v>4</v>
      </c>
      <c r="B27" s="226" t="s">
        <v>97</v>
      </c>
      <c r="C27" s="226"/>
      <c r="D27" s="226"/>
      <c r="E27" s="226"/>
      <c r="F27" s="110">
        <v>0</v>
      </c>
      <c r="G27" s="111" t="n">
        <f t="shared" si="0"/>
        <v>0.0</v>
      </c>
      <c r="H27" s="227">
        <v>0</v>
      </c>
      <c r="I27" s="228"/>
    </row>
    <row r="28" spans="1:9" x14ac:dyDescent="0.2">
      <c r="A28" s="28">
        <v>5</v>
      </c>
      <c r="B28" s="226" t="s">
        <v>98</v>
      </c>
      <c r="C28" s="226"/>
      <c r="D28" s="226"/>
      <c r="E28" s="226"/>
      <c r="F28" s="110">
        <v>0</v>
      </c>
      <c r="G28" s="111" t="n">
        <f t="shared" si="0"/>
        <v>0.0</v>
      </c>
      <c r="H28" s="227">
        <v>0</v>
      </c>
      <c r="I28" s="228"/>
    </row>
    <row r="29" spans="1:9" x14ac:dyDescent="0.2">
      <c r="A29" s="28">
        <v>6</v>
      </c>
      <c r="B29" s="226" t="s">
        <v>99</v>
      </c>
      <c r="C29" s="226"/>
      <c r="D29" s="226"/>
      <c r="E29" s="226"/>
      <c r="F29" s="110">
        <v>0</v>
      </c>
      <c r="G29" s="111" t="n">
        <f t="shared" si="0"/>
        <v>0.0</v>
      </c>
      <c r="H29" s="227">
        <v>0</v>
      </c>
      <c r="I29" s="228"/>
    </row>
    <row r="30" spans="1:9" x14ac:dyDescent="0.2">
      <c r="A30" s="28">
        <v>7</v>
      </c>
      <c r="B30" s="226" t="s">
        <v>100</v>
      </c>
      <c r="C30" s="226"/>
      <c r="D30" s="226"/>
      <c r="E30" s="226"/>
      <c r="F30" s="110">
        <v>0</v>
      </c>
      <c r="G30" s="111" t="n">
        <f t="shared" si="0"/>
        <v>107637.0</v>
      </c>
      <c r="H30" s="227" t="n">
        <v>107637.0</v>
      </c>
      <c r="I30" s="228"/>
    </row>
    <row r="31" spans="1:9" x14ac:dyDescent="0.2">
      <c r="A31" s="28">
        <v>8</v>
      </c>
      <c r="B31" s="226" t="s">
        <v>47</v>
      </c>
      <c r="C31" s="226"/>
      <c r="D31" s="226"/>
      <c r="E31" s="226"/>
      <c r="F31" s="110">
        <v>0</v>
      </c>
      <c r="G31" s="111" t="n">
        <f t="shared" si="0"/>
        <v>0.0</v>
      </c>
      <c r="H31" s="227">
        <v>0</v>
      </c>
      <c r="I31" s="228"/>
    </row>
    <row r="32" spans="1:9" x14ac:dyDescent="0.2">
      <c r="A32" s="28">
        <v>9</v>
      </c>
      <c r="B32" s="226" t="s">
        <v>48</v>
      </c>
      <c r="C32" s="226"/>
      <c r="D32" s="226"/>
      <c r="E32" s="226"/>
      <c r="F32" s="110">
        <v>0</v>
      </c>
      <c r="G32" s="111" t="n">
        <f t="shared" si="0"/>
        <v>0.0</v>
      </c>
      <c r="H32" s="227">
        <v>0</v>
      </c>
      <c r="I32" s="228"/>
    </row>
    <row r="33" spans="1:11" x14ac:dyDescent="0.2">
      <c r="A33" s="28">
        <v>10</v>
      </c>
      <c r="B33" s="226" t="s">
        <v>49</v>
      </c>
      <c r="C33" s="226"/>
      <c r="D33" s="226"/>
      <c r="E33" s="226"/>
      <c r="F33" s="110">
        <v>0</v>
      </c>
      <c r="G33" s="111" t="n">
        <f t="shared" si="0"/>
        <v>0.0</v>
      </c>
      <c r="H33" s="227">
        <v>0</v>
      </c>
      <c r="I33" s="228"/>
    </row>
    <row r="34" spans="1:11" ht="15.75" thickBot="1" x14ac:dyDescent="0.25">
      <c r="A34" s="33" t="s">
        <v>50</v>
      </c>
      <c r="B34" s="220" t="s">
        <v>51</v>
      </c>
      <c r="C34" s="220"/>
      <c r="D34" s="220"/>
      <c r="E34" s="220"/>
      <c r="F34" s="117" t="n">
        <f>SUM(F24:F33)</f>
        <v>0.0</v>
      </c>
      <c r="G34" s="114" t="n">
        <f t="shared" ref="G34:G42" si="1">H34-F34</f>
        <v>1175720.0</v>
      </c>
      <c r="H34" s="232" t="n">
        <f>SUM(H24:H33)</f>
        <v>1175720.0</v>
      </c>
      <c r="I34" s="233"/>
    </row>
    <row r="35" spans="1:11" ht="15.75" thickBot="1" x14ac:dyDescent="0.25">
      <c r="A35" s="30" t="s">
        <v>52</v>
      </c>
      <c r="B35" s="229" t="s">
        <v>53</v>
      </c>
      <c r="C35" s="229"/>
      <c r="D35" s="229"/>
      <c r="E35" s="229"/>
      <c r="F35" s="118"/>
      <c r="G35" s="108" t="n">
        <f t="shared" si="1"/>
        <v>0.0</v>
      </c>
      <c r="H35" s="230"/>
      <c r="I35" s="231"/>
    </row>
    <row r="36" spans="1:11" ht="13.5" thickBot="1" x14ac:dyDescent="0.25">
      <c r="A36" s="34">
        <v>1</v>
      </c>
      <c r="B36" s="226" t="s">
        <v>54</v>
      </c>
      <c r="C36" s="226"/>
      <c r="D36" s="226"/>
      <c r="E36" s="226"/>
      <c r="F36" s="110">
        <v>0</v>
      </c>
      <c r="G36" s="108" t="n">
        <f t="shared" si="1"/>
        <v>0.0</v>
      </c>
      <c r="H36" s="227">
        <v>0</v>
      </c>
      <c r="I36" s="228"/>
    </row>
    <row r="37" spans="1:11" ht="13.5" thickBot="1" x14ac:dyDescent="0.25">
      <c r="A37" s="34">
        <v>2</v>
      </c>
      <c r="B37" s="226" t="s">
        <v>55</v>
      </c>
      <c r="C37" s="226"/>
      <c r="D37" s="226"/>
      <c r="E37" s="226"/>
      <c r="F37" s="110">
        <v>0</v>
      </c>
      <c r="G37" s="108" t="n">
        <f t="shared" si="1"/>
        <v>0.0</v>
      </c>
      <c r="H37" s="227">
        <v>0</v>
      </c>
      <c r="I37" s="228"/>
    </row>
    <row r="38" spans="1:11" ht="13.5" thickBot="1" x14ac:dyDescent="0.25">
      <c r="A38" s="34">
        <v>3</v>
      </c>
      <c r="B38" s="226" t="s">
        <v>56</v>
      </c>
      <c r="C38" s="226"/>
      <c r="D38" s="226"/>
      <c r="E38" s="226"/>
      <c r="F38" s="110">
        <v>0</v>
      </c>
      <c r="G38" s="108" t="n">
        <f t="shared" si="1"/>
        <v>0.0</v>
      </c>
      <c r="H38" s="227">
        <v>0</v>
      </c>
      <c r="I38" s="228"/>
    </row>
    <row r="39" spans="1:11" ht="13.5" thickBot="1" x14ac:dyDescent="0.25">
      <c r="A39" s="34">
        <v>4</v>
      </c>
      <c r="B39" s="226" t="s">
        <v>57</v>
      </c>
      <c r="C39" s="226"/>
      <c r="D39" s="226"/>
      <c r="E39" s="226"/>
      <c r="F39" s="110">
        <v>0</v>
      </c>
      <c r="G39" s="108" t="n">
        <f t="shared" si="1"/>
        <v>0.0</v>
      </c>
      <c r="H39" s="227">
        <v>0</v>
      </c>
      <c r="I39" s="228"/>
    </row>
    <row r="40" spans="1:11" ht="15" thickBot="1" x14ac:dyDescent="0.25">
      <c r="A40" s="34"/>
      <c r="B40" s="217" t="s">
        <v>58</v>
      </c>
      <c r="C40" s="217"/>
      <c r="D40" s="217"/>
      <c r="E40" s="217"/>
      <c r="F40" s="110">
        <v>0</v>
      </c>
      <c r="G40" s="108" t="n">
        <f t="shared" si="1"/>
        <v>0.0</v>
      </c>
      <c r="H40" s="227">
        <v>0</v>
      </c>
      <c r="I40" s="228"/>
      <c r="J40" s="35"/>
    </row>
    <row r="41" spans="1:11" ht="14.25" x14ac:dyDescent="0.2">
      <c r="A41" s="34"/>
      <c r="B41" s="217" t="s">
        <v>59</v>
      </c>
      <c r="C41" s="217"/>
      <c r="D41" s="217"/>
      <c r="E41" s="217"/>
      <c r="F41" s="110">
        <v>0</v>
      </c>
      <c r="G41" s="108" t="n">
        <f t="shared" si="1"/>
        <v>0.0</v>
      </c>
      <c r="H41" s="218"/>
      <c r="I41" s="219"/>
      <c r="J41" s="35"/>
    </row>
    <row r="42" spans="1:11" s="24" customFormat="1" ht="15.75" thickBot="1" x14ac:dyDescent="0.3">
      <c r="A42" s="33" t="s">
        <v>52</v>
      </c>
      <c r="B42" s="220" t="s">
        <v>60</v>
      </c>
      <c r="C42" s="220"/>
      <c r="D42" s="220"/>
      <c r="E42" s="220"/>
      <c r="F42" s="119" t="n">
        <f>SUM(F36:F41)</f>
        <v>0.0</v>
      </c>
      <c r="G42" s="119" t="n">
        <f t="shared" si="1"/>
        <v>0.0</v>
      </c>
      <c r="H42" s="221" t="n">
        <f>SUM(H36:H41)</f>
        <v>0.0</v>
      </c>
      <c r="I42" s="222"/>
      <c r="J42" s="36"/>
      <c r="K42" s="37"/>
    </row>
    <row r="43" spans="1:11" s="24" customFormat="1" ht="18.75" thickBot="1" x14ac:dyDescent="0.3">
      <c r="A43" s="38"/>
      <c r="B43" s="223" t="s">
        <v>61</v>
      </c>
      <c r="C43" s="223"/>
      <c r="D43" s="223"/>
      <c r="E43" s="223"/>
      <c r="F43" s="120"/>
      <c r="G43" s="121" t="n">
        <f>G22-G34+G42</f>
        <v>1.2895895589305583E7</v>
      </c>
      <c r="H43" s="224" t="n">
        <f>H22+H42-H34</f>
        <v>1.2895895589305583E7</v>
      </c>
      <c r="I43" s="225"/>
      <c r="J43" s="36"/>
      <c r="K43" s="37"/>
    </row>
    <row r="44" spans="1:11" s="24" customFormat="1" ht="18" x14ac:dyDescent="0.25">
      <c r="A44" s="39"/>
      <c r="B44" s="195" t="s">
        <v>102</v>
      </c>
      <c r="C44" s="196"/>
      <c r="D44" s="196"/>
      <c r="E44" s="196"/>
      <c r="F44" s="196"/>
      <c r="G44" s="196"/>
      <c r="H44" s="196"/>
      <c r="I44" s="197"/>
    </row>
    <row r="45" spans="1:11" x14ac:dyDescent="0.2">
      <c r="A45" s="28"/>
      <c r="B45" s="198" t="s">
        <v>62</v>
      </c>
      <c r="C45" s="199"/>
      <c r="D45" s="199"/>
      <c r="E45" s="200"/>
      <c r="F45" s="201"/>
      <c r="G45" s="201"/>
      <c r="H45" s="201"/>
      <c r="I45" s="202"/>
    </row>
    <row r="46" spans="1:11" x14ac:dyDescent="0.2">
      <c r="A46" s="29"/>
      <c r="B46" s="203" t="s">
        <v>63</v>
      </c>
      <c r="C46" s="204"/>
      <c r="D46" s="207"/>
      <c r="E46" s="207"/>
      <c r="F46" s="207"/>
      <c r="G46" s="207"/>
      <c r="H46" s="207"/>
      <c r="I46" s="208"/>
    </row>
    <row r="47" spans="1:11" x14ac:dyDescent="0.2">
      <c r="A47" s="40"/>
      <c r="B47" s="205"/>
      <c r="C47" s="206"/>
      <c r="D47" s="209"/>
      <c r="E47" s="209"/>
      <c r="F47" s="209"/>
      <c r="G47" s="209"/>
      <c r="H47" s="209"/>
      <c r="I47" s="210"/>
    </row>
    <row r="48" spans="1:11" ht="13.5" thickBot="1" x14ac:dyDescent="0.25">
      <c r="A48" s="41"/>
      <c r="B48" s="42"/>
      <c r="C48" s="42"/>
      <c r="D48" s="42"/>
      <c r="E48" s="42"/>
      <c r="F48" s="43"/>
      <c r="G48" s="44"/>
      <c r="H48" s="45"/>
      <c r="I48" s="46"/>
    </row>
    <row r="49" spans="1:9" x14ac:dyDescent="0.2">
      <c r="A49" s="211" t="s">
        <v>64</v>
      </c>
      <c r="B49" s="212"/>
      <c r="C49" s="211" t="s">
        <v>65</v>
      </c>
      <c r="D49" s="212"/>
      <c r="E49" s="213"/>
      <c r="F49" s="47" t="s">
        <v>66</v>
      </c>
      <c r="G49" s="214" t="s">
        <v>66</v>
      </c>
      <c r="H49" s="215"/>
      <c r="I49" s="216"/>
    </row>
    <row r="50" spans="1:9" x14ac:dyDescent="0.2">
      <c r="A50" s="171"/>
      <c r="B50" s="172"/>
      <c r="C50" s="171"/>
      <c r="D50" s="177"/>
      <c r="E50" s="172"/>
      <c r="F50" s="172"/>
      <c r="G50" s="180"/>
      <c r="H50" s="181"/>
      <c r="I50" s="182"/>
    </row>
    <row r="51" spans="1:9" x14ac:dyDescent="0.2">
      <c r="A51" s="173"/>
      <c r="B51" s="174"/>
      <c r="C51" s="173"/>
      <c r="D51" s="178"/>
      <c r="E51" s="174"/>
      <c r="F51" s="174"/>
      <c r="G51" s="183"/>
      <c r="H51" s="184"/>
      <c r="I51" s="185"/>
    </row>
    <row r="52" spans="1:9" x14ac:dyDescent="0.2">
      <c r="A52" s="173"/>
      <c r="B52" s="174"/>
      <c r="C52" s="173"/>
      <c r="D52" s="178"/>
      <c r="E52" s="174"/>
      <c r="F52" s="174"/>
      <c r="G52" s="183"/>
      <c r="H52" s="184"/>
      <c r="I52" s="185"/>
    </row>
    <row r="53" spans="1:9" x14ac:dyDescent="0.2">
      <c r="A53" s="173"/>
      <c r="B53" s="174"/>
      <c r="C53" s="173"/>
      <c r="D53" s="178"/>
      <c r="E53" s="174"/>
      <c r="F53" s="174"/>
      <c r="G53" s="183"/>
      <c r="H53" s="184"/>
      <c r="I53" s="185"/>
    </row>
    <row r="54" spans="1:9" x14ac:dyDescent="0.2">
      <c r="A54" s="173"/>
      <c r="B54" s="174"/>
      <c r="C54" s="173"/>
      <c r="D54" s="178"/>
      <c r="E54" s="174"/>
      <c r="F54" s="174"/>
      <c r="G54" s="183"/>
      <c r="H54" s="184"/>
      <c r="I54" s="185"/>
    </row>
    <row r="55" spans="1:9" x14ac:dyDescent="0.2">
      <c r="A55" s="173"/>
      <c r="B55" s="174"/>
      <c r="C55" s="173"/>
      <c r="D55" s="178"/>
      <c r="E55" s="174"/>
      <c r="F55" s="174"/>
      <c r="G55" s="183"/>
      <c r="H55" s="184"/>
      <c r="I55" s="185"/>
    </row>
    <row r="56" spans="1:9" x14ac:dyDescent="0.2">
      <c r="A56" s="173"/>
      <c r="B56" s="174"/>
      <c r="C56" s="173"/>
      <c r="D56" s="178"/>
      <c r="E56" s="174"/>
      <c r="F56" s="174"/>
      <c r="G56" s="183"/>
      <c r="H56" s="184"/>
      <c r="I56" s="185"/>
    </row>
    <row r="57" spans="1:9" x14ac:dyDescent="0.2">
      <c r="A57" s="175"/>
      <c r="B57" s="176"/>
      <c r="C57" s="175"/>
      <c r="D57" s="179"/>
      <c r="E57" s="176"/>
      <c r="F57" s="176"/>
      <c r="G57" s="186"/>
      <c r="H57" s="187"/>
      <c r="I57" s="188"/>
    </row>
    <row r="58" spans="1:9" x14ac:dyDescent="0.2">
      <c r="A58" s="189"/>
      <c r="B58" s="190"/>
      <c r="C58" s="191"/>
      <c r="D58" s="192"/>
      <c r="E58" s="193"/>
      <c r="F58" s="48"/>
      <c r="G58" s="189"/>
      <c r="H58" s="194"/>
      <c r="I58" s="190"/>
    </row>
    <row r="59" spans="1:9" ht="15" thickBot="1" x14ac:dyDescent="0.25">
      <c r="A59" s="168" t="s">
        <v>67</v>
      </c>
      <c r="B59" s="169"/>
      <c r="C59" s="168" t="s">
        <v>68</v>
      </c>
      <c r="D59" s="170"/>
      <c r="E59" s="169"/>
      <c r="F59" s="49" t="s">
        <v>69</v>
      </c>
      <c r="G59" s="168" t="s">
        <v>70</v>
      </c>
      <c r="H59" s="170"/>
      <c r="I59" s="169"/>
    </row>
  </sheetData>
  <mergeCells count="105">
    <mergeCell ref="A1:I1"/>
    <mergeCell ref="A2:I2"/>
    <mergeCell ref="A3:F3"/>
    <mergeCell ref="G3:I3"/>
    <mergeCell ref="A4:B4"/>
    <mergeCell ref="G4:I5"/>
    <mergeCell ref="A5:B5"/>
    <mergeCell ref="C5:F5"/>
    <mergeCell ref="A9:C9"/>
    <mergeCell ref="D9:E9"/>
    <mergeCell ref="F9:I9"/>
    <mergeCell ref="F7:I7"/>
    <mergeCell ref="F8:I8"/>
    <mergeCell ref="A10:C10"/>
    <mergeCell ref="D10:E10"/>
    <mergeCell ref="F10:I10"/>
    <mergeCell ref="A6:D6"/>
    <mergeCell ref="F6:I6"/>
    <mergeCell ref="B7:E7"/>
    <mergeCell ref="A8:B8"/>
    <mergeCell ref="B14:E14"/>
    <mergeCell ref="H14:I14"/>
    <mergeCell ref="B15:E15"/>
    <mergeCell ref="H15:I15"/>
    <mergeCell ref="B16:E16"/>
    <mergeCell ref="H16:I16"/>
    <mergeCell ref="D11:E11"/>
    <mergeCell ref="F11:I11"/>
    <mergeCell ref="A12:C12"/>
    <mergeCell ref="D12:E12"/>
    <mergeCell ref="G12:I12"/>
    <mergeCell ref="B13:E13"/>
    <mergeCell ref="H13:I13"/>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Order</vt:lpstr>
      <vt:lpstr>Certification</vt:lpstr>
      <vt:lpstr>COP Facesheet</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Rajkiran.Nayak</lastModifiedBy>
  <lastPrinted>2014-01-09T07:01:54Z</lastPrinted>
  <dcterms:modified xsi:type="dcterms:W3CDTF">2015-02-19T08:10:36Z</dcterms:modified>
</coreProperties>
</file>