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775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50" i="8" l="1"/>
  <c r="U50" i="8" s="1"/>
  <c r="V50" i="8" s="1"/>
  <c r="U49" i="8"/>
  <c r="V49" i="8" s="1"/>
  <c r="R49" i="8"/>
  <c r="R48" i="8"/>
  <c r="U48" i="8" s="1"/>
  <c r="V48" i="8" s="1"/>
  <c r="U47" i="8"/>
  <c r="V47" i="8" s="1"/>
  <c r="R47" i="8"/>
  <c r="R46" i="8"/>
  <c r="U46" i="8" s="1"/>
  <c r="V46" i="8" s="1"/>
  <c r="U45" i="8"/>
  <c r="V45" i="8" s="1"/>
  <c r="R45" i="8"/>
  <c r="R44" i="8"/>
  <c r="U44" i="8" s="1"/>
  <c r="V44" i="8" s="1"/>
  <c r="U43" i="8"/>
  <c r="V43" i="8" s="1"/>
  <c r="R43" i="8"/>
  <c r="R42" i="8"/>
  <c r="U42" i="8" s="1"/>
  <c r="V42" i="8" s="1"/>
  <c r="U40" i="8"/>
  <c r="V40" i="8" s="1"/>
  <c r="R40" i="8"/>
  <c r="R39" i="8"/>
  <c r="U39" i="8" s="1"/>
  <c r="V39" i="8" s="1"/>
  <c r="U38" i="8"/>
  <c r="V38" i="8" s="1"/>
  <c r="R38" i="8"/>
  <c r="R37" i="8"/>
  <c r="U37" i="8" s="1"/>
  <c r="V37" i="8" s="1"/>
  <c r="U36" i="8"/>
  <c r="V36" i="8" s="1"/>
  <c r="R36" i="8"/>
  <c r="R35" i="8"/>
  <c r="U35" i="8" s="1"/>
  <c r="V35" i="8" s="1"/>
  <c r="U34" i="8"/>
  <c r="V34" i="8" s="1"/>
  <c r="R34" i="8"/>
  <c r="R33" i="8"/>
  <c r="U33" i="8" s="1"/>
  <c r="V33" i="8" s="1"/>
  <c r="U32" i="8"/>
  <c r="V32" i="8" s="1"/>
  <c r="R32" i="8"/>
  <c r="R31" i="8"/>
  <c r="U31" i="8" s="1"/>
  <c r="V31" i="8" s="1"/>
  <c r="U28" i="8"/>
  <c r="V28" i="8" s="1"/>
  <c r="R28" i="8"/>
  <c r="R26" i="8"/>
  <c r="U26" i="8" s="1"/>
  <c r="V26" i="8" s="1"/>
  <c r="U24" i="8"/>
  <c r="V24" i="8" s="1"/>
  <c r="R24" i="8"/>
  <c r="V21" i="8"/>
  <c r="U20" i="8"/>
  <c r="V20" i="8" s="1"/>
  <c r="R20" i="8"/>
  <c r="R19" i="8"/>
  <c r="U19" i="8" s="1"/>
  <c r="V19" i="8" s="1"/>
  <c r="U18" i="8"/>
  <c r="V18" i="8" s="1"/>
  <c r="R18" i="8"/>
  <c r="V17" i="8"/>
  <c r="V16" i="8"/>
  <c r="R15" i="8"/>
  <c r="U15" i="8" s="1"/>
  <c r="V15" i="8" s="1"/>
  <c r="U14" i="8"/>
  <c r="V14" i="8" s="1"/>
  <c r="R14" i="8"/>
  <c r="R13" i="8"/>
  <c r="U13" i="8" s="1"/>
  <c r="V13" i="8" s="1"/>
  <c r="V12" i="8"/>
  <c r="V11" i="8"/>
  <c r="U10" i="8"/>
  <c r="V10" i="8" s="1"/>
  <c r="R10" i="8"/>
  <c r="R9" i="8"/>
  <c r="U9" i="8" s="1"/>
  <c r="V9" i="8" s="1"/>
  <c r="U33" i="9"/>
  <c r="U32" i="9"/>
  <c r="R45" i="9"/>
  <c r="U45" i="9" s="1"/>
  <c r="V45" i="9" s="1"/>
  <c r="Z45" i="9"/>
  <c r="AA45" i="9"/>
  <c r="AC45" i="9"/>
  <c r="AD45" i="9"/>
  <c r="R46" i="9"/>
  <c r="U46" i="9"/>
  <c r="V46" i="9" s="1"/>
  <c r="Z46" i="9"/>
  <c r="AA46" i="9"/>
  <c r="AB46" i="9"/>
  <c r="AC46" i="9"/>
  <c r="AD46" i="9"/>
  <c r="R44" i="9"/>
  <c r="U44" i="9"/>
  <c r="V44" i="9" s="1"/>
  <c r="Z44" i="9"/>
  <c r="AA44" i="9"/>
  <c r="AB44" i="9"/>
  <c r="AC44" i="9"/>
  <c r="AD44" i="9"/>
  <c r="R43" i="9"/>
  <c r="U43" i="9" s="1"/>
  <c r="V43" i="9" s="1"/>
  <c r="Z43" i="9"/>
  <c r="AA43" i="9"/>
  <c r="AC43" i="9"/>
  <c r="AD43" i="9"/>
  <c r="R33" i="9"/>
  <c r="AA33" i="9"/>
  <c r="AC33" i="9"/>
  <c r="AD33" i="9"/>
  <c r="R32" i="9"/>
  <c r="V32" i="9" s="1"/>
  <c r="Z32" i="9"/>
  <c r="AA32" i="9"/>
  <c r="AC32" i="9"/>
  <c r="AD32" i="9"/>
  <c r="V33" i="9" l="1"/>
  <c r="AB33" i="9"/>
  <c r="AB32" i="9"/>
  <c r="AE32" i="9" s="1"/>
  <c r="AE46" i="9"/>
  <c r="AE44" i="9"/>
  <c r="AB45" i="9"/>
  <c r="AE45" i="9" s="1"/>
  <c r="AB43" i="9"/>
  <c r="AE43" i="9" s="1"/>
  <c r="AE33" i="9"/>
  <c r="R50" i="9"/>
  <c r="U50" i="9" s="1"/>
  <c r="V50" i="9" s="1"/>
  <c r="U49" i="9"/>
  <c r="V49" i="9" s="1"/>
  <c r="R49" i="9"/>
  <c r="R48" i="9"/>
  <c r="U48" i="9" s="1"/>
  <c r="V48" i="9" s="1"/>
  <c r="R47" i="9"/>
  <c r="U47" i="9" s="1"/>
  <c r="V47" i="9" s="1"/>
  <c r="R42" i="9"/>
  <c r="U42" i="9" s="1"/>
  <c r="V42" i="9" s="1"/>
  <c r="R40" i="9"/>
  <c r="U40" i="9" s="1"/>
  <c r="V40" i="9" s="1"/>
  <c r="R39" i="9"/>
  <c r="U39" i="9" s="1"/>
  <c r="V39" i="9" s="1"/>
  <c r="R38" i="9"/>
  <c r="U38" i="9" s="1"/>
  <c r="V38" i="9" s="1"/>
  <c r="R37" i="9"/>
  <c r="U37" i="9" s="1"/>
  <c r="V37" i="9" s="1"/>
  <c r="U36" i="9"/>
  <c r="V36" i="9" s="1"/>
  <c r="R36" i="9"/>
  <c r="R35" i="9"/>
  <c r="U35" i="9" s="1"/>
  <c r="V35" i="9" s="1"/>
  <c r="R34" i="9"/>
  <c r="U34" i="9" s="1"/>
  <c r="V34" i="9" s="1"/>
  <c r="R31" i="9"/>
  <c r="U31" i="9" s="1"/>
  <c r="V31" i="9" s="1"/>
  <c r="R28" i="9"/>
  <c r="U28" i="9" s="1"/>
  <c r="V28" i="9" s="1"/>
  <c r="R26" i="9"/>
  <c r="U26" i="9" s="1"/>
  <c r="V26" i="9" s="1"/>
  <c r="R24" i="9"/>
  <c r="U24" i="9" s="1"/>
  <c r="V24" i="9" s="1"/>
  <c r="V21" i="9"/>
  <c r="R20" i="9"/>
  <c r="U20" i="9" s="1"/>
  <c r="V20" i="9" s="1"/>
  <c r="R19" i="9"/>
  <c r="U19" i="9" s="1"/>
  <c r="V19" i="9" s="1"/>
  <c r="R18" i="9"/>
  <c r="U18" i="9" s="1"/>
  <c r="V18" i="9" s="1"/>
  <c r="V17" i="9"/>
  <c r="V16" i="9"/>
  <c r="R15" i="9"/>
  <c r="U15" i="9" s="1"/>
  <c r="V15" i="9" s="1"/>
  <c r="R14" i="9"/>
  <c r="U14" i="9" s="1"/>
  <c r="V14" i="9" s="1"/>
  <c r="R13" i="9"/>
  <c r="U13" i="9" s="1"/>
  <c r="V13" i="9" s="1"/>
  <c r="V12" i="9"/>
  <c r="V11" i="9"/>
  <c r="R10" i="9"/>
  <c r="U10" i="9" s="1"/>
  <c r="V10" i="9" s="1"/>
  <c r="R9" i="9"/>
  <c r="U9" i="9" s="1"/>
  <c r="V9" i="9" s="1"/>
  <c r="Z49" i="9"/>
  <c r="Z47" i="9" l="1"/>
  <c r="AA47" i="9"/>
  <c r="AC47" i="9"/>
  <c r="AD47" i="9"/>
  <c r="Z48" i="9"/>
  <c r="AA48" i="9"/>
  <c r="AC48" i="9"/>
  <c r="AD48" i="9"/>
  <c r="AA49" i="9"/>
  <c r="AC49" i="9"/>
  <c r="AD49" i="9"/>
  <c r="Z50" i="9"/>
  <c r="AA50" i="9"/>
  <c r="AC50" i="9"/>
  <c r="AD50" i="9"/>
  <c r="AB49" i="9"/>
  <c r="AB47" i="9" l="1"/>
  <c r="AB50" i="9"/>
  <c r="AE50" i="9" s="1"/>
  <c r="V4" i="9"/>
  <c r="AB48" i="9"/>
  <c r="AE48" i="9" s="1"/>
  <c r="AE47" i="9"/>
  <c r="AE49"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C24" i="9"/>
  <c r="AD24" i="9"/>
  <c r="Z25" i="9"/>
  <c r="AA25" i="9"/>
  <c r="AB25" i="9"/>
  <c r="AC25" i="9"/>
  <c r="AD25" i="9"/>
  <c r="Z26" i="9"/>
  <c r="AA26" i="9"/>
  <c r="AB26" i="9"/>
  <c r="AC26" i="9"/>
  <c r="AD26" i="9"/>
  <c r="Z27" i="9"/>
  <c r="AA27" i="9"/>
  <c r="AB27" i="9"/>
  <c r="AC27" i="9"/>
  <c r="AD27" i="9"/>
  <c r="Z28" i="9"/>
  <c r="AA28" i="9"/>
  <c r="AC28" i="9"/>
  <c r="AD28" i="9"/>
  <c r="Z29" i="9"/>
  <c r="AA29" i="9"/>
  <c r="AB29" i="9"/>
  <c r="AC29" i="9"/>
  <c r="AD29" i="9"/>
  <c r="Z30" i="9"/>
  <c r="AA30" i="9"/>
  <c r="AB30" i="9"/>
  <c r="AC30" i="9"/>
  <c r="AD30" i="9"/>
  <c r="Z31" i="9"/>
  <c r="AA31" i="9"/>
  <c r="AC31" i="9"/>
  <c r="AD31" i="9"/>
  <c r="Z34" i="9"/>
  <c r="AA34" i="9"/>
  <c r="AC34" i="9"/>
  <c r="AD34" i="9"/>
  <c r="Z35" i="9"/>
  <c r="AA35" i="9"/>
  <c r="AB35" i="9"/>
  <c r="AC35" i="9"/>
  <c r="AD35" i="9"/>
  <c r="Z36" i="9"/>
  <c r="AA36" i="9"/>
  <c r="AB36" i="9"/>
  <c r="AC36" i="9"/>
  <c r="AD36" i="9"/>
  <c r="Z37" i="9"/>
  <c r="AA37" i="9"/>
  <c r="AC37" i="9"/>
  <c r="AD37" i="9"/>
  <c r="Z38" i="9"/>
  <c r="AA38" i="9"/>
  <c r="AB38" i="9"/>
  <c r="AC38" i="9"/>
  <c r="AD38" i="9"/>
  <c r="Z39" i="9"/>
  <c r="AA39" i="9"/>
  <c r="AB39" i="9"/>
  <c r="AC39" i="9"/>
  <c r="AD39" i="9"/>
  <c r="Z40" i="9"/>
  <c r="AA40" i="9"/>
  <c r="AB40" i="9"/>
  <c r="AC40" i="9"/>
  <c r="AD40" i="9"/>
  <c r="Z41" i="9"/>
  <c r="AA41" i="9"/>
  <c r="AB41" i="9"/>
  <c r="AC41" i="9"/>
  <c r="AD41" i="9"/>
  <c r="Z42" i="9"/>
  <c r="AA42" i="9"/>
  <c r="AC42" i="9"/>
  <c r="AD42" i="9"/>
  <c r="AB34" i="9"/>
  <c r="AB20" i="9"/>
  <c r="AE38" i="9" l="1"/>
  <c r="AE34" i="9"/>
  <c r="AE20" i="9"/>
  <c r="AE39" i="9"/>
  <c r="AE35" i="9"/>
  <c r="AE29" i="9"/>
  <c r="AE25" i="9"/>
  <c r="AE21" i="9"/>
  <c r="AE40" i="9"/>
  <c r="AE36" i="9"/>
  <c r="AE30" i="9"/>
  <c r="AB28" i="9"/>
  <c r="AE28" i="9" s="1"/>
  <c r="AE26" i="9"/>
  <c r="AB24" i="9"/>
  <c r="AE24" i="9" s="1"/>
  <c r="AE22" i="9"/>
  <c r="AE18" i="9"/>
  <c r="AE41" i="9"/>
  <c r="AB37" i="9"/>
  <c r="AE37" i="9" s="1"/>
  <c r="AB31" i="9"/>
  <c r="AE31" i="9" s="1"/>
  <c r="AE27" i="9"/>
  <c r="AE23" i="9"/>
  <c r="AB19" i="9"/>
  <c r="AE19" i="9" s="1"/>
  <c r="AB42" i="9"/>
  <c r="AE42"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A4" i="9"/>
  <c r="H18" i="10" s="1"/>
  <c r="G18" i="10" s="1"/>
  <c r="AD4" i="9"/>
  <c r="H21" i="10" s="1"/>
  <c r="G21" i="10" s="1"/>
  <c r="AC4" i="9"/>
  <c r="H20" i="10" s="1"/>
  <c r="G20"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<sst xmlns="http://schemas.openxmlformats.org/spreadsheetml/2006/main" count="394" uniqueCount="163">
  <si>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</si>
  <si>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</si>
  <si>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</si>
  <si>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</si>
  <si>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</si>
  <si>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</si>
  <si>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</si>
  <si>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</si>
  <si>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</si>
  <si>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</si>
  <si>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</si>
  <si>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</si>
  <si>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</si>
  <si>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</si>
  <si>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</si>
  <si>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</si>
  <si>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</si>
  <si>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</si>
  <si>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</si>
  <si>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</si>
  <si>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</si>
  <si>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</si>
  <si>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</si>
  <si>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</si>
  <si>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</si>
  <si>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</si>
  <si>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</si>
  <si>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</si>
  <si>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</si>
  <si>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</si>
  <si>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</si>
  <si>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</si>
  <si>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</si>
  <si>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</si>
  <si>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</si>
  <si>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</si>
  <si>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</si>
  <si>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</si>
  <si>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</si>
  <si>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</si>
  <si>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</si>
  <si>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</si>
  <si>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</si>
  <si>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</si>
  <si>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</si>
  <si>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</si>
  <si>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</si>
  <si>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</si>
  <si>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</si>
  <si>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</si>
  <si>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</si>
  <si>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</si>
  <si>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</si>
  <si>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</si>
  <si>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</si>
  <si>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</si>
  <si>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</si>
  <si>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</si>
  <si>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</si>
  <si>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</si>
  <si>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</si>
  <si>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</si>
  <si>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</si>
  <si>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</si>
  <si>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</si>
  <si>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</si>
  <si>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</si>
  <si>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</si>
  <si>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</si>
  <si>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</si>
  <si>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</si>
  <si>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</si>
  <si>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</si>
  <si>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</si>
  <si>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</si>
  <si>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</si>
  <si>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</si>
  <si>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</si>
  <si>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</si>
  <si>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</si>
  <si>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</si>
  <si>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</si>
  <si>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</si>
  <si>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</si>
  <si>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</si>
  <si>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</si>
  <si>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</si>
  <si>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</si>
  <si>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</si>
  <si>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</si>
  <si>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</si>
  <si>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</si>
  <si>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</si>
  <si>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</si>
  <si>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</si>
  <si>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</si>
  <si>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</si>
  <si>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</si>
  <si>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</si>
  <si>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</si>
  <si>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</si>
  <si>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</si>
  <si>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</si>
  <si>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</si>
  <si>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</si>
  <si>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</si>
  <si>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t>Filling and laying Gunny bags at eaxcavation level for resting of structureal platform ( soil for gunny bags shall be provided by client free of cost)</t>
  </si>
  <si>
    <t>bags</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</si>
  <si>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</si>
  <si>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</si>
  <si>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</si>
  <si>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</si>
  <si>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</si>
  <si>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</si>
  <si>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</si>
  <si>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</si>
  <si>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</si>
  <si>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</si>
  <si>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</si>
  <si>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</si>
  <si>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</si>
  <si>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</si>
  <si>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</si>
  <si>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</si>
  <si>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</si>
  <si>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</si>
  <si>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r>
      <t xml:space="preserve">Providing, Supplying and fixing  50 T capacity and 150mm dia  prestressed Soil/rock anchors (as per IS 10270/BS:8081) in shoring piles wall at a depth of 3.50 m from EGL </t>
    </r>
    <r>
      <rPr>
        <sz val="12"/>
        <color indexed="8"/>
        <rFont val="Times New Roman"/>
        <family val="1"/>
      </rPr>
      <t xml:space="preserve">The grout shall be of neat cement grout with water cement ratio of 0.45, M30 grade. The free length may be filled with neat cement grout. The stressing of the anchor to be done after 7 days of grouting /strength gain by grout. The anchor shall be provided with necessary locking arrangements. </t>
    </r>
    <r>
      <rPr>
        <b/>
        <sz val="12"/>
        <color indexed="8"/>
        <rFont val="Times New Roman"/>
        <family val="1"/>
      </rPr>
      <t xml:space="preserve"> </t>
    </r>
  </si>
  <si>
    <t>Providing , cutting, bending and placing structural wailer beam for anchor support</t>
  </si>
  <si>
    <t>COP-R001</t>
  </si>
  <si>
    <t>Cu.m</t>
  </si>
  <si>
    <t>Price variation for Ms structure</t>
  </si>
  <si>
    <t xml:space="preserve"> 600 mm dia SHORING PILE FOR EAST SIDEs</t>
  </si>
  <si>
    <t>600 mm dia- SHORING PILE FOR WEST SIDEs</t>
  </si>
  <si>
    <t>1200 mm dia- SHORING PILE FOR WEST SIDEs</t>
  </si>
  <si>
    <t>600 mm dia-STRUCTURAL PILES FOR WEST SIDEs</t>
  </si>
  <si>
    <t xml:space="preserve"> 600 mm dia SHORING PILE FOR EAST SIDEss</t>
  </si>
  <si>
    <t>600 mm dia- SHORING PILE FOR WEST SIDEss</t>
  </si>
  <si>
    <t>1200 mm dia- SHORING PILE FOR WEST SIDEss</t>
  </si>
  <si>
    <t>600 mm dia-STRUCTURAL PILES FOR WEST SIDEss</t>
  </si>
  <si>
    <t xml:space="preserve"> 600 mm dia SHORING PILE FOR EAST SIDE- w</t>
  </si>
  <si>
    <t>600 mm dia- SHORING PILE FOR WEST SIDEw</t>
  </si>
  <si>
    <t>1200 mm dia- SHORING PILE FOR WEST SIDEw</t>
  </si>
  <si>
    <t>600 mm dia-STRUCTURAL PILES FOR WEST SIDEw</t>
  </si>
  <si>
    <t>ITD Cementation India Limited</t>
  </si>
  <si>
    <t>Address:National Plastic Building,A-Subash Road,Paranjpe 'B'Scheme,Vile Parle (East),Mumbai-400057.</t>
  </si>
  <si>
    <t>PAN No.:- AAACT1426A</t>
  </si>
  <si>
    <t>Invoice No. RA- 5 and Final, Dated- 25th Aug 14</t>
  </si>
  <si>
    <t>CHPL/006/WO/13 -14/0553
Dated : 19.05.2010</t>
  </si>
  <si>
    <t>COP No.:-HRL/COP/ITD/166</t>
  </si>
  <si>
    <t>Price variation for steels</t>
  </si>
  <si>
    <t>Price variation for concretes</t>
  </si>
  <si>
    <t xml:space="preserve"> 600 mm dia SHORING PILE FOR EAST SIDEf</t>
  </si>
  <si>
    <t>600 mm dia- SHORING PILE FOR WEST SIDEf</t>
  </si>
  <si>
    <t>1200 mm dia- SHORING PILE FOR WEST SIDEf</t>
  </si>
  <si>
    <t>Proving and Laying of sand bag shoring</t>
  </si>
  <si>
    <t>Earthwork excavation by excavator</t>
  </si>
  <si>
    <t>Earthwork excavation by excavator-a</t>
  </si>
  <si>
    <t>Rental chatges of excavator</t>
  </si>
  <si>
    <t>LS</t>
  </si>
  <si>
    <t>Cum</t>
  </si>
  <si>
    <t>Hrs</t>
  </si>
  <si>
    <t>COP-R002</t>
  </si>
  <si>
    <t>Miscellaneous(Labour cess recovery)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</si>
</sst>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1">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rgb="000000"/>
      <name val="Tahoma"/>
      <family val="2"/>
    </font>
    <font>
      <sz val="11"/>
      <name val="Tahoma"/>
      <family val="2"/>
    </font>
    <font>
      <sz val="11"/>
      <color theme="1" rgb="000000"/>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rgb="000000"/>
      <name val="Times New Roman"/>
      <family val="1"/>
    </font>
    <font>
      <b/>
      <sz val="12"/>
      <color theme="1" rgb="000000"/>
      <name val="Times New Roman"/>
      <family val="1"/>
    </font>
    <font>
      <sz val="12"/>
      <color indexed="8"/>
      <name val="Times New Roman"/>
      <family val="1"/>
    </font>
    <font>
      <b/>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8">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cellStyleXfs>
  <cellXfs count="31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165" fontId="1" fillId="8" borderId="1" xfId="0" applyNumberFormat="1" applyFont="1" applyFill="1" applyBorder="1"/>
    <xf numFmtId="165" fontId="1" fillId="0" borderId="0" xfId="0" applyNumberFormat="1" applyFont="1" applyBorder="1" applyAlignment="1">
      <alignment vertical="center"/>
    </xf>
    <xf numFmtId="165" fontId="25" fillId="0" borderId="1" xfId="41" applyNumberFormat="1" applyFont="1" applyFill="1" applyBorder="1" applyAlignment="1">
      <alignment horizontal="right" vertical="center" wrapText="1"/>
    </xf>
    <xf numFmtId="0" fontId="1" fillId="0" borderId="1" xfId="0" applyFont="1" applyBorder="1"/>
    <xf numFmtId="0" fontId="1" fillId="0" borderId="1" xfId="0" applyFont="1" applyBorder="1" applyAlignment="1">
      <alignment horizontal="center" vertical="center"/>
    </xf>
    <xf numFmtId="165" fontId="0" fillId="0" borderId="0" xfId="0" applyNumberFormat="1" applyFont="1"/>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0" applyFont="1" applyFill="1" applyBorder="1" applyAlignment="1">
      <alignment vertical="center" wrapText="1"/>
    </xf>
    <xf numFmtId="0" fontId="12" fillId="7" borderId="24" xfId="0" applyFont="1" applyFill="1" applyBorder="1" applyAlignment="1">
      <alignment vertical="center" wrapText="1"/>
    </xf>
    <xf numFmtId="0" fontId="12" fillId="7" borderId="27" xfId="0"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8">
    <cellStyle name="Comma 2" xfId="2"/>
    <cellStyle name="Comma 2 2" xfId="4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2 4 2" xfId="43"/>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2 2" xfId="44"/>
    <cellStyle name="Normal 2 3" xfId="25"/>
    <cellStyle name="Normal 2 4" xfId="41"/>
    <cellStyle name="Normal 3" xfId="26"/>
    <cellStyle name="Normal 3 2" xfId="27"/>
    <cellStyle name="Normal 3 2 2" xfId="28"/>
    <cellStyle name="Normal 3 2 2 2" xfId="29"/>
    <cellStyle name="Normal 3 3" xfId="30"/>
    <cellStyle name="Normal 3 3 2" xfId="45"/>
    <cellStyle name="Normal 4" xfId="31"/>
    <cellStyle name="Normal 4 2" xfId="32"/>
    <cellStyle name="Normal 4 3" xfId="46"/>
    <cellStyle name="Normal 5" xfId="33"/>
    <cellStyle name="Normal 5 2" xfId="47"/>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50"/>
  <sheetViews>
    <sheetView tabSelected="1" topLeftCell="L1" zoomScale="85" zoomScaleNormal="85" workbookViewId="0">
      <selection activeCell="V40" sqref="V1:V1048576"/>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5" t="s">
        <v>5</v>
      </c>
      <c r="D5" s="155"/>
      <c r="E5" s="155"/>
      <c r="F5" s="155"/>
      <c r="G5" s="155"/>
      <c r="H5" s="155"/>
      <c r="I5" s="155"/>
      <c r="J5" s="155"/>
      <c r="K5" s="155"/>
      <c r="L5" s="155"/>
      <c r="M5" s="74" t="s">
        <v>2</v>
      </c>
      <c r="N5" s="74" t="s">
        <v>8</v>
      </c>
      <c r="O5" s="81"/>
      <c r="P5" s="156"/>
      <c r="Q5" s="157"/>
      <c r="R5" s="157"/>
      <c r="S5" s="157"/>
      <c r="T5" s="157"/>
      <c r="U5" s="157"/>
      <c r="V5" s="158"/>
      <c r="W5" s="82"/>
      <c r="X5" s="82"/>
      <c r="Y5" s="82"/>
      <c r="Z5" s="82"/>
      <c r="AA5" s="82"/>
      <c r="AB5" s="82"/>
      <c r="AC5" s="82"/>
      <c r="AD5" s="82"/>
      <c r="AE5" s="82"/>
      <c r="AF5" s="82"/>
      <c r="AG5" s="82"/>
      <c r="AH5" s="82"/>
      <c r="AI5" s="82"/>
      <c r="AJ5" s="82"/>
      <c r="AK5" s="82"/>
      <c r="AL5" s="82"/>
      <c r="AM5" s="82"/>
      <c r="AN5" s="82"/>
      <c r="AO5" s="82"/>
      <c r="AP5" s="82"/>
      <c r="AQ5" s="82"/>
      <c r="AR5" s="82"/>
      <c r="AS5" s="82"/>
      <c r="AT5" s="83"/>
      <c r="AU5" s="154"/>
      <c r="AV5" s="154"/>
      <c r="AW5" s="154"/>
      <c r="AX5" s="154"/>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9" t="s">
        <v>20</v>
      </c>
      <c r="Q6" s="160"/>
      <c r="R6" s="160"/>
      <c r="S6" s="160"/>
      <c r="T6" s="160"/>
      <c r="U6" s="160"/>
      <c r="V6" s="161"/>
      <c r="W6" s="82"/>
      <c r="X6" s="82"/>
      <c r="Y6" s="82"/>
      <c r="Z6" s="83"/>
      <c r="AA6" s="154"/>
      <c r="AB6" s="154"/>
      <c r="AC6" s="154"/>
      <c r="AD6" s="154"/>
      <c r="AE6" s="154"/>
      <c r="AF6" s="154"/>
      <c r="AG6" s="154"/>
      <c r="AH6" s="154"/>
      <c r="AI6" s="154"/>
      <c r="AJ6" s="154"/>
      <c r="AK6" s="154"/>
      <c r="AL6" s="154"/>
      <c r="AM6" s="83"/>
      <c r="AN6" s="154"/>
      <c r="AO6" s="154"/>
      <c r="AP6" s="154"/>
      <c r="AQ6" s="154"/>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53">
        <v>1</v>
      </c>
      <c r="B8" s="128" t="s">
        <v>80</v>
      </c>
      <c r="C8" s="129" t="s">
        <v>103</v>
      </c>
      <c r="D8" s="130"/>
      <c r="E8" s="125"/>
      <c r="F8" s="125"/>
      <c r="G8" s="131"/>
      <c r="H8" s="132"/>
      <c r="I8" s="133"/>
      <c r="J8" s="134"/>
      <c r="K8" s="134"/>
      <c r="L8" s="135"/>
      <c r="M8" s="152" t="s">
        <v>81</v>
      </c>
      <c r="N8" s="136">
        <v>0</v>
      </c>
      <c r="O8" s="137"/>
      <c r="P8" s="138">
        <v>0</v>
      </c>
      <c r="Q8" s="138">
        <v>0</v>
      </c>
      <c r="R8" s="138">
        <v>0</v>
      </c>
      <c r="S8" s="138">
        <v>0</v>
      </c>
      <c r="T8" s="138">
        <v>0</v>
      </c>
      <c r="U8" s="138">
        <v>0</v>
      </c>
      <c r="V8" s="138">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52">
        <v>1.1000000000000001</v>
      </c>
      <c r="B9" s="128" t="s">
        <v>80</v>
      </c>
      <c r="C9" s="139" t="s">
        <v>104</v>
      </c>
      <c r="D9" s="130"/>
      <c r="E9" s="125"/>
      <c r="F9" s="125"/>
      <c r="G9" s="131"/>
      <c r="H9" s="132"/>
      <c r="I9" s="133"/>
      <c r="J9" s="134"/>
      <c r="K9" s="134"/>
      <c r="L9" s="135"/>
      <c r="M9" s="140" t="s">
        <v>105</v>
      </c>
      <c r="N9" s="141">
        <v>1</v>
      </c>
      <c r="O9" s="137"/>
      <c r="P9" s="142">
        <v>1000000</v>
      </c>
      <c r="Q9" s="138">
        <v>0</v>
      </c>
      <c r="R9" s="143" t="n">
        <f>P9*4.944%</f>
        <v>49440.0</v>
      </c>
      <c r="S9" s="138">
        <v>0</v>
      </c>
      <c r="T9" s="138">
        <v>0</v>
      </c>
      <c r="U9" s="144" t="n">
        <f>R9+P9</f>
        <v>1049440.0</v>
      </c>
      <c r="V9" s="144" t="n">
        <f>ROUND(U9*N9,0)</f>
        <v>1049440.0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s="63" customFormat="1" ht="47.25" x14ac:dyDescent="0.25">
      <c r="A10" s="152">
        <v>1.2</v>
      </c>
      <c r="B10" s="128" t="s">
        <v>80</v>
      </c>
      <c r="C10" s="139" t="s">
        <v>106</v>
      </c>
      <c r="D10" s="130"/>
      <c r="E10" s="125"/>
      <c r="F10" s="125"/>
      <c r="G10" s="131"/>
      <c r="H10" s="132"/>
      <c r="I10" s="133"/>
      <c r="J10" s="134"/>
      <c r="K10" s="134"/>
      <c r="L10" s="135"/>
      <c r="M10" s="140" t="s">
        <v>107</v>
      </c>
      <c r="N10" s="141">
        <v>158082</v>
      </c>
      <c r="O10" s="137"/>
      <c r="P10" s="142">
        <v>5.3</v>
      </c>
      <c r="Q10" s="138">
        <v>0</v>
      </c>
      <c r="R10" s="143" t="n">
        <f>P10*4.944%</f>
        <v>0.262032</v>
      </c>
      <c r="S10" s="138">
        <v>0</v>
      </c>
      <c r="T10" s="138">
        <v>0</v>
      </c>
      <c r="U10" s="144" t="n">
        <f>R10+P10</f>
        <v>5.562031999999999</v>
      </c>
      <c r="V10" s="144" t="n">
        <f>ROUND(U10*N10,0)</f>
        <v>879257.0</v>
      </c>
      <c r="W10" s="89"/>
      <c r="X10" s="82"/>
      <c r="Y10" s="89"/>
      <c r="Z10" s="90"/>
      <c r="AA10" s="82"/>
      <c r="AB10" s="82"/>
      <c r="AC10" s="89"/>
      <c r="AD10" s="89"/>
      <c r="AE10" s="89"/>
      <c r="AF10" s="89"/>
      <c r="AG10" s="89"/>
      <c r="AH10" s="89"/>
      <c r="AI10" s="89"/>
      <c r="AJ10" s="89"/>
      <c r="AK10" s="82"/>
      <c r="AL10" s="89"/>
      <c r="AM10" s="90"/>
      <c r="AN10" s="82"/>
      <c r="AO10" s="82"/>
      <c r="AP10" s="82"/>
      <c r="AQ10" s="89"/>
      <c r="AR10" s="90"/>
      <c r="AS10" s="82"/>
      <c r="AT10" s="90"/>
      <c r="AU10" s="82"/>
      <c r="AV10" s="82"/>
      <c r="AW10" s="82"/>
      <c r="AX10" s="82"/>
      <c r="AY10" s="90"/>
      <c r="AZ10" s="82"/>
      <c r="BA10" s="82"/>
      <c r="BB10" s="82"/>
      <c r="BC10" s="82"/>
      <c r="BD10" s="82"/>
      <c r="BE10" s="82"/>
      <c r="BF10" s="82"/>
      <c r="BG10" s="82"/>
      <c r="BH10" s="82"/>
      <c r="BI10" s="82"/>
      <c r="BJ10" s="82"/>
      <c r="BK10" s="82"/>
      <c r="BL10" s="82"/>
      <c r="BM10" s="82"/>
    </row>
    <row r="11" spans="1:65" ht="63" x14ac:dyDescent="0.25">
      <c r="A11" s="152">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t="n">
        <f>U11*N11</f>
        <v>0.0</v>
      </c>
      <c r="W11" s="91"/>
      <c r="X11" s="91"/>
      <c r="Y11" s="91"/>
      <c r="Z11" s="92"/>
      <c r="AA11" s="91"/>
      <c r="AB11" s="91"/>
      <c r="AC11" s="91"/>
      <c r="AD11" s="91"/>
      <c r="AE11" s="91"/>
      <c r="AF11" s="91"/>
      <c r="AG11" s="91"/>
      <c r="AH11" s="91"/>
      <c r="AI11" s="91"/>
      <c r="AJ11" s="91"/>
      <c r="AK11" s="91"/>
      <c r="AL11" s="91"/>
      <c r="AM11" s="92"/>
      <c r="AN11" s="91"/>
      <c r="AO11" s="91"/>
      <c r="AP11" s="91"/>
      <c r="AQ11" s="91"/>
      <c r="AR11" s="92"/>
      <c r="AS11" s="91"/>
      <c r="AT11" s="92"/>
      <c r="AU11" s="91"/>
      <c r="AV11" s="91"/>
      <c r="AW11" s="91"/>
      <c r="AX11" s="91"/>
      <c r="AY11" s="92"/>
      <c r="AZ11" s="91"/>
      <c r="BA11" s="91"/>
      <c r="BB11" s="91"/>
      <c r="BC11" s="91"/>
      <c r="BD11" s="91"/>
      <c r="BE11" s="91"/>
      <c r="BF11" s="91"/>
      <c r="BG11" s="91"/>
      <c r="BH11" s="91"/>
      <c r="BI11" s="91"/>
      <c r="BJ11" s="91"/>
      <c r="BK11" s="91"/>
      <c r="BL11" s="91"/>
      <c r="BM11" s="91"/>
    </row>
    <row r="12" spans="1:65" ht="18" x14ac:dyDescent="0.25">
      <c r="A12" s="152">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t="n">
        <f>U12*N12</f>
        <v>0.0</v>
      </c>
    </row>
    <row r="13" spans="1:65" ht="18" x14ac:dyDescent="0.25">
      <c r="A13" s="152">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t="n">
        <f t="shared" ref="R13:R15" si="0">P13*4.944%</f>
        <v>124.836</v>
      </c>
      <c r="S13" s="146">
        <v>0</v>
      </c>
      <c r="T13" s="146">
        <v>0</v>
      </c>
      <c r="U13" s="144" t="n">
        <f t="shared" ref="U13:U15" si="1">R13+P13</f>
        <v>2649.836</v>
      </c>
      <c r="V13" s="144" t="n">
        <f>ROUND(U13*N13,0)</f>
        <v>1271921.0</v>
      </c>
    </row>
    <row r="14" spans="1:65" ht="18" x14ac:dyDescent="0.25">
      <c r="A14" s="152">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t="n">
        <f t="shared" si="0"/>
        <v>163.152</v>
      </c>
      <c r="S14" s="146">
        <v>0</v>
      </c>
      <c r="T14" s="146">
        <v>0</v>
      </c>
      <c r="U14" s="144" t="n">
        <f t="shared" si="1"/>
        <v>3463.152</v>
      </c>
      <c r="V14" s="144" t="n">
        <f>ROUND(U14*N14,0)</f>
        <v>585446.0</v>
      </c>
    </row>
    <row r="15" spans="1:65" ht="18" x14ac:dyDescent="0.25">
      <c r="A15" s="152">
        <v>2.4</v>
      </c>
      <c r="B15" s="128" t="s">
        <v>80</v>
      </c>
      <c r="C15" s="139" t="s">
        <v>134</v>
      </c>
      <c r="D15" s="130"/>
      <c r="E15" s="125"/>
      <c r="F15" s="125"/>
      <c r="G15" s="131"/>
      <c r="H15" s="132"/>
      <c r="I15" s="133"/>
      <c r="J15" s="134"/>
      <c r="K15" s="134"/>
      <c r="L15" s="135"/>
      <c r="M15" s="140" t="s">
        <v>110</v>
      </c>
      <c r="N15" s="141">
        <v>277.2</v>
      </c>
      <c r="O15" s="137"/>
      <c r="P15" s="147">
        <v>2525</v>
      </c>
      <c r="Q15" s="138">
        <v>0</v>
      </c>
      <c r="R15" s="143" t="n">
        <f t="shared" si="0"/>
        <v>124.836</v>
      </c>
      <c r="S15" s="146">
        <v>0</v>
      </c>
      <c r="T15" s="146">
        <v>0</v>
      </c>
      <c r="U15" s="144" t="n">
        <f t="shared" si="1"/>
        <v>2649.836</v>
      </c>
      <c r="V15" s="144" t="n">
        <f>ROUND(U15*N15,0)</f>
        <v>734535.0</v>
      </c>
    </row>
    <row r="16" spans="1:65" ht="157.5" x14ac:dyDescent="0.25">
      <c r="A16" s="152">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t="n">
        <f>U16*N16</f>
        <v>0.0</v>
      </c>
    </row>
    <row r="17" spans="1:22" ht="18" x14ac:dyDescent="0.25">
      <c r="A17" s="152">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t="n">
        <f>U17*N17</f>
        <v>0.0</v>
      </c>
    </row>
    <row r="18" spans="1:22" ht="18" x14ac:dyDescent="0.25">
      <c r="A18" s="152">
        <v>3.2</v>
      </c>
      <c r="B18" s="128" t="s">
        <v>80</v>
      </c>
      <c r="C18" s="139" t="s">
        <v>136</v>
      </c>
      <c r="D18" s="130"/>
      <c r="E18" s="125"/>
      <c r="F18" s="125"/>
      <c r="G18" s="131"/>
      <c r="H18" s="132"/>
      <c r="I18" s="133"/>
      <c r="J18" s="134"/>
      <c r="K18" s="134"/>
      <c r="L18" s="135"/>
      <c r="M18" s="140" t="s">
        <v>112</v>
      </c>
      <c r="N18" s="141">
        <v>135.71</v>
      </c>
      <c r="O18" s="137"/>
      <c r="P18" s="147">
        <v>8250</v>
      </c>
      <c r="Q18" s="138">
        <v>0</v>
      </c>
      <c r="R18" s="143" t="n">
        <f t="shared" ref="R18:R20" si="2">P18*4.944%</f>
        <v>407.88</v>
      </c>
      <c r="S18" s="146">
        <v>0</v>
      </c>
      <c r="T18" s="146">
        <v>0</v>
      </c>
      <c r="U18" s="144" t="n">
        <f t="shared" ref="U18:U20" si="3">R18+P18</f>
        <v>8657.88</v>
      </c>
      <c r="V18" s="144" t="n">
        <f>ROUND(U18*N18,0)</f>
        <v>1174961.0</v>
      </c>
    </row>
    <row r="19" spans="1:22" ht="18" x14ac:dyDescent="0.25">
      <c r="A19" s="152">
        <v>3.3</v>
      </c>
      <c r="B19" s="128" t="s">
        <v>80</v>
      </c>
      <c r="C19" s="139" t="s">
        <v>137</v>
      </c>
      <c r="D19" s="130"/>
      <c r="E19" s="125"/>
      <c r="F19" s="125"/>
      <c r="G19" s="131"/>
      <c r="H19" s="132"/>
      <c r="I19" s="133"/>
      <c r="J19" s="134"/>
      <c r="K19" s="134"/>
      <c r="L19" s="135"/>
      <c r="M19" s="140" t="s">
        <v>112</v>
      </c>
      <c r="N19" s="141">
        <v>191.19</v>
      </c>
      <c r="O19" s="137"/>
      <c r="P19" s="147">
        <v>8250</v>
      </c>
      <c r="Q19" s="138">
        <v>0</v>
      </c>
      <c r="R19" s="143" t="n">
        <f t="shared" si="2"/>
        <v>407.88</v>
      </c>
      <c r="S19" s="146">
        <v>0</v>
      </c>
      <c r="T19" s="146">
        <v>0</v>
      </c>
      <c r="U19" s="144" t="n">
        <f t="shared" si="3"/>
        <v>8657.88</v>
      </c>
      <c r="V19" s="144" t="n">
        <f>ROUND(U19*N19,0)</f>
        <v>1655300.0</v>
      </c>
    </row>
    <row r="20" spans="1:22" ht="18" x14ac:dyDescent="0.25">
      <c r="A20" s="152">
        <v>3.4</v>
      </c>
      <c r="B20" s="128" t="s">
        <v>80</v>
      </c>
      <c r="C20" s="139" t="s">
        <v>138</v>
      </c>
      <c r="D20" s="130"/>
      <c r="E20" s="125"/>
      <c r="F20" s="125"/>
      <c r="G20" s="131"/>
      <c r="H20" s="132"/>
      <c r="I20" s="133"/>
      <c r="J20" s="134"/>
      <c r="K20" s="134"/>
      <c r="L20" s="135"/>
      <c r="M20" s="140" t="s">
        <v>112</v>
      </c>
      <c r="N20" s="141">
        <v>78.37</v>
      </c>
      <c r="O20" s="137"/>
      <c r="P20" s="147">
        <v>8250</v>
      </c>
      <c r="Q20" s="138">
        <v>0</v>
      </c>
      <c r="R20" s="143" t="n">
        <f t="shared" si="2"/>
        <v>407.88</v>
      </c>
      <c r="S20" s="146">
        <v>0</v>
      </c>
      <c r="T20" s="146">
        <v>0</v>
      </c>
      <c r="U20" s="144" t="n">
        <f t="shared" si="3"/>
        <v>8657.88</v>
      </c>
      <c r="V20" s="144" t="n">
        <f>ROUND(U20*N20,0)</f>
        <v>678518.0</v>
      </c>
    </row>
    <row r="21" spans="1:22" ht="47.25" x14ac:dyDescent="0.25">
      <c r="A21" s="152">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t="n">
        <f>U21*N21</f>
        <v>0.0</v>
      </c>
    </row>
    <row r="22" spans="1:22" ht="18" x14ac:dyDescent="0.25">
      <c r="A22" s="152">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row>
    <row r="23" spans="1:22" ht="126" x14ac:dyDescent="0.25">
      <c r="A23" s="152">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row>
    <row r="24" spans="1:22" ht="18" x14ac:dyDescent="0.25">
      <c r="A24" s="152">
        <v>5.0999999999999996</v>
      </c>
      <c r="B24" s="128" t="s">
        <v>80</v>
      </c>
      <c r="C24" s="139" t="s">
        <v>116</v>
      </c>
      <c r="D24" s="130"/>
      <c r="E24" s="125"/>
      <c r="F24" s="125"/>
      <c r="G24" s="131"/>
      <c r="H24" s="132"/>
      <c r="I24" s="133"/>
      <c r="J24" s="134"/>
      <c r="K24" s="134"/>
      <c r="L24" s="135"/>
      <c r="M24" s="140" t="s">
        <v>82</v>
      </c>
      <c r="N24" s="141">
        <v>4</v>
      </c>
      <c r="O24" s="137"/>
      <c r="P24" s="147">
        <v>5200</v>
      </c>
      <c r="Q24" s="138">
        <v>0</v>
      </c>
      <c r="R24" s="143" t="n">
        <f t="shared" ref="R24:R28" si="4">P24*4.944%</f>
        <v>257.08799999999997</v>
      </c>
      <c r="S24" s="146">
        <v>0</v>
      </c>
      <c r="T24" s="146">
        <v>0</v>
      </c>
      <c r="U24" s="144" t="n">
        <f t="shared" ref="U24" si="5">R24+P24</f>
        <v>5457.088</v>
      </c>
      <c r="V24" s="144" t="n">
        <f>ROUND(U24*N24,0)</f>
        <v>21828.0</v>
      </c>
    </row>
    <row r="25" spans="1:22" ht="126" x14ac:dyDescent="0.25">
      <c r="A25" s="152">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row>
    <row r="26" spans="1:22" ht="18" x14ac:dyDescent="0.25">
      <c r="A26" s="152">
        <v>6.1</v>
      </c>
      <c r="B26" s="128" t="s">
        <v>80</v>
      </c>
      <c r="C26" s="139" t="s">
        <v>118</v>
      </c>
      <c r="D26" s="130"/>
      <c r="E26" s="125"/>
      <c r="F26" s="125"/>
      <c r="G26" s="131"/>
      <c r="H26" s="132"/>
      <c r="I26" s="133"/>
      <c r="J26" s="134"/>
      <c r="K26" s="134"/>
      <c r="L26" s="135"/>
      <c r="M26" s="140" t="s">
        <v>82</v>
      </c>
      <c r="N26" s="141">
        <v>19.84</v>
      </c>
      <c r="O26" s="137"/>
      <c r="P26" s="147">
        <v>6500</v>
      </c>
      <c r="Q26" s="138">
        <v>0</v>
      </c>
      <c r="R26" s="143" t="n">
        <f t="shared" si="4"/>
        <v>321.36</v>
      </c>
      <c r="S26" s="146">
        <v>0</v>
      </c>
      <c r="T26" s="146">
        <v>0</v>
      </c>
      <c r="U26" s="144" t="n">
        <f t="shared" ref="U26" si="6">R26+P26</f>
        <v>6821.36</v>
      </c>
      <c r="V26" s="144" t="n">
        <f>ROUND(U26*N26,0)</f>
        <v>135336.0</v>
      </c>
    </row>
    <row r="27" spans="1:22" ht="94.5" x14ac:dyDescent="0.25">
      <c r="A27" s="152">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row>
    <row r="28" spans="1:22" ht="18" x14ac:dyDescent="0.25">
      <c r="A28" s="152">
        <v>7.1</v>
      </c>
      <c r="B28" s="128" t="s">
        <v>80</v>
      </c>
      <c r="C28" s="139" t="s">
        <v>118</v>
      </c>
      <c r="D28" s="130"/>
      <c r="E28" s="125"/>
      <c r="F28" s="125"/>
      <c r="G28" s="131"/>
      <c r="H28" s="132"/>
      <c r="I28" s="133"/>
      <c r="J28" s="134"/>
      <c r="K28" s="134"/>
      <c r="L28" s="135"/>
      <c r="M28" s="140" t="s">
        <v>83</v>
      </c>
      <c r="N28" s="141">
        <v>71.5</v>
      </c>
      <c r="O28" s="137"/>
      <c r="P28" s="147">
        <v>500</v>
      </c>
      <c r="Q28" s="138">
        <v>0</v>
      </c>
      <c r="R28" s="143" t="n">
        <f t="shared" si="4"/>
        <v>24.72</v>
      </c>
      <c r="S28" s="146">
        <v>0</v>
      </c>
      <c r="T28" s="146">
        <v>0</v>
      </c>
      <c r="U28" s="144" t="n">
        <f t="shared" ref="U28" si="7">R28+P28</f>
        <v>524.72</v>
      </c>
      <c r="V28" s="144" t="n">
        <f>ROUND(U28*N28,0)</f>
        <v>37517.0</v>
      </c>
    </row>
    <row r="29" spans="1:22" ht="157.5" x14ac:dyDescent="0.25">
      <c r="A29" s="152">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row>
    <row r="30" spans="1:22" ht="18" x14ac:dyDescent="0.25">
      <c r="A30" s="152">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row>
    <row r="31" spans="1:22" ht="18" x14ac:dyDescent="0.25">
      <c r="A31" s="152">
        <v>8.1999999999999993</v>
      </c>
      <c r="B31" s="128" t="s">
        <v>80</v>
      </c>
      <c r="C31" s="139" t="s">
        <v>140</v>
      </c>
      <c r="D31" s="130"/>
      <c r="E31" s="125"/>
      <c r="F31" s="125"/>
      <c r="G31" s="131"/>
      <c r="H31" s="132"/>
      <c r="I31" s="133"/>
      <c r="J31" s="134"/>
      <c r="K31" s="134"/>
      <c r="L31" s="135"/>
      <c r="M31" s="140" t="s">
        <v>121</v>
      </c>
      <c r="N31" s="141">
        <v>5.3638615499999993</v>
      </c>
      <c r="O31" s="137"/>
      <c r="P31" s="147">
        <v>68000</v>
      </c>
      <c r="Q31" s="138">
        <v>0</v>
      </c>
      <c r="R31" s="143" t="n">
        <f t="shared" ref="R31:R50" si="8">P31*4.944%</f>
        <v>3361.92</v>
      </c>
      <c r="S31" s="146">
        <v>0</v>
      </c>
      <c r="T31" s="146">
        <v>0</v>
      </c>
      <c r="U31" s="144" t="n">
        <f t="shared" ref="U31:U40" si="9">R31+P31</f>
        <v>71361.92</v>
      </c>
      <c r="V31" s="144" t="n">
        <f>ROUND(U31*N31,0)</f>
        <v>382775.0</v>
      </c>
    </row>
    <row r="32" spans="1:22" ht="18" x14ac:dyDescent="0.25">
      <c r="A32" s="152">
        <v>8.1999999999999993</v>
      </c>
      <c r="B32" s="128" t="s">
        <v>80</v>
      </c>
      <c r="C32" s="139" t="s">
        <v>140</v>
      </c>
      <c r="D32" s="130"/>
      <c r="E32" s="125"/>
      <c r="F32" s="125"/>
      <c r="G32" s="131"/>
      <c r="H32" s="132"/>
      <c r="I32" s="133"/>
      <c r="J32" s="134"/>
      <c r="K32" s="134"/>
      <c r="L32" s="135"/>
      <c r="M32" s="140" t="s">
        <v>121</v>
      </c>
      <c r="N32" s="141">
        <v>13.2</v>
      </c>
      <c r="O32" s="137"/>
      <c r="P32" s="147">
        <v>20160</v>
      </c>
      <c r="Q32" s="138">
        <v>0</v>
      </c>
      <c r="R32" s="143" t="n">
        <f t="shared" si="8"/>
        <v>996.7103999999999</v>
      </c>
      <c r="S32" s="146">
        <v>0</v>
      </c>
      <c r="T32" s="146">
        <v>0</v>
      </c>
      <c r="U32" s="144" t="n">
        <f t="shared" si="9"/>
        <v>21156.7104</v>
      </c>
      <c r="V32" s="144" t="n">
        <f>ROUND(U32*N32,0)</f>
        <v>279269.0</v>
      </c>
    </row>
    <row r="33" spans="1:22" ht="18" x14ac:dyDescent="0.25">
      <c r="A33" s="152">
        <v>8.1999999999999993</v>
      </c>
      <c r="B33" s="128" t="s">
        <v>80</v>
      </c>
      <c r="C33" s="139" t="s">
        <v>140</v>
      </c>
      <c r="D33" s="130"/>
      <c r="E33" s="125"/>
      <c r="F33" s="125"/>
      <c r="G33" s="131"/>
      <c r="H33" s="132"/>
      <c r="I33" s="133"/>
      <c r="J33" s="134"/>
      <c r="K33" s="134"/>
      <c r="L33" s="135"/>
      <c r="M33" s="140" t="s">
        <v>121</v>
      </c>
      <c r="N33" s="141">
        <v>13.2</v>
      </c>
      <c r="O33" s="137"/>
      <c r="P33" s="147">
        <v>46000</v>
      </c>
      <c r="Q33" s="138">
        <v>0</v>
      </c>
      <c r="R33" s="143" t="n">
        <f t="shared" si="8"/>
        <v>2274.24</v>
      </c>
      <c r="S33" s="146">
        <v>0</v>
      </c>
      <c r="T33" s="146">
        <v>0</v>
      </c>
      <c r="U33" s="144" t="n">
        <f>R33</f>
        <v>2274.24</v>
      </c>
      <c r="V33" s="144" t="n">
        <f>ROUND(U33*N33,0)</f>
        <v>30020.0</v>
      </c>
    </row>
    <row r="34" spans="1:22" ht="18" x14ac:dyDescent="0.25">
      <c r="A34" s="152">
        <v>8.3000000000000007</v>
      </c>
      <c r="B34" s="128" t="s">
        <v>80</v>
      </c>
      <c r="C34" s="139" t="s">
        <v>141</v>
      </c>
      <c r="D34" s="130"/>
      <c r="E34" s="125"/>
      <c r="F34" s="125"/>
      <c r="G34" s="131"/>
      <c r="H34" s="132"/>
      <c r="I34" s="133"/>
      <c r="J34" s="134"/>
      <c r="K34" s="134"/>
      <c r="L34" s="135"/>
      <c r="M34" s="140" t="s">
        <v>121</v>
      </c>
      <c r="N34" s="141">
        <v>25.47</v>
      </c>
      <c r="O34" s="137"/>
      <c r="P34" s="147">
        <v>68000</v>
      </c>
      <c r="Q34" s="138">
        <v>0</v>
      </c>
      <c r="R34" s="143" t="n">
        <f t="shared" si="8"/>
        <v>3361.92</v>
      </c>
      <c r="S34" s="146">
        <v>0</v>
      </c>
      <c r="T34" s="146">
        <v>0</v>
      </c>
      <c r="U34" s="144" t="n">
        <f t="shared" si="9"/>
        <v>71361.92</v>
      </c>
      <c r="V34" s="144" t="n">
        <f>ROUND(U34*N34,0)</f>
        <v>1817588.0</v>
      </c>
    </row>
    <row r="35" spans="1:22" ht="18" x14ac:dyDescent="0.25">
      <c r="A35" s="152">
        <v>8.4</v>
      </c>
      <c r="B35" s="128" t="s">
        <v>80</v>
      </c>
      <c r="C35" s="139" t="s">
        <v>142</v>
      </c>
      <c r="D35" s="130"/>
      <c r="E35" s="125"/>
      <c r="F35" s="125"/>
      <c r="G35" s="131"/>
      <c r="H35" s="132"/>
      <c r="I35" s="133"/>
      <c r="J35" s="134"/>
      <c r="K35" s="134"/>
      <c r="L35" s="135"/>
      <c r="M35" s="140" t="s">
        <v>121</v>
      </c>
      <c r="N35" s="141">
        <v>9.4</v>
      </c>
      <c r="O35" s="137"/>
      <c r="P35" s="147">
        <v>68000</v>
      </c>
      <c r="Q35" s="138">
        <v>0</v>
      </c>
      <c r="R35" s="143" t="n">
        <f t="shared" si="8"/>
        <v>3361.92</v>
      </c>
      <c r="S35" s="146">
        <v>0</v>
      </c>
      <c r="T35" s="146">
        <v>0</v>
      </c>
      <c r="U35" s="144" t="n">
        <f t="shared" si="9"/>
        <v>71361.92</v>
      </c>
      <c r="V35" s="144" t="n">
        <f>ROUND(U35*N35,0)</f>
        <v>670802.0</v>
      </c>
    </row>
    <row r="36" spans="1:22" ht="18" x14ac:dyDescent="0.25">
      <c r="A36" s="152">
        <v>8.5</v>
      </c>
      <c r="B36" s="128" t="s">
        <v>80</v>
      </c>
      <c r="C36" s="149" t="s">
        <v>122</v>
      </c>
      <c r="D36" s="130"/>
      <c r="E36" s="125"/>
      <c r="F36" s="125"/>
      <c r="G36" s="131"/>
      <c r="H36" s="132"/>
      <c r="I36" s="133"/>
      <c r="J36" s="134"/>
      <c r="K36" s="134"/>
      <c r="L36" s="135"/>
      <c r="M36" s="140" t="s">
        <v>121</v>
      </c>
      <c r="N36" s="141">
        <v>2</v>
      </c>
      <c r="O36" s="137"/>
      <c r="P36" s="147">
        <v>68000</v>
      </c>
      <c r="Q36" s="138">
        <v>0</v>
      </c>
      <c r="R36" s="143" t="n">
        <f t="shared" si="8"/>
        <v>3361.92</v>
      </c>
      <c r="S36" s="146">
        <v>0</v>
      </c>
      <c r="T36" s="146">
        <v>0</v>
      </c>
      <c r="U36" s="144" t="n">
        <f t="shared" si="9"/>
        <v>71361.92</v>
      </c>
      <c r="V36" s="144" t="n">
        <f>ROUND(U36*N36,0)</f>
        <v>142724.0</v>
      </c>
    </row>
    <row r="37" spans="1:22" ht="18" x14ac:dyDescent="0.25">
      <c r="A37" s="152">
        <v>9</v>
      </c>
      <c r="B37" s="128" t="s">
        <v>80</v>
      </c>
      <c r="C37" s="149" t="s">
        <v>123</v>
      </c>
      <c r="D37" s="130"/>
      <c r="E37" s="125"/>
      <c r="F37" s="125"/>
      <c r="G37" s="131"/>
      <c r="H37" s="132"/>
      <c r="I37" s="133"/>
      <c r="J37" s="134"/>
      <c r="K37" s="134"/>
      <c r="L37" s="135"/>
      <c r="M37" s="140" t="s">
        <v>109</v>
      </c>
      <c r="N37" s="141">
        <v>0</v>
      </c>
      <c r="O37" s="137"/>
      <c r="P37" s="143">
        <v>0</v>
      </c>
      <c r="Q37" s="138">
        <v>0</v>
      </c>
      <c r="R37" s="143" t="n">
        <f t="shared" si="8"/>
        <v>0.0</v>
      </c>
      <c r="S37" s="146">
        <v>0</v>
      </c>
      <c r="T37" s="146">
        <v>0</v>
      </c>
      <c r="U37" s="143" t="n">
        <f t="shared" si="9"/>
        <v>0.0</v>
      </c>
      <c r="V37" s="143" t="n">
        <f t="shared" ref="V37:V38" si="10">U37*N37</f>
        <v>0.0</v>
      </c>
    </row>
    <row r="38" spans="1:22" ht="18" x14ac:dyDescent="0.25">
      <c r="A38" s="152">
        <v>9.1</v>
      </c>
      <c r="B38" s="128" t="s">
        <v>80</v>
      </c>
      <c r="C38" s="139" t="s">
        <v>151</v>
      </c>
      <c r="D38" s="130"/>
      <c r="E38" s="125"/>
      <c r="F38" s="125"/>
      <c r="G38" s="131"/>
      <c r="H38" s="132"/>
      <c r="I38" s="133"/>
      <c r="J38" s="134"/>
      <c r="K38" s="134"/>
      <c r="L38" s="135"/>
      <c r="M38" s="140" t="s">
        <v>84</v>
      </c>
      <c r="N38" s="141">
        <v>8.5037145988415705</v>
      </c>
      <c r="O38" s="137"/>
      <c r="P38" s="147">
        <v>88000</v>
      </c>
      <c r="Q38" s="138">
        <v>0</v>
      </c>
      <c r="R38" s="143" t="n">
        <f t="shared" si="8"/>
        <v>4350.72</v>
      </c>
      <c r="S38" s="146">
        <v>0</v>
      </c>
      <c r="T38" s="146">
        <v>0</v>
      </c>
      <c r="U38" s="144" t="n">
        <f t="shared" si="9"/>
        <v>92350.72</v>
      </c>
      <c r="V38" s="144" t="n">
        <f t="shared" si="10"/>
        <v>785324.1658775302</v>
      </c>
    </row>
    <row r="39" spans="1:22" ht="18" x14ac:dyDescent="0.25">
      <c r="A39" s="152">
        <v>9.1999999999999993</v>
      </c>
      <c r="B39" s="128" t="s">
        <v>80</v>
      </c>
      <c r="C39" s="139" t="s">
        <v>152</v>
      </c>
      <c r="D39" s="130"/>
      <c r="E39" s="125"/>
      <c r="F39" s="125"/>
      <c r="G39" s="131"/>
      <c r="H39" s="132"/>
      <c r="I39" s="133"/>
      <c r="J39" s="134"/>
      <c r="K39" s="134"/>
      <c r="L39" s="135"/>
      <c r="M39" s="140" t="s">
        <v>84</v>
      </c>
      <c r="N39" s="141">
        <v>22</v>
      </c>
      <c r="O39" s="137"/>
      <c r="P39" s="147">
        <v>88000</v>
      </c>
      <c r="Q39" s="138">
        <v>0</v>
      </c>
      <c r="R39" s="143" t="n">
        <f t="shared" si="8"/>
        <v>4350.72</v>
      </c>
      <c r="S39" s="146">
        <v>0</v>
      </c>
      <c r="T39" s="146">
        <v>0</v>
      </c>
      <c r="U39" s="144" t="n">
        <f t="shared" si="9"/>
        <v>92350.72</v>
      </c>
      <c r="V39" s="144" t="n">
        <f>ROUND(U39*N39,0)</f>
        <v>2031716.0</v>
      </c>
    </row>
    <row r="40" spans="1:22" ht="18" x14ac:dyDescent="0.25">
      <c r="A40" s="152">
        <v>9.3000000000000007</v>
      </c>
      <c r="B40" s="128" t="s">
        <v>80</v>
      </c>
      <c r="C40" s="139" t="s">
        <v>153</v>
      </c>
      <c r="D40" s="130"/>
      <c r="E40" s="125"/>
      <c r="F40" s="125"/>
      <c r="G40" s="131"/>
      <c r="H40" s="132"/>
      <c r="I40" s="133"/>
      <c r="J40" s="134"/>
      <c r="K40" s="134"/>
      <c r="L40" s="135"/>
      <c r="M40" s="140" t="s">
        <v>84</v>
      </c>
      <c r="N40" s="141">
        <v>17</v>
      </c>
      <c r="O40" s="137"/>
      <c r="P40" s="147">
        <v>88000</v>
      </c>
      <c r="Q40" s="138">
        <v>0</v>
      </c>
      <c r="R40" s="143" t="n">
        <f t="shared" si="8"/>
        <v>4350.72</v>
      </c>
      <c r="S40" s="146">
        <v>0</v>
      </c>
      <c r="T40" s="146">
        <v>0</v>
      </c>
      <c r="U40" s="144" t="n">
        <f t="shared" si="9"/>
        <v>92350.72</v>
      </c>
      <c r="V40" s="144" t="n">
        <f>ROUND(U40*N40,0)</f>
        <v>1569962.0</v>
      </c>
    </row>
    <row r="41" spans="1:22" ht="31.5" x14ac:dyDescent="0.25">
      <c r="A41" s="152">
        <v>10</v>
      </c>
      <c r="B41" s="128" t="s">
        <v>80</v>
      </c>
      <c r="C41" s="149" t="s">
        <v>124</v>
      </c>
      <c r="D41" s="130"/>
      <c r="E41" s="125"/>
      <c r="F41" s="125"/>
      <c r="G41" s="131"/>
      <c r="H41" s="132"/>
      <c r="I41" s="133"/>
      <c r="J41" s="134"/>
      <c r="K41" s="134"/>
      <c r="L41" s="135"/>
      <c r="M41" s="140" t="s">
        <v>125</v>
      </c>
      <c r="N41" s="145">
        <v>1</v>
      </c>
      <c r="O41" s="137"/>
      <c r="P41" s="142">
        <v>6450</v>
      </c>
      <c r="Q41" s="138">
        <v>0</v>
      </c>
      <c r="R41" s="143">
        <v>0</v>
      </c>
      <c r="S41" s="146">
        <v>0</v>
      </c>
      <c r="T41" s="146">
        <v>0</v>
      </c>
      <c r="U41" s="143">
        <v>0</v>
      </c>
      <c r="V41" s="143">
        <v>0</v>
      </c>
    </row>
    <row r="42" spans="1:22" ht="110.25" x14ac:dyDescent="0.25">
      <c r="A42" s="152">
        <v>11</v>
      </c>
      <c r="B42" s="128" t="s">
        <v>80</v>
      </c>
      <c r="C42" s="150" t="s">
        <v>126</v>
      </c>
      <c r="D42" s="130"/>
      <c r="E42" s="125"/>
      <c r="F42" s="125"/>
      <c r="G42" s="131"/>
      <c r="H42" s="132"/>
      <c r="I42" s="133"/>
      <c r="J42" s="134"/>
      <c r="K42" s="134"/>
      <c r="L42" s="135"/>
      <c r="M42" s="140" t="s">
        <v>85</v>
      </c>
      <c r="N42" s="145">
        <v>17</v>
      </c>
      <c r="O42" s="137"/>
      <c r="P42" s="142">
        <v>90000</v>
      </c>
      <c r="Q42" s="138">
        <v>0</v>
      </c>
      <c r="R42" s="143" t="n">
        <f t="shared" si="8"/>
        <v>4449.599999999999</v>
      </c>
      <c r="S42" s="146">
        <v>0</v>
      </c>
      <c r="T42" s="146">
        <v>0</v>
      </c>
      <c r="U42" s="142" t="n">
        <f t="shared" ref="U42:U50" si="11">R42+P42</f>
        <v>94449.6</v>
      </c>
      <c r="V42" s="143" t="n">
        <f>ROUND(U42*N42,0)</f>
        <v>1605643.0</v>
      </c>
    </row>
    <row r="43" spans="1:22" ht="18" x14ac:dyDescent="0.25">
      <c r="A43" s="152">
        <v>12</v>
      </c>
      <c r="B43" s="128" t="s">
        <v>80</v>
      </c>
      <c r="C43" s="150" t="s">
        <v>154</v>
      </c>
      <c r="D43" s="130"/>
      <c r="E43" s="125"/>
      <c r="F43" s="125"/>
      <c r="G43" s="131"/>
      <c r="H43" s="132"/>
      <c r="I43" s="133"/>
      <c r="J43" s="134"/>
      <c r="K43" s="134"/>
      <c r="L43" s="135"/>
      <c r="M43" s="140" t="s">
        <v>158</v>
      </c>
      <c r="N43" s="145">
        <v>1</v>
      </c>
      <c r="O43" s="137"/>
      <c r="P43" s="142">
        <v>550000</v>
      </c>
      <c r="Q43" s="138">
        <v>0</v>
      </c>
      <c r="R43" s="143" t="n">
        <f t="shared" si="8"/>
        <v>27192.0</v>
      </c>
      <c r="S43" s="146">
        <v>0</v>
      </c>
      <c r="T43" s="146">
        <v>0</v>
      </c>
      <c r="U43" s="142" t="n">
        <f t="shared" si="11"/>
        <v>577192.0</v>
      </c>
      <c r="V43" s="143" t="n">
        <f>ROUND(U43*N43,0)</f>
        <v>577192.0</v>
      </c>
    </row>
    <row r="44" spans="1:22" ht="18" x14ac:dyDescent="0.25">
      <c r="A44" s="152">
        <v>13</v>
      </c>
      <c r="B44" s="128" t="s">
        <v>80</v>
      </c>
      <c r="C44" s="150" t="s">
        <v>155</v>
      </c>
      <c r="D44" s="130"/>
      <c r="E44" s="125"/>
      <c r="F44" s="125"/>
      <c r="G44" s="131"/>
      <c r="H44" s="132"/>
      <c r="I44" s="133"/>
      <c r="J44" s="134"/>
      <c r="K44" s="134"/>
      <c r="L44" s="135"/>
      <c r="M44" s="140" t="s">
        <v>159</v>
      </c>
      <c r="N44" s="145">
        <v>2013.24</v>
      </c>
      <c r="O44" s="137"/>
      <c r="P44" s="142">
        <v>550</v>
      </c>
      <c r="Q44" s="138">
        <v>0</v>
      </c>
      <c r="R44" s="143" t="n">
        <f t="shared" si="8"/>
        <v>27.192</v>
      </c>
      <c r="S44" s="146">
        <v>0</v>
      </c>
      <c r="T44" s="146">
        <v>0</v>
      </c>
      <c r="U44" s="142" t="n">
        <f t="shared" si="11"/>
        <v>577.192</v>
      </c>
      <c r="V44" s="143" t="n">
        <f>ROUND(U44*N44,0)</f>
        <v>1162026.0</v>
      </c>
    </row>
    <row r="45" spans="1:22" ht="18" x14ac:dyDescent="0.25">
      <c r="A45" s="152">
        <v>14</v>
      </c>
      <c r="B45" s="128" t="s">
        <v>80</v>
      </c>
      <c r="C45" s="150" t="s">
        <v>156</v>
      </c>
      <c r="D45" s="130"/>
      <c r="E45" s="125"/>
      <c r="F45" s="125"/>
      <c r="G45" s="131"/>
      <c r="H45" s="132"/>
      <c r="I45" s="133"/>
      <c r="J45" s="134"/>
      <c r="K45" s="134"/>
      <c r="L45" s="135"/>
      <c r="M45" s="140" t="s">
        <v>159</v>
      </c>
      <c r="N45" s="145">
        <v>862.7</v>
      </c>
      <c r="O45" s="137"/>
      <c r="P45" s="142">
        <v>358</v>
      </c>
      <c r="Q45" s="138">
        <v>0</v>
      </c>
      <c r="R45" s="143" t="n">
        <f t="shared" si="8"/>
        <v>17.69952</v>
      </c>
      <c r="S45" s="146">
        <v>0</v>
      </c>
      <c r="T45" s="146">
        <v>0</v>
      </c>
      <c r="U45" s="142" t="n">
        <f t="shared" si="11"/>
        <v>375.69952</v>
      </c>
      <c r="V45" s="143" t="n">
        <f t="shared" ref="V45:V46" si="12">ROUND(U45*N45,0)</f>
        <v>324116.0</v>
      </c>
    </row>
    <row r="46" spans="1:22" ht="18" x14ac:dyDescent="0.25">
      <c r="A46" s="152">
        <v>15</v>
      </c>
      <c r="B46" s="128" t="s">
        <v>80</v>
      </c>
      <c r="C46" s="150" t="s">
        <v>157</v>
      </c>
      <c r="D46" s="130"/>
      <c r="E46" s="125"/>
      <c r="F46" s="125"/>
      <c r="G46" s="131"/>
      <c r="H46" s="132"/>
      <c r="I46" s="133"/>
      <c r="J46" s="134"/>
      <c r="K46" s="134"/>
      <c r="L46" s="135"/>
      <c r="M46" s="140" t="s">
        <v>160</v>
      </c>
      <c r="N46" s="145">
        <v>110.43999999999997</v>
      </c>
      <c r="O46" s="137"/>
      <c r="P46" s="142">
        <v>4500</v>
      </c>
      <c r="Q46" s="138">
        <v>0</v>
      </c>
      <c r="R46" s="143" t="n">
        <f t="shared" si="8"/>
        <v>222.48</v>
      </c>
      <c r="S46" s="146">
        <v>0</v>
      </c>
      <c r="T46" s="146">
        <v>0</v>
      </c>
      <c r="U46" s="142" t="n">
        <f t="shared" si="11"/>
        <v>4722.48</v>
      </c>
      <c r="V46" s="143" t="n">
        <f t="shared" si="12"/>
        <v>521551.0</v>
      </c>
    </row>
    <row r="47" spans="1:22" ht="31.5" x14ac:dyDescent="0.25">
      <c r="A47" s="152">
        <v>16</v>
      </c>
      <c r="B47" s="128" t="s">
        <v>80</v>
      </c>
      <c r="C47" s="150" t="s">
        <v>127</v>
      </c>
      <c r="D47" s="130"/>
      <c r="E47" s="125"/>
      <c r="F47" s="125"/>
      <c r="G47" s="131"/>
      <c r="H47" s="132"/>
      <c r="I47" s="133"/>
      <c r="J47" s="134"/>
      <c r="K47" s="134"/>
      <c r="L47" s="135"/>
      <c r="M47" s="140" t="s">
        <v>84</v>
      </c>
      <c r="N47" s="145">
        <v>6.3</v>
      </c>
      <c r="O47" s="137"/>
      <c r="P47" s="142">
        <v>88000</v>
      </c>
      <c r="Q47" s="138">
        <v>0</v>
      </c>
      <c r="R47" s="143" t="n">
        <f t="shared" si="8"/>
        <v>4350.72</v>
      </c>
      <c r="S47" s="146">
        <v>0</v>
      </c>
      <c r="T47" s="146">
        <v>0</v>
      </c>
      <c r="U47" s="142" t="n">
        <f t="shared" si="11"/>
        <v>92350.72</v>
      </c>
      <c r="V47" s="143" t="n">
        <f>ROUND(U47*N47,0)</f>
        <v>581810.0</v>
      </c>
    </row>
    <row r="48" spans="1:22" ht="18" x14ac:dyDescent="0.25">
      <c r="A48" s="152">
        <v>17</v>
      </c>
      <c r="B48" s="128" t="s">
        <v>80</v>
      </c>
      <c r="C48" s="150" t="s">
        <v>149</v>
      </c>
      <c r="D48" s="130"/>
      <c r="E48" s="125"/>
      <c r="F48" s="125"/>
      <c r="G48" s="131"/>
      <c r="H48" s="132"/>
      <c r="I48" s="133"/>
      <c r="J48" s="134"/>
      <c r="K48" s="134"/>
      <c r="L48" s="135"/>
      <c r="M48" s="140" t="s">
        <v>84</v>
      </c>
      <c r="N48" s="145">
        <v>17</v>
      </c>
      <c r="O48" s="137"/>
      <c r="P48" s="142">
        <v>691.37882205513756</v>
      </c>
      <c r="Q48" s="138">
        <v>0</v>
      </c>
      <c r="R48" s="143" t="n">
        <f t="shared" si="8"/>
        <v>34.181768962406</v>
      </c>
      <c r="S48" s="146">
        <v>0</v>
      </c>
      <c r="T48" s="146">
        <v>0</v>
      </c>
      <c r="U48" s="142" t="n">
        <f t="shared" si="11"/>
        <v>725.5605910175435</v>
      </c>
      <c r="V48" s="143" t="n">
        <f>ROUND(U48*N48,0)</f>
        <v>12335.0</v>
      </c>
    </row>
    <row r="49" spans="1:22" ht="18" x14ac:dyDescent="0.25">
      <c r="A49" s="152">
        <v>18</v>
      </c>
      <c r="B49" s="128" t="s">
        <v>80</v>
      </c>
      <c r="C49" s="150" t="s">
        <v>150</v>
      </c>
      <c r="D49" s="130"/>
      <c r="E49" s="125"/>
      <c r="F49" s="125"/>
      <c r="G49" s="131"/>
      <c r="H49" s="132"/>
      <c r="I49" s="133"/>
      <c r="J49" s="134"/>
      <c r="K49" s="134"/>
      <c r="L49" s="135"/>
      <c r="M49" s="140" t="s">
        <v>129</v>
      </c>
      <c r="N49" s="145">
        <v>387.25</v>
      </c>
      <c r="O49" s="137"/>
      <c r="P49" s="142">
        <v>1102.6937102277971</v>
      </c>
      <c r="Q49" s="138">
        <v>0</v>
      </c>
      <c r="R49" s="143" t="n">
        <f t="shared" si="8"/>
        <v>54.517177033662286</v>
      </c>
      <c r="S49" s="146">
        <v>0</v>
      </c>
      <c r="T49" s="146">
        <v>0</v>
      </c>
      <c r="U49" s="142" t="n">
        <f t="shared" si="11"/>
        <v>1157.2108872614594</v>
      </c>
      <c r="V49" s="143" t="n">
        <f>ROUND(U49*N49,0)</f>
        <v>448130.0</v>
      </c>
    </row>
    <row r="50" spans="1:22" ht="18" x14ac:dyDescent="0.25">
      <c r="A50" s="152">
        <v>19</v>
      </c>
      <c r="B50" s="128" t="s">
        <v>80</v>
      </c>
      <c r="C50" s="150" t="s">
        <v>130</v>
      </c>
      <c r="D50" s="130"/>
      <c r="E50" s="125"/>
      <c r="F50" s="125"/>
      <c r="G50" s="131"/>
      <c r="H50" s="132"/>
      <c r="I50" s="133"/>
      <c r="J50" s="134"/>
      <c r="K50" s="134"/>
      <c r="L50" s="135"/>
      <c r="M50" s="140" t="s">
        <v>84</v>
      </c>
      <c r="N50" s="145">
        <v>31.824999999999999</v>
      </c>
      <c r="O50" s="137"/>
      <c r="P50" s="142">
        <v>73</v>
      </c>
      <c r="Q50" s="138">
        <v>0</v>
      </c>
      <c r="R50" s="143" t="n">
        <f t="shared" si="8"/>
        <v>3.60912</v>
      </c>
      <c r="S50" s="146">
        <v>0</v>
      </c>
      <c r="T50" s="146">
        <v>0</v>
      </c>
      <c r="U50" s="142" t="n">
        <f t="shared" si="11"/>
        <v>76.60912</v>
      </c>
      <c r="V50" s="143" t="n">
        <f>ROUND(U50*N50,0)</f>
        <v>2438.0</v>
      </c>
    </row>
  </sheetData>
  <protectedRanges>
    <protectedRange password="CA69" sqref="G8" name="Range1_1_1_1_3_1"/>
    <protectedRange password="CA69" sqref="I8" name="Range1_12_2_1_1_3_1"/>
    <protectedRange password="CA69" sqref="J8:K8" name="Range1_2_2_1_1_1_3_1"/>
    <protectedRange password="CA69" sqref="N8:O8" name="Range1_1_3_1_3_1"/>
    <protectedRange password="CA69" sqref="D8" name="Range1_1_4_1_3_1"/>
    <protectedRange password="CA69" sqref="H8" name="Range1_12_2_2_1_3_1"/>
    <protectedRange password="CA69" sqref="B8:B50" name="Range1_1_5_1_1_3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50"/>
  <sheetViews>
    <sheetView zoomScale="70" zoomScaleNormal="70" workbookViewId="0">
      <selection activeCell="A8" sqref="A8:V50"/>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161</v>
      </c>
      <c r="E4" s="20"/>
      <c r="F4" s="20"/>
      <c r="G4" s="20"/>
      <c r="H4" s="20"/>
      <c r="I4" s="20"/>
      <c r="J4" s="20"/>
      <c r="K4" s="20"/>
      <c r="V4" s="58" t="n">
        <f>SUM(V8:V50)</f>
        <v>2.116948016587753E7</v>
      </c>
      <c r="Z4" s="127" t="n">
        <f>SUM(Z8:Z50)</f>
        <v>1.7023037239248678E7</v>
      </c>
      <c r="AA4" s="127" t="n">
        <f>SUM(AA8:AA50)</f>
        <v>0.0</v>
      </c>
      <c r="AB4" s="127" t="n">
        <f>SUM(AB8:AB50)</f>
        <v>871638.9291084547</v>
      </c>
      <c r="AC4" s="58" t="n">
        <f t="shared" ref="AC4:AE4" si="0">SUM(AC8:AC50)</f>
        <v>0.0</v>
      </c>
      <c r="AD4" s="58" t="n">
        <f t="shared" si="0"/>
        <v>0.0</v>
      </c>
      <c r="AE4" s="58" t="n">
        <f t="shared" si="0"/>
        <v>1.7894675E7</v>
      </c>
    </row>
    <row r="5" spans="1:75" s="4" customFormat="1" x14ac:dyDescent="0.25">
      <c r="A5" s="2"/>
      <c r="B5" s="2"/>
      <c r="C5" s="162" t="s">
        <v>5</v>
      </c>
      <c r="D5" s="162"/>
      <c r="E5" s="162"/>
      <c r="F5" s="162"/>
      <c r="G5" s="162"/>
      <c r="H5" s="162"/>
      <c r="I5" s="162"/>
      <c r="J5" s="162"/>
      <c r="K5" s="162"/>
      <c r="L5" s="162"/>
      <c r="M5" s="3" t="s">
        <v>2</v>
      </c>
      <c r="N5" s="3" t="s">
        <v>8</v>
      </c>
      <c r="O5" s="18"/>
      <c r="P5" s="163"/>
      <c r="Q5" s="164"/>
      <c r="R5" s="164"/>
      <c r="S5" s="164"/>
      <c r="T5" s="164"/>
      <c r="U5" s="164"/>
      <c r="V5" s="164"/>
      <c r="W5" s="164"/>
      <c r="X5" s="164"/>
      <c r="Y5" s="164"/>
      <c r="Z5" s="164"/>
      <c r="AA5" s="164"/>
      <c r="AB5" s="164"/>
      <c r="AC5" s="164"/>
      <c r="AD5" s="164"/>
      <c r="AE5" s="165"/>
      <c r="AF5" s="123"/>
      <c r="AG5" s="7"/>
      <c r="AH5" s="7"/>
      <c r="AI5" s="7"/>
      <c r="AJ5" s="7"/>
      <c r="AK5" s="7"/>
      <c r="AL5" s="7"/>
      <c r="AM5" s="7"/>
      <c r="AN5" s="7"/>
      <c r="AO5" s="7"/>
      <c r="AP5" s="7"/>
      <c r="AQ5" s="7"/>
      <c r="AR5" s="7"/>
      <c r="AS5" s="7"/>
      <c r="AT5" s="7"/>
      <c r="AU5" s="7"/>
      <c r="AV5" s="7"/>
      <c r="AW5" s="7"/>
      <c r="AX5" s="7"/>
      <c r="AY5" s="7"/>
      <c r="AZ5" s="7"/>
      <c r="BA5" s="7"/>
      <c r="BB5" s="7"/>
      <c r="BC5" s="7"/>
      <c r="BD5" s="9"/>
      <c r="BE5" s="166"/>
      <c r="BF5" s="166"/>
      <c r="BG5" s="166"/>
      <c r="BH5" s="166"/>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7" t="s">
        <v>20</v>
      </c>
      <c r="Q6" s="168"/>
      <c r="R6" s="168"/>
      <c r="S6" s="168"/>
      <c r="T6" s="168"/>
      <c r="U6" s="168"/>
      <c r="V6" s="168"/>
      <c r="W6" s="21"/>
      <c r="X6" s="168" t="s">
        <v>71</v>
      </c>
      <c r="Y6" s="168"/>
      <c r="Z6" s="168"/>
      <c r="AA6" s="168"/>
      <c r="AB6" s="168"/>
      <c r="AC6" s="168"/>
      <c r="AD6" s="168"/>
      <c r="AE6" s="169"/>
      <c r="AF6" s="7"/>
      <c r="AG6" s="7"/>
      <c r="AH6" s="7"/>
      <c r="AI6" s="7"/>
      <c r="AJ6" s="9"/>
      <c r="AK6" s="166"/>
      <c r="AL6" s="166"/>
      <c r="AM6" s="166"/>
      <c r="AN6" s="166"/>
      <c r="AO6" s="166"/>
      <c r="AP6" s="166"/>
      <c r="AQ6" s="166"/>
      <c r="AR6" s="166"/>
      <c r="AS6" s="166"/>
      <c r="AT6" s="166"/>
      <c r="AU6" s="166"/>
      <c r="AV6" s="166"/>
      <c r="AW6" s="9"/>
      <c r="AX6" s="166"/>
      <c r="AY6" s="166"/>
      <c r="AZ6" s="166"/>
      <c r="BA6" s="166"/>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51">
        <v>1</v>
      </c>
      <c r="B8" s="128" t="s">
        <v>80</v>
      </c>
      <c r="C8" s="129" t="s">
        <v>103</v>
      </c>
      <c r="D8" s="130"/>
      <c r="E8" s="125"/>
      <c r="F8" s="125"/>
      <c r="G8" s="131"/>
      <c r="H8" s="132"/>
      <c r="I8" s="133"/>
      <c r="J8" s="134"/>
      <c r="K8" s="134"/>
      <c r="L8" s="135"/>
      <c r="M8" s="126" t="s">
        <v>81</v>
      </c>
      <c r="N8" s="136">
        <v>0</v>
      </c>
      <c r="O8" s="137"/>
      <c r="P8" s="138">
        <v>0</v>
      </c>
      <c r="Q8" s="138">
        <v>0</v>
      </c>
      <c r="R8" s="138">
        <v>0</v>
      </c>
      <c r="S8" s="138">
        <v>0</v>
      </c>
      <c r="T8" s="138">
        <v>0</v>
      </c>
      <c r="U8" s="138">
        <v>0</v>
      </c>
      <c r="V8" s="138">
        <v>0</v>
      </c>
      <c r="W8" s="69"/>
      <c r="X8" s="55">
        <v>0</v>
      </c>
      <c r="Y8" s="55">
        <v>0</v>
      </c>
      <c r="Z8" s="55" t="n">
        <f t="shared" ref="Z8:Z42" si="1">X8*Y8*P8/100</f>
        <v>0.0</v>
      </c>
      <c r="AA8" s="55" t="n">
        <f t="shared" ref="AA8:AA17" si="2">X8*Y8*Q8/100</f>
        <v>0.0</v>
      </c>
      <c r="AB8" s="55" t="n">
        <f t="shared" ref="AB8:AB17" si="3">X8*Y8*R8/100</f>
        <v>0.0</v>
      </c>
      <c r="AC8" s="55" t="n">
        <f t="shared" ref="AC8:AC17" si="4">X8*Y8*S8/100</f>
        <v>0.0</v>
      </c>
      <c r="AD8" s="55" t="n">
        <f t="shared" ref="AD8:AD17" si="5">X8*Y8*T8/100</f>
        <v>0.0</v>
      </c>
      <c r="AE8" s="56" t="n">
        <f t="shared" ref="AE8:AE17" si="6">ROUND(SUM(Z8:AD8),0)</f>
        <v>0.0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26">
        <v>1.1000000000000001</v>
      </c>
      <c r="B9" s="128" t="s">
        <v>80</v>
      </c>
      <c r="C9" s="139" t="s">
        <v>104</v>
      </c>
      <c r="D9" s="130"/>
      <c r="E9" s="125"/>
      <c r="F9" s="125"/>
      <c r="G9" s="131"/>
      <c r="H9" s="132"/>
      <c r="I9" s="133"/>
      <c r="J9" s="134"/>
      <c r="K9" s="134"/>
      <c r="L9" s="135"/>
      <c r="M9" s="140" t="s">
        <v>105</v>
      </c>
      <c r="N9" s="141">
        <v>1</v>
      </c>
      <c r="O9" s="137"/>
      <c r="P9" s="142">
        <v>1000000</v>
      </c>
      <c r="Q9" s="138">
        <v>0</v>
      </c>
      <c r="R9" s="143" t="n">
        <f>P9*4.944%</f>
        <v>49440.0</v>
      </c>
      <c r="S9" s="138">
        <v>0</v>
      </c>
      <c r="T9" s="138">
        <v>0</v>
      </c>
      <c r="U9" s="144" t="n">
        <f>R9+P9</f>
        <v>1049440.0</v>
      </c>
      <c r="V9" s="144" t="n">
        <f>ROUND(U9*N9,0)</f>
        <v>1049440.0</v>
      </c>
      <c r="W9" s="69"/>
      <c r="X9" s="55">
        <v>100</v>
      </c>
      <c r="Y9" s="55">
        <v>1</v>
      </c>
      <c r="Z9" s="55" t="n">
        <f t="shared" si="1"/>
        <v>1000000.0</v>
      </c>
      <c r="AA9" s="55" t="n">
        <f t="shared" si="2"/>
        <v>0.0</v>
      </c>
      <c r="AB9" s="55" t="n">
        <f t="shared" si="3"/>
        <v>49440.0</v>
      </c>
      <c r="AC9" s="55" t="n">
        <f t="shared" si="4"/>
        <v>0.0</v>
      </c>
      <c r="AD9" s="55" t="n">
        <f t="shared" si="5"/>
        <v>0.0</v>
      </c>
      <c r="AE9" s="56" t="n">
        <f t="shared" si="6"/>
        <v>1049440.0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31.5" x14ac:dyDescent="0.25">
      <c r="A10" s="126">
        <v>1.2</v>
      </c>
      <c r="B10" s="128" t="s">
        <v>80</v>
      </c>
      <c r="C10" s="139" t="s">
        <v>106</v>
      </c>
      <c r="D10" s="130"/>
      <c r="E10" s="125"/>
      <c r="F10" s="125"/>
      <c r="G10" s="131"/>
      <c r="H10" s="132"/>
      <c r="I10" s="133"/>
      <c r="J10" s="134"/>
      <c r="K10" s="134"/>
      <c r="L10" s="135"/>
      <c r="M10" s="140" t="s">
        <v>107</v>
      </c>
      <c r="N10" s="141">
        <v>158082</v>
      </c>
      <c r="O10" s="137"/>
      <c r="P10" s="142">
        <v>5.3</v>
      </c>
      <c r="Q10" s="138">
        <v>0</v>
      </c>
      <c r="R10" s="143" t="n">
        <f>P10*4.944%</f>
        <v>0.262032</v>
      </c>
      <c r="S10" s="138">
        <v>0</v>
      </c>
      <c r="T10" s="138">
        <v>0</v>
      </c>
      <c r="U10" s="144" t="n">
        <f>R10+P10</f>
        <v>5.562031999999999</v>
      </c>
      <c r="V10" s="144" t="n">
        <f>ROUND(U10*N10,0)</f>
        <v>879257.0</v>
      </c>
      <c r="W10" s="69"/>
      <c r="X10" s="55">
        <v>100</v>
      </c>
      <c r="Y10" s="141">
        <v>158082</v>
      </c>
      <c r="Z10" s="55" t="n">
        <f t="shared" si="1"/>
        <v>837834.6</v>
      </c>
      <c r="AA10" s="55" t="n">
        <f t="shared" si="2"/>
        <v>0.0</v>
      </c>
      <c r="AB10" s="55" t="n">
        <f t="shared" si="3"/>
        <v>41422.542624</v>
      </c>
      <c r="AC10" s="55" t="n">
        <f t="shared" si="4"/>
        <v>0.0</v>
      </c>
      <c r="AD10" s="55" t="n">
        <f t="shared" si="5"/>
        <v>0.0</v>
      </c>
      <c r="AE10" s="56" t="n">
        <f t="shared" si="6"/>
        <v>879257.0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47.25" x14ac:dyDescent="0.25">
      <c r="A11" s="126">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t="n">
        <f>U11*N11</f>
        <v>0.0</v>
      </c>
      <c r="W11" s="69"/>
      <c r="X11" s="55">
        <v>100</v>
      </c>
      <c r="Y11" s="55">
        <v>0</v>
      </c>
      <c r="Z11" s="55" t="n">
        <f t="shared" si="1"/>
        <v>0.0</v>
      </c>
      <c r="AA11" s="55" t="n">
        <f t="shared" si="2"/>
        <v>0.0</v>
      </c>
      <c r="AB11" s="55" t="n">
        <f t="shared" si="3"/>
        <v>0.0</v>
      </c>
      <c r="AC11" s="55" t="n">
        <f t="shared" si="4"/>
        <v>0.0</v>
      </c>
      <c r="AD11" s="55" t="n">
        <f t="shared" si="5"/>
        <v>0.0</v>
      </c>
      <c r="AE11" s="56" t="n">
        <f t="shared" si="6"/>
        <v>0.0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8" x14ac:dyDescent="0.25">
      <c r="A12" s="126">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t="n">
        <f>U12*N12</f>
        <v>0.0</v>
      </c>
      <c r="W12" s="69"/>
      <c r="X12" s="55">
        <v>100</v>
      </c>
      <c r="Y12" s="55">
        <v>0</v>
      </c>
      <c r="Z12" s="55" t="n">
        <f t="shared" si="1"/>
        <v>0.0</v>
      </c>
      <c r="AA12" s="55" t="n">
        <f t="shared" si="2"/>
        <v>0.0</v>
      </c>
      <c r="AB12" s="55" t="n">
        <f t="shared" si="3"/>
        <v>0.0</v>
      </c>
      <c r="AC12" s="55" t="n">
        <f t="shared" si="4"/>
        <v>0.0</v>
      </c>
      <c r="AD12" s="55" t="n">
        <f t="shared" si="5"/>
        <v>0.0</v>
      </c>
      <c r="AE12" s="56" t="n">
        <f t="shared" si="6"/>
        <v>0.0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26">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t="n">
        <f t="shared" ref="R13:R15" si="7">P13*4.944%</f>
        <v>124.836</v>
      </c>
      <c r="S13" s="146">
        <v>0</v>
      </c>
      <c r="T13" s="146">
        <v>0</v>
      </c>
      <c r="U13" s="144" t="n">
        <f t="shared" ref="U13:U15" si="8">R13+P13</f>
        <v>2649.836</v>
      </c>
      <c r="V13" s="144" t="n">
        <f>ROUND(U13*N13,0)</f>
        <v>1271921.0</v>
      </c>
      <c r="W13" s="69"/>
      <c r="X13" s="55">
        <v>100</v>
      </c>
      <c r="Y13" s="55">
        <v>431.14</v>
      </c>
      <c r="Z13" s="55" t="n">
        <f t="shared" si="1"/>
        <v>1088628.5</v>
      </c>
      <c r="AA13" s="55" t="n">
        <f t="shared" si="2"/>
        <v>0.0</v>
      </c>
      <c r="AB13" s="55" t="n">
        <f t="shared" si="3"/>
        <v>53821.79304</v>
      </c>
      <c r="AC13" s="55" t="n">
        <f t="shared" si="4"/>
        <v>0.0</v>
      </c>
      <c r="AD13" s="55" t="n">
        <f t="shared" si="5"/>
        <v>0.0</v>
      </c>
      <c r="AE13" s="56" t="n">
        <f t="shared" si="6"/>
        <v>1142450.0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18" x14ac:dyDescent="0.25">
      <c r="A14" s="126">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t="n">
        <f t="shared" si="7"/>
        <v>163.152</v>
      </c>
      <c r="S14" s="146">
        <v>0</v>
      </c>
      <c r="T14" s="146">
        <v>0</v>
      </c>
      <c r="U14" s="144" t="n">
        <f t="shared" si="8"/>
        <v>3463.152</v>
      </c>
      <c r="V14" s="144" t="n">
        <f>ROUND(U14*N14,0)</f>
        <v>585446.0</v>
      </c>
      <c r="W14" s="69"/>
      <c r="X14" s="55">
        <v>100</v>
      </c>
      <c r="Y14" s="55">
        <v>154.35</v>
      </c>
      <c r="Z14" s="55" t="n">
        <f t="shared" si="1"/>
        <v>509355.0</v>
      </c>
      <c r="AA14" s="55" t="n">
        <f t="shared" si="2"/>
        <v>0.0</v>
      </c>
      <c r="AB14" s="55" t="n">
        <f t="shared" si="3"/>
        <v>25182.511199999997</v>
      </c>
      <c r="AC14" s="55" t="n">
        <f t="shared" si="4"/>
        <v>0.0</v>
      </c>
      <c r="AD14" s="55" t="n">
        <f t="shared" si="5"/>
        <v>0.0</v>
      </c>
      <c r="AE14" s="56" t="n">
        <f t="shared" si="6"/>
        <v>534538.0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26">
        <v>2.4</v>
      </c>
      <c r="B15" s="128" t="s">
        <v>80</v>
      </c>
      <c r="C15" s="139" t="s">
        <v>134</v>
      </c>
      <c r="D15" s="130"/>
      <c r="E15" s="125"/>
      <c r="F15" s="125"/>
      <c r="G15" s="131"/>
      <c r="H15" s="132"/>
      <c r="I15" s="133"/>
      <c r="J15" s="134"/>
      <c r="K15" s="134"/>
      <c r="L15" s="135"/>
      <c r="M15" s="140" t="s">
        <v>110</v>
      </c>
      <c r="N15" s="141">
        <v>277.2</v>
      </c>
      <c r="O15" s="137"/>
      <c r="P15" s="147">
        <v>2525</v>
      </c>
      <c r="Q15" s="138">
        <v>0</v>
      </c>
      <c r="R15" s="143" t="n">
        <f t="shared" si="7"/>
        <v>124.836</v>
      </c>
      <c r="S15" s="146">
        <v>0</v>
      </c>
      <c r="T15" s="146">
        <v>0</v>
      </c>
      <c r="U15" s="144" t="n">
        <f t="shared" si="8"/>
        <v>2649.836</v>
      </c>
      <c r="V15" s="144" t="n">
        <f>ROUND(U15*N15,0)</f>
        <v>734535.0</v>
      </c>
      <c r="W15" s="69"/>
      <c r="X15" s="55">
        <v>100</v>
      </c>
      <c r="Y15" s="55">
        <v>190.45</v>
      </c>
      <c r="Z15" s="55" t="n">
        <f t="shared" si="1"/>
        <v>480886.25</v>
      </c>
      <c r="AA15" s="55" t="n">
        <f t="shared" si="2"/>
        <v>0.0</v>
      </c>
      <c r="AB15" s="55" t="n">
        <f t="shared" si="3"/>
        <v>23775.016200000002</v>
      </c>
      <c r="AC15" s="55" t="n">
        <f t="shared" si="4"/>
        <v>0.0</v>
      </c>
      <c r="AD15" s="55" t="n">
        <f t="shared" si="5"/>
        <v>0.0</v>
      </c>
      <c r="AE15" s="56" t="n">
        <f t="shared" si="6"/>
        <v>504661.0</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26">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t="n">
        <f>U16*N16</f>
        <v>0.0</v>
      </c>
      <c r="W16" s="69"/>
      <c r="X16" s="55">
        <v>100</v>
      </c>
      <c r="Y16" s="55">
        <v>0</v>
      </c>
      <c r="Z16" s="55" t="n">
        <f t="shared" si="1"/>
        <v>0.0</v>
      </c>
      <c r="AA16" s="55" t="n">
        <f t="shared" si="2"/>
        <v>0.0</v>
      </c>
      <c r="AB16" s="55" t="n">
        <f t="shared" si="3"/>
        <v>0.0</v>
      </c>
      <c r="AC16" s="55" t="n">
        <f t="shared" si="4"/>
        <v>0.0</v>
      </c>
      <c r="AD16" s="55" t="n">
        <f t="shared" si="5"/>
        <v>0.0</v>
      </c>
      <c r="AE16" s="56" t="n">
        <f t="shared" si="6"/>
        <v>0.0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26">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t="n">
        <f>U17*N17</f>
        <v>0.0</v>
      </c>
      <c r="W17" s="69"/>
      <c r="X17" s="55">
        <v>100</v>
      </c>
      <c r="Y17" s="55">
        <v>0</v>
      </c>
      <c r="Z17" s="55" t="n">
        <f t="shared" si="1"/>
        <v>0.0</v>
      </c>
      <c r="AA17" s="55" t="n">
        <f t="shared" si="2"/>
        <v>0.0</v>
      </c>
      <c r="AB17" s="55" t="n">
        <f t="shared" si="3"/>
        <v>0.0</v>
      </c>
      <c r="AC17" s="55" t="n">
        <f t="shared" si="4"/>
        <v>0.0</v>
      </c>
      <c r="AD17" s="55" t="n">
        <f t="shared" si="5"/>
        <v>0.0</v>
      </c>
      <c r="AE17" s="56" t="n">
        <f t="shared" si="6"/>
        <v>0.0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8" x14ac:dyDescent="0.25">
      <c r="A18" s="126">
        <v>3.2</v>
      </c>
      <c r="B18" s="128" t="s">
        <v>80</v>
      </c>
      <c r="C18" s="139" t="s">
        <v>136</v>
      </c>
      <c r="D18" s="130"/>
      <c r="E18" s="125"/>
      <c r="F18" s="125"/>
      <c r="G18" s="131"/>
      <c r="H18" s="132"/>
      <c r="I18" s="133"/>
      <c r="J18" s="134"/>
      <c r="K18" s="134"/>
      <c r="L18" s="135"/>
      <c r="M18" s="140" t="s">
        <v>112</v>
      </c>
      <c r="N18" s="141">
        <v>135.71</v>
      </c>
      <c r="O18" s="137"/>
      <c r="P18" s="147">
        <v>8250</v>
      </c>
      <c r="Q18" s="138">
        <v>0</v>
      </c>
      <c r="R18" s="143" t="n">
        <f t="shared" ref="R18:R20" si="9">P18*4.944%</f>
        <v>407.88</v>
      </c>
      <c r="S18" s="146">
        <v>0</v>
      </c>
      <c r="T18" s="146">
        <v>0</v>
      </c>
      <c r="U18" s="144" t="n">
        <f t="shared" ref="U18:U20" si="10">R18+P18</f>
        <v>8657.88</v>
      </c>
      <c r="V18" s="144" t="n">
        <f>ROUND(U18*N18,0)</f>
        <v>1174961.0</v>
      </c>
      <c r="W18" s="69"/>
      <c r="X18" s="55">
        <v>100</v>
      </c>
      <c r="Y18" s="55">
        <v>114.55714285714286</v>
      </c>
      <c r="Z18" s="55" t="n">
        <f t="shared" si="1"/>
        <v>945096.4285714286</v>
      </c>
      <c r="AA18" s="55" t="n">
        <f t="shared" ref="AA18:AA42" si="11">X18*Y18*Q18/100</f>
        <v>0.0</v>
      </c>
      <c r="AB18" s="55" t="n">
        <f t="shared" ref="AB18:AB42" si="12">X18*Y18*R18/100</f>
        <v>46725.567428571434</v>
      </c>
      <c r="AC18" s="55" t="n">
        <f t="shared" ref="AC18:AC42" si="13">X18*Y18*S18/100</f>
        <v>0.0</v>
      </c>
      <c r="AD18" s="55" t="n">
        <f t="shared" ref="AD18:AD42" si="14">X18*Y18*T18/100</f>
        <v>0.0</v>
      </c>
      <c r="AE18" s="56" t="n">
        <f t="shared" ref="AE18:AE42" si="15">ROUND(SUM(Z18:AD18),0)</f>
        <v>991822.0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26">
        <v>3.3</v>
      </c>
      <c r="B19" s="128" t="s">
        <v>80</v>
      </c>
      <c r="C19" s="139" t="s">
        <v>137</v>
      </c>
      <c r="D19" s="130"/>
      <c r="E19" s="125"/>
      <c r="F19" s="125"/>
      <c r="G19" s="131"/>
      <c r="H19" s="132"/>
      <c r="I19" s="133"/>
      <c r="J19" s="134"/>
      <c r="K19" s="134"/>
      <c r="L19" s="135"/>
      <c r="M19" s="140" t="s">
        <v>112</v>
      </c>
      <c r="N19" s="141">
        <v>191.19</v>
      </c>
      <c r="O19" s="137"/>
      <c r="P19" s="147">
        <v>8250</v>
      </c>
      <c r="Q19" s="138">
        <v>0</v>
      </c>
      <c r="R19" s="143" t="n">
        <f t="shared" si="9"/>
        <v>407.88</v>
      </c>
      <c r="S19" s="146">
        <v>0</v>
      </c>
      <c r="T19" s="146">
        <v>0</v>
      </c>
      <c r="U19" s="144" t="n">
        <f t="shared" si="10"/>
        <v>8657.88</v>
      </c>
      <c r="V19" s="144" t="n">
        <f>ROUND(U19*N19,0)</f>
        <v>1655300.0</v>
      </c>
      <c r="W19" s="69"/>
      <c r="X19" s="55">
        <v>100</v>
      </c>
      <c r="Y19" s="55">
        <v>171.46799999999999</v>
      </c>
      <c r="Z19" s="55" t="n">
        <f t="shared" si="1"/>
        <v>1414611.0</v>
      </c>
      <c r="AA19" s="55" t="n">
        <f t="shared" si="11"/>
        <v>0.0</v>
      </c>
      <c r="AB19" s="55" t="n">
        <f t="shared" si="12"/>
        <v>69938.36784</v>
      </c>
      <c r="AC19" s="55" t="n">
        <f t="shared" si="13"/>
        <v>0.0</v>
      </c>
      <c r="AD19" s="55" t="n">
        <f t="shared" si="14"/>
        <v>0.0</v>
      </c>
      <c r="AE19" s="56" t="n">
        <f t="shared" si="15"/>
        <v>1484549.0</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18" x14ac:dyDescent="0.25">
      <c r="A20" s="126">
        <v>3.4</v>
      </c>
      <c r="B20" s="128" t="s">
        <v>80</v>
      </c>
      <c r="C20" s="139" t="s">
        <v>138</v>
      </c>
      <c r="D20" s="130"/>
      <c r="E20" s="125"/>
      <c r="F20" s="125"/>
      <c r="G20" s="131"/>
      <c r="H20" s="132"/>
      <c r="I20" s="133"/>
      <c r="J20" s="134"/>
      <c r="K20" s="134"/>
      <c r="L20" s="135"/>
      <c r="M20" s="140" t="s">
        <v>112</v>
      </c>
      <c r="N20" s="141">
        <v>78.37</v>
      </c>
      <c r="O20" s="137"/>
      <c r="P20" s="147">
        <v>8250</v>
      </c>
      <c r="Q20" s="138">
        <v>0</v>
      </c>
      <c r="R20" s="143" t="n">
        <f t="shared" si="9"/>
        <v>407.88</v>
      </c>
      <c r="S20" s="146">
        <v>0</v>
      </c>
      <c r="T20" s="146">
        <v>0</v>
      </c>
      <c r="U20" s="144" t="n">
        <f t="shared" si="10"/>
        <v>8657.88</v>
      </c>
      <c r="V20" s="144" t="n">
        <f>ROUND(U20*N20,0)</f>
        <v>678518.0</v>
      </c>
      <c r="W20" s="71"/>
      <c r="X20" s="55">
        <v>100</v>
      </c>
      <c r="Y20" s="55">
        <v>52.611428571428576</v>
      </c>
      <c r="Z20" s="55" t="n">
        <f t="shared" si="1"/>
        <v>434044.28571428574</v>
      </c>
      <c r="AA20" s="55" t="n">
        <f t="shared" si="11"/>
        <v>0.0</v>
      </c>
      <c r="AB20" s="55" t="n">
        <f t="shared" si="12"/>
        <v>21459.149485714286</v>
      </c>
      <c r="AC20" s="55" t="n">
        <f t="shared" si="13"/>
        <v>0.0</v>
      </c>
      <c r="AD20" s="55" t="n">
        <f t="shared" si="14"/>
        <v>0.0</v>
      </c>
      <c r="AE20" s="56" t="n">
        <f t="shared" si="15"/>
        <v>455503.0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31.5" x14ac:dyDescent="0.25">
      <c r="A21" s="126">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t="n">
        <f>U21*N21</f>
        <v>0.0</v>
      </c>
      <c r="W21" s="71"/>
      <c r="X21" s="55">
        <v>100</v>
      </c>
      <c r="Y21" s="55">
        <v>0</v>
      </c>
      <c r="Z21" s="55" t="n">
        <f t="shared" si="1"/>
        <v>0.0</v>
      </c>
      <c r="AA21" s="55" t="n">
        <f t="shared" si="11"/>
        <v>0.0</v>
      </c>
      <c r="AB21" s="55" t="n">
        <f t="shared" si="12"/>
        <v>0.0</v>
      </c>
      <c r="AC21" s="55" t="n">
        <f t="shared" si="13"/>
        <v>0.0</v>
      </c>
      <c r="AD21" s="55" t="n">
        <f t="shared" si="14"/>
        <v>0.0</v>
      </c>
      <c r="AE21" s="56" t="n">
        <f t="shared" si="15"/>
        <v>0.0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8" x14ac:dyDescent="0.25">
      <c r="A22" s="126">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c r="W22" s="71"/>
      <c r="X22" s="55">
        <v>100</v>
      </c>
      <c r="Y22" s="55">
        <v>0</v>
      </c>
      <c r="Z22" s="55" t="n">
        <f t="shared" si="1"/>
        <v>0.0</v>
      </c>
      <c r="AA22" s="55" t="n">
        <f t="shared" si="11"/>
        <v>0.0</v>
      </c>
      <c r="AB22" s="55" t="n">
        <f t="shared" si="12"/>
        <v>0.0</v>
      </c>
      <c r="AC22" s="55" t="n">
        <f t="shared" si="13"/>
        <v>0.0</v>
      </c>
      <c r="AD22" s="55" t="n">
        <f t="shared" si="14"/>
        <v>0.0</v>
      </c>
      <c r="AE22" s="56" t="n">
        <f t="shared" si="15"/>
        <v>0.0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10.25" x14ac:dyDescent="0.25">
      <c r="A23" s="126">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c r="W23" s="71"/>
      <c r="X23" s="55">
        <v>100</v>
      </c>
      <c r="Y23" s="55">
        <v>0</v>
      </c>
      <c r="Z23" s="55" t="n">
        <f t="shared" si="1"/>
        <v>0.0</v>
      </c>
      <c r="AA23" s="55" t="n">
        <f t="shared" si="11"/>
        <v>0.0</v>
      </c>
      <c r="AB23" s="55" t="n">
        <f t="shared" si="12"/>
        <v>0.0</v>
      </c>
      <c r="AC23" s="55" t="n">
        <f t="shared" si="13"/>
        <v>0.0</v>
      </c>
      <c r="AD23" s="55" t="n">
        <f t="shared" si="14"/>
        <v>0.0</v>
      </c>
      <c r="AE23" s="56" t="n">
        <f t="shared" si="15"/>
        <v>0.0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26">
        <v>5.0999999999999996</v>
      </c>
      <c r="B24" s="128" t="s">
        <v>80</v>
      </c>
      <c r="C24" s="139" t="s">
        <v>116</v>
      </c>
      <c r="D24" s="130"/>
      <c r="E24" s="125"/>
      <c r="F24" s="125"/>
      <c r="G24" s="131"/>
      <c r="H24" s="132"/>
      <c r="I24" s="133"/>
      <c r="J24" s="134"/>
      <c r="K24" s="134"/>
      <c r="L24" s="135"/>
      <c r="M24" s="140" t="s">
        <v>82</v>
      </c>
      <c r="N24" s="141">
        <v>4</v>
      </c>
      <c r="O24" s="137"/>
      <c r="P24" s="147">
        <v>5200</v>
      </c>
      <c r="Q24" s="138">
        <v>0</v>
      </c>
      <c r="R24" s="143" t="n">
        <f t="shared" ref="R24:R28" si="16">P24*4.944%</f>
        <v>257.08799999999997</v>
      </c>
      <c r="S24" s="146">
        <v>0</v>
      </c>
      <c r="T24" s="146">
        <v>0</v>
      </c>
      <c r="U24" s="144" t="n">
        <f t="shared" ref="U24" si="17">R24+P24</f>
        <v>5457.088</v>
      </c>
      <c r="V24" s="144" t="n">
        <f>ROUND(U24*N24,0)</f>
        <v>21828.0</v>
      </c>
      <c r="W24" s="71"/>
      <c r="X24" s="55">
        <v>100</v>
      </c>
      <c r="Y24" s="55">
        <v>2.1817500000000001</v>
      </c>
      <c r="Z24" s="55" t="n">
        <f t="shared" si="1"/>
        <v>11345.1</v>
      </c>
      <c r="AA24" s="55" t="n">
        <f t="shared" si="11"/>
        <v>0.0</v>
      </c>
      <c r="AB24" s="55" t="n">
        <f t="shared" si="12"/>
        <v>560.901744</v>
      </c>
      <c r="AC24" s="55" t="n">
        <f t="shared" si="13"/>
        <v>0.0</v>
      </c>
      <c r="AD24" s="55" t="n">
        <f t="shared" si="14"/>
        <v>0.0</v>
      </c>
      <c r="AE24" s="56" t="n">
        <f t="shared" si="15"/>
        <v>11906.0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10.25" x14ac:dyDescent="0.25">
      <c r="A25" s="126">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c r="W25" s="71"/>
      <c r="X25" s="55">
        <v>100</v>
      </c>
      <c r="Y25" s="55">
        <v>0</v>
      </c>
      <c r="Z25" s="55" t="n">
        <f t="shared" si="1"/>
        <v>0.0</v>
      </c>
      <c r="AA25" s="55" t="n">
        <f t="shared" si="11"/>
        <v>0.0</v>
      </c>
      <c r="AB25" s="55" t="n">
        <f t="shared" si="12"/>
        <v>0.0</v>
      </c>
      <c r="AC25" s="55" t="n">
        <f t="shared" si="13"/>
        <v>0.0</v>
      </c>
      <c r="AD25" s="55" t="n">
        <f t="shared" si="14"/>
        <v>0.0</v>
      </c>
      <c r="AE25" s="56" t="n">
        <f t="shared" si="15"/>
        <v>0.0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26">
        <v>6.1</v>
      </c>
      <c r="B26" s="128" t="s">
        <v>80</v>
      </c>
      <c r="C26" s="139" t="s">
        <v>118</v>
      </c>
      <c r="D26" s="130"/>
      <c r="E26" s="125"/>
      <c r="F26" s="125"/>
      <c r="G26" s="131"/>
      <c r="H26" s="132"/>
      <c r="I26" s="133"/>
      <c r="J26" s="134"/>
      <c r="K26" s="134"/>
      <c r="L26" s="135"/>
      <c r="M26" s="140" t="s">
        <v>82</v>
      </c>
      <c r="N26" s="141">
        <v>19.84</v>
      </c>
      <c r="O26" s="137"/>
      <c r="P26" s="147">
        <v>6500</v>
      </c>
      <c r="Q26" s="138">
        <v>0</v>
      </c>
      <c r="R26" s="143" t="n">
        <f t="shared" si="16"/>
        <v>321.36</v>
      </c>
      <c r="S26" s="146">
        <v>0</v>
      </c>
      <c r="T26" s="146">
        <v>0</v>
      </c>
      <c r="U26" s="144" t="n">
        <f t="shared" ref="U26" si="18">R26+P26</f>
        <v>6821.36</v>
      </c>
      <c r="V26" s="144" t="n">
        <f>ROUND(U26*N26,0)</f>
        <v>135336.0</v>
      </c>
      <c r="W26" s="71"/>
      <c r="X26" s="55">
        <v>100</v>
      </c>
      <c r="Y26" s="55">
        <v>20.852499999999999</v>
      </c>
      <c r="Z26" s="55" t="n">
        <f t="shared" si="1"/>
        <v>135541.25</v>
      </c>
      <c r="AA26" s="55" t="n">
        <f t="shared" si="11"/>
        <v>0.0</v>
      </c>
      <c r="AB26" s="55" t="n">
        <f t="shared" si="12"/>
        <v>6701.1594000000005</v>
      </c>
      <c r="AC26" s="55" t="n">
        <f t="shared" si="13"/>
        <v>0.0</v>
      </c>
      <c r="AD26" s="55" t="n">
        <f t="shared" si="14"/>
        <v>0.0</v>
      </c>
      <c r="AE26" s="56" t="n">
        <f t="shared" si="15"/>
        <v>142242.0</v>
      </c>
    </row>
    <row r="27" spans="1:75" ht="78.75" x14ac:dyDescent="0.25">
      <c r="A27" s="126">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c r="W27" s="71"/>
      <c r="X27" s="55">
        <v>100</v>
      </c>
      <c r="Y27" s="55">
        <v>0</v>
      </c>
      <c r="Z27" s="55" t="n">
        <f t="shared" si="1"/>
        <v>0.0</v>
      </c>
      <c r="AA27" s="55" t="n">
        <f t="shared" si="11"/>
        <v>0.0</v>
      </c>
      <c r="AB27" s="55" t="n">
        <f t="shared" si="12"/>
        <v>0.0</v>
      </c>
      <c r="AC27" s="55" t="n">
        <f t="shared" si="13"/>
        <v>0.0</v>
      </c>
      <c r="AD27" s="55" t="n">
        <f t="shared" si="14"/>
        <v>0.0</v>
      </c>
      <c r="AE27" s="56" t="n">
        <f t="shared" si="15"/>
        <v>0.0</v>
      </c>
    </row>
    <row r="28" spans="1:75" ht="18" x14ac:dyDescent="0.25">
      <c r="A28" s="126">
        <v>7.1</v>
      </c>
      <c r="B28" s="128" t="s">
        <v>80</v>
      </c>
      <c r="C28" s="139" t="s">
        <v>118</v>
      </c>
      <c r="D28" s="130"/>
      <c r="E28" s="125"/>
      <c r="F28" s="125"/>
      <c r="G28" s="131"/>
      <c r="H28" s="132"/>
      <c r="I28" s="133"/>
      <c r="J28" s="134"/>
      <c r="K28" s="134"/>
      <c r="L28" s="135"/>
      <c r="M28" s="140" t="s">
        <v>83</v>
      </c>
      <c r="N28" s="141">
        <v>71.5</v>
      </c>
      <c r="O28" s="137"/>
      <c r="P28" s="147">
        <v>500</v>
      </c>
      <c r="Q28" s="138">
        <v>0</v>
      </c>
      <c r="R28" s="143" t="n">
        <f t="shared" si="16"/>
        <v>24.72</v>
      </c>
      <c r="S28" s="146">
        <v>0</v>
      </c>
      <c r="T28" s="146">
        <v>0</v>
      </c>
      <c r="U28" s="144" t="n">
        <f t="shared" ref="U28" si="19">R28+P28</f>
        <v>524.72</v>
      </c>
      <c r="V28" s="144" t="n">
        <f>ROUND(U28*N28,0)</f>
        <v>37517.0</v>
      </c>
      <c r="W28" s="71"/>
      <c r="X28" s="55">
        <v>100</v>
      </c>
      <c r="Y28" s="55">
        <v>49.790000000000006</v>
      </c>
      <c r="Z28" s="55" t="n">
        <f t="shared" si="1"/>
        <v>24895.000000000004</v>
      </c>
      <c r="AA28" s="55" t="n">
        <f t="shared" si="11"/>
        <v>0.0</v>
      </c>
      <c r="AB28" s="55" t="n">
        <f t="shared" si="12"/>
        <v>1230.8088000000002</v>
      </c>
      <c r="AC28" s="55" t="n">
        <f t="shared" si="13"/>
        <v>0.0</v>
      </c>
      <c r="AD28" s="55" t="n">
        <f t="shared" si="14"/>
        <v>0.0</v>
      </c>
      <c r="AE28" s="56" t="n">
        <f t="shared" si="15"/>
        <v>26126.0</v>
      </c>
    </row>
    <row r="29" spans="1:75" ht="110.25" x14ac:dyDescent="0.25">
      <c r="A29" s="126">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c r="W29" s="71"/>
      <c r="X29" s="55">
        <v>100</v>
      </c>
      <c r="Y29" s="55">
        <v>0</v>
      </c>
      <c r="Z29" s="55" t="n">
        <f t="shared" si="1"/>
        <v>0.0</v>
      </c>
      <c r="AA29" s="55" t="n">
        <f t="shared" si="11"/>
        <v>0.0</v>
      </c>
      <c r="AB29" s="55" t="n">
        <f t="shared" si="12"/>
        <v>0.0</v>
      </c>
      <c r="AC29" s="55" t="n">
        <f t="shared" si="13"/>
        <v>0.0</v>
      </c>
      <c r="AD29" s="55" t="n">
        <f t="shared" si="14"/>
        <v>0.0</v>
      </c>
      <c r="AE29" s="56" t="n">
        <f t="shared" si="15"/>
        <v>0.0</v>
      </c>
    </row>
    <row r="30" spans="1:75" ht="18" x14ac:dyDescent="0.25">
      <c r="A30" s="126">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c r="W30" s="71"/>
      <c r="X30" s="55">
        <v>100</v>
      </c>
      <c r="Y30" s="55">
        <v>0</v>
      </c>
      <c r="Z30" s="55" t="n">
        <f t="shared" si="1"/>
        <v>0.0</v>
      </c>
      <c r="AA30" s="55" t="n">
        <f t="shared" si="11"/>
        <v>0.0</v>
      </c>
      <c r="AB30" s="55" t="n">
        <f t="shared" si="12"/>
        <v>0.0</v>
      </c>
      <c r="AC30" s="55" t="n">
        <f t="shared" si="13"/>
        <v>0.0</v>
      </c>
      <c r="AD30" s="55" t="n">
        <f t="shared" si="14"/>
        <v>0.0</v>
      </c>
      <c r="AE30" s="56" t="n">
        <f t="shared" si="15"/>
        <v>0.0</v>
      </c>
    </row>
    <row r="31" spans="1:75" ht="18" x14ac:dyDescent="0.25">
      <c r="A31" s="126">
        <v>8.1999999999999993</v>
      </c>
      <c r="B31" s="128" t="s">
        <v>80</v>
      </c>
      <c r="C31" s="139" t="s">
        <v>140</v>
      </c>
      <c r="D31" s="130"/>
      <c r="E31" s="125"/>
      <c r="F31" s="125"/>
      <c r="G31" s="131"/>
      <c r="H31" s="132"/>
      <c r="I31" s="133"/>
      <c r="J31" s="134"/>
      <c r="K31" s="134"/>
      <c r="L31" s="135"/>
      <c r="M31" s="140" t="s">
        <v>121</v>
      </c>
      <c r="N31" s="141">
        <v>5.3638615499999993</v>
      </c>
      <c r="O31" s="137"/>
      <c r="P31" s="147">
        <v>68000</v>
      </c>
      <c r="Q31" s="138">
        <v>0</v>
      </c>
      <c r="R31" s="143" t="n">
        <f t="shared" ref="R31:R50" si="20">P31*4.944%</f>
        <v>3361.92</v>
      </c>
      <c r="S31" s="146">
        <v>0</v>
      </c>
      <c r="T31" s="146">
        <v>0</v>
      </c>
      <c r="U31" s="144" t="n">
        <f t="shared" ref="U31:U40" si="21">R31+P31</f>
        <v>71361.92</v>
      </c>
      <c r="V31" s="144" t="n">
        <f>ROUND(U31*N31,0)</f>
        <v>382775.0</v>
      </c>
      <c r="W31" s="71"/>
      <c r="X31" s="55">
        <v>100</v>
      </c>
      <c r="Y31" s="55">
        <v>5.3638615499999993</v>
      </c>
      <c r="Z31" s="55" t="n">
        <f t="shared" si="1"/>
        <v>364742.5853999999</v>
      </c>
      <c r="AA31" s="55" t="n">
        <f t="shared" si="11"/>
        <v>0.0</v>
      </c>
      <c r="AB31" s="55" t="n">
        <f t="shared" si="12"/>
        <v>18032.873422176</v>
      </c>
      <c r="AC31" s="55" t="n">
        <f t="shared" si="13"/>
        <v>0.0</v>
      </c>
      <c r="AD31" s="55" t="n">
        <f t="shared" si="14"/>
        <v>0.0</v>
      </c>
      <c r="AE31" s="56" t="n">
        <f t="shared" si="15"/>
        <v>382775.0</v>
      </c>
    </row>
    <row r="32" spans="1:75" ht="18" x14ac:dyDescent="0.25">
      <c r="A32" s="152">
        <v>8.1999999999999993</v>
      </c>
      <c r="B32" s="128" t="s">
        <v>80</v>
      </c>
      <c r="C32" s="139" t="s">
        <v>140</v>
      </c>
      <c r="D32" s="130"/>
      <c r="E32" s="125"/>
      <c r="F32" s="125"/>
      <c r="G32" s="131"/>
      <c r="H32" s="132"/>
      <c r="I32" s="133"/>
      <c r="J32" s="134"/>
      <c r="K32" s="134"/>
      <c r="L32" s="135"/>
      <c r="M32" s="140" t="s">
        <v>121</v>
      </c>
      <c r="N32" s="141">
        <v>13.2</v>
      </c>
      <c r="O32" s="137"/>
      <c r="P32" s="147">
        <v>20160</v>
      </c>
      <c r="Q32" s="138">
        <v>0</v>
      </c>
      <c r="R32" s="143" t="n">
        <f t="shared" ref="R32" si="22">P32*4.944%</f>
        <v>996.7103999999999</v>
      </c>
      <c r="S32" s="146">
        <v>0</v>
      </c>
      <c r="T32" s="146">
        <v>0</v>
      </c>
      <c r="U32" s="144" t="n">
        <f t="shared" ref="U32:U33" si="23">R32+P32</f>
        <v>21156.7104</v>
      </c>
      <c r="V32" s="144" t="n">
        <f>ROUND(U32*N32,0)</f>
        <v>279269.0</v>
      </c>
      <c r="W32" s="71"/>
      <c r="X32" s="55">
        <v>100</v>
      </c>
      <c r="Y32" s="55">
        <v>13.2</v>
      </c>
      <c r="Z32" s="55" t="n">
        <f t="shared" ref="Z32" si="24">X32*Y32*P32/100</f>
        <v>266112.0</v>
      </c>
      <c r="AA32" s="55" t="n">
        <f t="shared" ref="AA32" si="25">X32*Y32*Q32/100</f>
        <v>0.0</v>
      </c>
      <c r="AB32" s="55" t="n">
        <f t="shared" ref="AB32" si="26">X32*Y32*R32/100</f>
        <v>13156.57728</v>
      </c>
      <c r="AC32" s="55" t="n">
        <f t="shared" ref="AC32" si="27">X32*Y32*S32/100</f>
        <v>0.0</v>
      </c>
      <c r="AD32" s="55" t="n">
        <f t="shared" ref="AD32" si="28">X32*Y32*T32/100</f>
        <v>0.0</v>
      </c>
      <c r="AE32" s="56" t="n">
        <f t="shared" ref="AE32" si="29">ROUND(SUM(Z32:AD32),0)</f>
        <v>279269.0</v>
      </c>
    </row>
    <row r="33" spans="1:31" ht="18" x14ac:dyDescent="0.25">
      <c r="A33" s="152">
        <v>8.1999999999999993</v>
      </c>
      <c r="B33" s="128" t="s">
        <v>80</v>
      </c>
      <c r="C33" s="139" t="s">
        <v>140</v>
      </c>
      <c r="D33" s="130"/>
      <c r="E33" s="125"/>
      <c r="F33" s="125"/>
      <c r="G33" s="131"/>
      <c r="H33" s="132"/>
      <c r="I33" s="133"/>
      <c r="J33" s="134"/>
      <c r="K33" s="134"/>
      <c r="L33" s="135"/>
      <c r="M33" s="140" t="s">
        <v>121</v>
      </c>
      <c r="N33" s="141">
        <v>13.2</v>
      </c>
      <c r="O33" s="137"/>
      <c r="P33" s="147">
        <v>46000</v>
      </c>
      <c r="Q33" s="138">
        <v>0</v>
      </c>
      <c r="R33" s="143" t="n">
        <f t="shared" ref="R33" si="30">P33*4.944%</f>
        <v>2274.24</v>
      </c>
      <c r="S33" s="146">
        <v>0</v>
      </c>
      <c r="T33" s="146">
        <v>0</v>
      </c>
      <c r="U33" s="144" t="n">
        <f>R33</f>
        <v>2274.24</v>
      </c>
      <c r="V33" s="144" t="n">
        <f>ROUND(U33*N33,0)</f>
        <v>30020.0</v>
      </c>
      <c r="W33" s="71"/>
      <c r="X33" s="55">
        <v>100</v>
      </c>
      <c r="Y33" s="55">
        <v>13.2</v>
      </c>
      <c r="Z33" s="55">
        <v>0</v>
      </c>
      <c r="AA33" s="55" t="n">
        <f t="shared" ref="AA33" si="31">X33*Y33*Q33/100</f>
        <v>0.0</v>
      </c>
      <c r="AB33" s="55" t="n">
        <f t="shared" ref="AB33" si="32">X33*Y33*R33/100</f>
        <v>30019.967999999997</v>
      </c>
      <c r="AC33" s="55" t="n">
        <f t="shared" ref="AC33" si="33">X33*Y33*S33/100</f>
        <v>0.0</v>
      </c>
      <c r="AD33" s="55" t="n">
        <f t="shared" ref="AD33" si="34">X33*Y33*T33/100</f>
        <v>0.0</v>
      </c>
      <c r="AE33" s="56" t="n">
        <f t="shared" ref="AE33" si="35">ROUND(SUM(Z33:AD33),0)</f>
        <v>30020.0</v>
      </c>
    </row>
    <row r="34" spans="1:31" ht="18" x14ac:dyDescent="0.25">
      <c r="A34" s="126">
        <v>8.3000000000000007</v>
      </c>
      <c r="B34" s="128" t="s">
        <v>80</v>
      </c>
      <c r="C34" s="139" t="s">
        <v>141</v>
      </c>
      <c r="D34" s="130"/>
      <c r="E34" s="125"/>
      <c r="F34" s="125"/>
      <c r="G34" s="131"/>
      <c r="H34" s="132"/>
      <c r="I34" s="133"/>
      <c r="J34" s="134"/>
      <c r="K34" s="134"/>
      <c r="L34" s="135"/>
      <c r="M34" s="140" t="s">
        <v>121</v>
      </c>
      <c r="N34" s="141">
        <v>25.47</v>
      </c>
      <c r="O34" s="137"/>
      <c r="P34" s="147">
        <v>68000</v>
      </c>
      <c r="Q34" s="138">
        <v>0</v>
      </c>
      <c r="R34" s="143" t="n">
        <f t="shared" si="20"/>
        <v>3361.92</v>
      </c>
      <c r="S34" s="146">
        <v>0</v>
      </c>
      <c r="T34" s="146">
        <v>0</v>
      </c>
      <c r="U34" s="144" t="n">
        <f t="shared" si="21"/>
        <v>71361.92</v>
      </c>
      <c r="V34" s="144" t="n">
        <f>ROUND(U34*N34,0)</f>
        <v>1817588.0</v>
      </c>
      <c r="W34" s="71"/>
      <c r="X34" s="55">
        <v>100</v>
      </c>
      <c r="Y34" s="55">
        <v>18.742615396000005</v>
      </c>
      <c r="Z34" s="55" t="n">
        <f t="shared" si="1"/>
        <v>1274497.8469280005</v>
      </c>
      <c r="AA34" s="55" t="n">
        <f t="shared" si="11"/>
        <v>0.0</v>
      </c>
      <c r="AB34" s="55" t="n">
        <f t="shared" si="12"/>
        <v>63011.17355212034</v>
      </c>
      <c r="AC34" s="55" t="n">
        <f t="shared" si="13"/>
        <v>0.0</v>
      </c>
      <c r="AD34" s="55" t="n">
        <f t="shared" si="14"/>
        <v>0.0</v>
      </c>
      <c r="AE34" s="56" t="n">
        <f t="shared" si="15"/>
        <v>1337509.0</v>
      </c>
    </row>
    <row r="35" spans="1:31" ht="18" x14ac:dyDescent="0.25">
      <c r="A35" s="126">
        <v>8.4</v>
      </c>
      <c r="B35" s="128" t="s">
        <v>80</v>
      </c>
      <c r="C35" s="139" t="s">
        <v>142</v>
      </c>
      <c r="D35" s="130"/>
      <c r="E35" s="125"/>
      <c r="F35" s="125"/>
      <c r="G35" s="131"/>
      <c r="H35" s="132"/>
      <c r="I35" s="133"/>
      <c r="J35" s="134"/>
      <c r="K35" s="134"/>
      <c r="L35" s="135"/>
      <c r="M35" s="140" t="s">
        <v>121</v>
      </c>
      <c r="N35" s="141">
        <v>9.4</v>
      </c>
      <c r="O35" s="137"/>
      <c r="P35" s="147">
        <v>68000</v>
      </c>
      <c r="Q35" s="138">
        <v>0</v>
      </c>
      <c r="R35" s="143" t="n">
        <f t="shared" si="20"/>
        <v>3361.92</v>
      </c>
      <c r="S35" s="146">
        <v>0</v>
      </c>
      <c r="T35" s="146">
        <v>0</v>
      </c>
      <c r="U35" s="144" t="n">
        <f t="shared" si="21"/>
        <v>71361.92</v>
      </c>
      <c r="V35" s="144" t="n">
        <f>ROUND(U35*N35,0)</f>
        <v>670802.0</v>
      </c>
      <c r="W35" s="71"/>
      <c r="X35" s="55">
        <v>100</v>
      </c>
      <c r="Y35" s="55">
        <v>5.9838888685714284</v>
      </c>
      <c r="Z35" s="55" t="n">
        <f t="shared" si="1"/>
        <v>406904.44306285714</v>
      </c>
      <c r="AA35" s="55" t="n">
        <f t="shared" si="11"/>
        <v>0.0</v>
      </c>
      <c r="AB35" s="55" t="n">
        <f t="shared" si="12"/>
        <v>20117.35566502766</v>
      </c>
      <c r="AC35" s="55" t="n">
        <f t="shared" si="13"/>
        <v>0.0</v>
      </c>
      <c r="AD35" s="55" t="n">
        <f t="shared" si="14"/>
        <v>0.0</v>
      </c>
      <c r="AE35" s="56" t="n">
        <f t="shared" si="15"/>
        <v>427022.0</v>
      </c>
    </row>
    <row r="36" spans="1:31" ht="18" x14ac:dyDescent="0.25">
      <c r="A36" s="126">
        <v>8.5</v>
      </c>
      <c r="B36" s="128" t="s">
        <v>80</v>
      </c>
      <c r="C36" s="149" t="s">
        <v>122</v>
      </c>
      <c r="D36" s="130"/>
      <c r="E36" s="125"/>
      <c r="F36" s="125"/>
      <c r="G36" s="131"/>
      <c r="H36" s="132"/>
      <c r="I36" s="133"/>
      <c r="J36" s="134"/>
      <c r="K36" s="134"/>
      <c r="L36" s="135"/>
      <c r="M36" s="140" t="s">
        <v>121</v>
      </c>
      <c r="N36" s="141">
        <v>2</v>
      </c>
      <c r="O36" s="137"/>
      <c r="P36" s="147">
        <v>68000</v>
      </c>
      <c r="Q36" s="138">
        <v>0</v>
      </c>
      <c r="R36" s="143" t="n">
        <f t="shared" si="20"/>
        <v>3361.92</v>
      </c>
      <c r="S36" s="146">
        <v>0</v>
      </c>
      <c r="T36" s="146">
        <v>0</v>
      </c>
      <c r="U36" s="144" t="n">
        <f t="shared" si="21"/>
        <v>71361.92</v>
      </c>
      <c r="V36" s="144" t="n">
        <f>ROUND(U36*N36,0)</f>
        <v>142724.0</v>
      </c>
      <c r="W36" s="71"/>
      <c r="X36" s="55">
        <v>100</v>
      </c>
      <c r="Y36" s="55">
        <v>1.09709038</v>
      </c>
      <c r="Z36" s="55" t="n">
        <f t="shared" si="1"/>
        <v>74602.14584000001</v>
      </c>
      <c r="AA36" s="55" t="n">
        <f t="shared" si="11"/>
        <v>0.0</v>
      </c>
      <c r="AB36" s="55" t="n">
        <f t="shared" si="12"/>
        <v>3688.3300903296004</v>
      </c>
      <c r="AC36" s="55" t="n">
        <f t="shared" si="13"/>
        <v>0.0</v>
      </c>
      <c r="AD36" s="55" t="n">
        <f t="shared" si="14"/>
        <v>0.0</v>
      </c>
      <c r="AE36" s="56" t="n">
        <f t="shared" si="15"/>
        <v>78290.0</v>
      </c>
    </row>
    <row r="37" spans="1:31" ht="18" x14ac:dyDescent="0.25">
      <c r="A37" s="126">
        <v>9</v>
      </c>
      <c r="B37" s="128" t="s">
        <v>80</v>
      </c>
      <c r="C37" s="149" t="s">
        <v>123</v>
      </c>
      <c r="D37" s="130"/>
      <c r="E37" s="125"/>
      <c r="F37" s="125"/>
      <c r="G37" s="131"/>
      <c r="H37" s="132"/>
      <c r="I37" s="133"/>
      <c r="J37" s="134"/>
      <c r="K37" s="134"/>
      <c r="L37" s="135"/>
      <c r="M37" s="140" t="s">
        <v>109</v>
      </c>
      <c r="N37" s="141">
        <v>0</v>
      </c>
      <c r="O37" s="137"/>
      <c r="P37" s="143">
        <v>0</v>
      </c>
      <c r="Q37" s="138">
        <v>0</v>
      </c>
      <c r="R37" s="143" t="n">
        <f t="shared" si="20"/>
        <v>0.0</v>
      </c>
      <c r="S37" s="146">
        <v>0</v>
      </c>
      <c r="T37" s="146">
        <v>0</v>
      </c>
      <c r="U37" s="143" t="n">
        <f t="shared" si="21"/>
        <v>0.0</v>
      </c>
      <c r="V37" s="143" t="n">
        <f t="shared" ref="V37:V38" si="36">U37*N37</f>
        <v>0.0</v>
      </c>
      <c r="W37" s="71"/>
      <c r="X37" s="55">
        <v>100</v>
      </c>
      <c r="Y37" s="55">
        <v>0</v>
      </c>
      <c r="Z37" s="55" t="n">
        <f t="shared" si="1"/>
        <v>0.0</v>
      </c>
      <c r="AA37" s="55" t="n">
        <f t="shared" si="11"/>
        <v>0.0</v>
      </c>
      <c r="AB37" s="55" t="n">
        <f t="shared" si="12"/>
        <v>0.0</v>
      </c>
      <c r="AC37" s="55" t="n">
        <f t="shared" si="13"/>
        <v>0.0</v>
      </c>
      <c r="AD37" s="55" t="n">
        <f t="shared" si="14"/>
        <v>0.0</v>
      </c>
      <c r="AE37" s="56" t="n">
        <f t="shared" si="15"/>
        <v>0.0</v>
      </c>
    </row>
    <row r="38" spans="1:31" ht="18" x14ac:dyDescent="0.25">
      <c r="A38" s="126">
        <v>9.1</v>
      </c>
      <c r="B38" s="128" t="s">
        <v>80</v>
      </c>
      <c r="C38" s="139" t="s">
        <v>151</v>
      </c>
      <c r="D38" s="130"/>
      <c r="E38" s="125"/>
      <c r="F38" s="125"/>
      <c r="G38" s="131"/>
      <c r="H38" s="132"/>
      <c r="I38" s="133"/>
      <c r="J38" s="134"/>
      <c r="K38" s="134"/>
      <c r="L38" s="135"/>
      <c r="M38" s="140" t="s">
        <v>84</v>
      </c>
      <c r="N38" s="141">
        <v>8.5037145988415705</v>
      </c>
      <c r="O38" s="137"/>
      <c r="P38" s="147">
        <v>88000</v>
      </c>
      <c r="Q38" s="138">
        <v>0</v>
      </c>
      <c r="R38" s="143" t="n">
        <f t="shared" si="20"/>
        <v>4350.72</v>
      </c>
      <c r="S38" s="146">
        <v>0</v>
      </c>
      <c r="T38" s="146">
        <v>0</v>
      </c>
      <c r="U38" s="144" t="n">
        <f t="shared" si="21"/>
        <v>92350.72</v>
      </c>
      <c r="V38" s="144" t="n">
        <f t="shared" si="36"/>
        <v>785324.1658775302</v>
      </c>
      <c r="W38" s="71"/>
      <c r="X38" s="55">
        <v>100</v>
      </c>
      <c r="Y38" s="55">
        <v>8.5494957988415692</v>
      </c>
      <c r="Z38" s="55" t="n">
        <f t="shared" si="1"/>
        <v>752355.630298058</v>
      </c>
      <c r="AA38" s="55" t="n">
        <f t="shared" si="11"/>
        <v>0.0</v>
      </c>
      <c r="AB38" s="55" t="n">
        <f t="shared" si="12"/>
        <v>37196.462361936</v>
      </c>
      <c r="AC38" s="55" t="n">
        <f t="shared" si="13"/>
        <v>0.0</v>
      </c>
      <c r="AD38" s="55" t="n">
        <f t="shared" si="14"/>
        <v>0.0</v>
      </c>
      <c r="AE38" s="56" t="n">
        <f t="shared" si="15"/>
        <v>789552.0</v>
      </c>
    </row>
    <row r="39" spans="1:31" ht="18" x14ac:dyDescent="0.25">
      <c r="A39" s="126">
        <v>9.1999999999999993</v>
      </c>
      <c r="B39" s="128" t="s">
        <v>80</v>
      </c>
      <c r="C39" s="139" t="s">
        <v>152</v>
      </c>
      <c r="D39" s="130"/>
      <c r="E39" s="125"/>
      <c r="F39" s="125"/>
      <c r="G39" s="131"/>
      <c r="H39" s="132"/>
      <c r="I39" s="133"/>
      <c r="J39" s="134"/>
      <c r="K39" s="134"/>
      <c r="L39" s="135"/>
      <c r="M39" s="140" t="s">
        <v>84</v>
      </c>
      <c r="N39" s="141">
        <v>22</v>
      </c>
      <c r="O39" s="137"/>
      <c r="P39" s="147">
        <v>88000</v>
      </c>
      <c r="Q39" s="138">
        <v>0</v>
      </c>
      <c r="R39" s="143" t="n">
        <f t="shared" si="20"/>
        <v>4350.72</v>
      </c>
      <c r="S39" s="146">
        <v>0</v>
      </c>
      <c r="T39" s="146">
        <v>0</v>
      </c>
      <c r="U39" s="144" t="n">
        <f t="shared" si="21"/>
        <v>92350.72</v>
      </c>
      <c r="V39" s="144" t="n">
        <f>ROUND(U39*N39,0)</f>
        <v>2031716.0</v>
      </c>
      <c r="W39" s="71"/>
      <c r="X39" s="55">
        <v>100</v>
      </c>
      <c r="Y39" s="55">
        <v>21.423796836542877</v>
      </c>
      <c r="Z39" s="55" t="n">
        <f t="shared" si="1"/>
        <v>1885294.1216157735</v>
      </c>
      <c r="AA39" s="55" t="n">
        <f t="shared" si="11"/>
        <v>0.0</v>
      </c>
      <c r="AB39" s="55" t="n">
        <f t="shared" si="12"/>
        <v>93208.94137268382</v>
      </c>
      <c r="AC39" s="55" t="n">
        <f t="shared" si="13"/>
        <v>0.0</v>
      </c>
      <c r="AD39" s="55" t="n">
        <f t="shared" si="14"/>
        <v>0.0</v>
      </c>
      <c r="AE39" s="56" t="n">
        <f t="shared" si="15"/>
        <v>1978503.0</v>
      </c>
    </row>
    <row r="40" spans="1:31" ht="18" x14ac:dyDescent="0.25">
      <c r="A40" s="126">
        <v>9.3000000000000007</v>
      </c>
      <c r="B40" s="128" t="s">
        <v>80</v>
      </c>
      <c r="C40" s="139" t="s">
        <v>153</v>
      </c>
      <c r="D40" s="130"/>
      <c r="E40" s="125"/>
      <c r="F40" s="125"/>
      <c r="G40" s="131"/>
      <c r="H40" s="132"/>
      <c r="I40" s="133"/>
      <c r="J40" s="134"/>
      <c r="K40" s="134"/>
      <c r="L40" s="135"/>
      <c r="M40" s="140" t="s">
        <v>84</v>
      </c>
      <c r="N40" s="141">
        <v>17</v>
      </c>
      <c r="O40" s="137"/>
      <c r="P40" s="147">
        <v>88000</v>
      </c>
      <c r="Q40" s="138">
        <v>0</v>
      </c>
      <c r="R40" s="143" t="n">
        <f t="shared" si="20"/>
        <v>4350.72</v>
      </c>
      <c r="S40" s="146">
        <v>0</v>
      </c>
      <c r="T40" s="146">
        <v>0</v>
      </c>
      <c r="U40" s="144" t="n">
        <f t="shared" si="21"/>
        <v>92350.72</v>
      </c>
      <c r="V40" s="144" t="n">
        <f>ROUND(U40*N40,0)</f>
        <v>1569962.0</v>
      </c>
      <c r="W40" s="71"/>
      <c r="X40" s="55">
        <v>100</v>
      </c>
      <c r="Y40" s="55">
        <v>13.335530471960929</v>
      </c>
      <c r="Z40" s="55" t="n">
        <f t="shared" si="1"/>
        <v>1173526.6815325618</v>
      </c>
      <c r="AA40" s="55" t="n">
        <f t="shared" si="11"/>
        <v>0.0</v>
      </c>
      <c r="AB40" s="55" t="n">
        <f t="shared" si="12"/>
        <v>58019.15913496985</v>
      </c>
      <c r="AC40" s="55" t="n">
        <f t="shared" si="13"/>
        <v>0.0</v>
      </c>
      <c r="AD40" s="55" t="n">
        <f t="shared" si="14"/>
        <v>0.0</v>
      </c>
      <c r="AE40" s="56" t="n">
        <f t="shared" si="15"/>
        <v>1231546.0</v>
      </c>
    </row>
    <row r="41" spans="1:31" ht="31.5" x14ac:dyDescent="0.25">
      <c r="A41" s="126">
        <v>10</v>
      </c>
      <c r="B41" s="128" t="s">
        <v>80</v>
      </c>
      <c r="C41" s="149" t="s">
        <v>124</v>
      </c>
      <c r="D41" s="130"/>
      <c r="E41" s="125"/>
      <c r="F41" s="125"/>
      <c r="G41" s="131"/>
      <c r="H41" s="132"/>
      <c r="I41" s="133"/>
      <c r="J41" s="134"/>
      <c r="K41" s="134"/>
      <c r="L41" s="135"/>
      <c r="M41" s="140" t="s">
        <v>125</v>
      </c>
      <c r="N41" s="145">
        <v>1</v>
      </c>
      <c r="O41" s="137"/>
      <c r="P41" s="142">
        <v>6450</v>
      </c>
      <c r="Q41" s="138">
        <v>0</v>
      </c>
      <c r="R41" s="143">
        <v>0</v>
      </c>
      <c r="S41" s="146">
        <v>0</v>
      </c>
      <c r="T41" s="146">
        <v>0</v>
      </c>
      <c r="U41" s="143">
        <v>0</v>
      </c>
      <c r="V41" s="143">
        <v>0</v>
      </c>
      <c r="W41" s="71"/>
      <c r="X41" s="55">
        <v>100</v>
      </c>
      <c r="Y41" s="55">
        <v>0</v>
      </c>
      <c r="Z41" s="55" t="n">
        <f t="shared" si="1"/>
        <v>0.0</v>
      </c>
      <c r="AA41" s="55" t="n">
        <f t="shared" si="11"/>
        <v>0.0</v>
      </c>
      <c r="AB41" s="55" t="n">
        <f t="shared" si="12"/>
        <v>0.0</v>
      </c>
      <c r="AC41" s="55" t="n">
        <f t="shared" si="13"/>
        <v>0.0</v>
      </c>
      <c r="AD41" s="55" t="n">
        <f t="shared" si="14"/>
        <v>0.0</v>
      </c>
      <c r="AE41" s="56" t="n">
        <f t="shared" si="15"/>
        <v>0.0</v>
      </c>
    </row>
    <row r="42" spans="1:31" ht="94.5" x14ac:dyDescent="0.25">
      <c r="A42" s="126">
        <v>11</v>
      </c>
      <c r="B42" s="128" t="s">
        <v>80</v>
      </c>
      <c r="C42" s="150" t="s">
        <v>126</v>
      </c>
      <c r="D42" s="130"/>
      <c r="E42" s="125"/>
      <c r="F42" s="125"/>
      <c r="G42" s="131"/>
      <c r="H42" s="132"/>
      <c r="I42" s="133"/>
      <c r="J42" s="134"/>
      <c r="K42" s="134"/>
      <c r="L42" s="135"/>
      <c r="M42" s="140" t="s">
        <v>85</v>
      </c>
      <c r="N42" s="145">
        <v>17</v>
      </c>
      <c r="O42" s="137"/>
      <c r="P42" s="142">
        <v>90000</v>
      </c>
      <c r="Q42" s="138">
        <v>0</v>
      </c>
      <c r="R42" s="143" t="n">
        <f t="shared" si="20"/>
        <v>4449.599999999999</v>
      </c>
      <c r="S42" s="146">
        <v>0</v>
      </c>
      <c r="T42" s="146">
        <v>0</v>
      </c>
      <c r="U42" s="142" t="n">
        <f t="shared" ref="U42:U50" si="37">R42+P42</f>
        <v>94449.6</v>
      </c>
      <c r="V42" s="143" t="n">
        <f>ROUND(U42*N42,0)</f>
        <v>1605643.0</v>
      </c>
      <c r="W42" s="71"/>
      <c r="X42" s="55">
        <v>100</v>
      </c>
      <c r="Y42" s="55">
        <v>11</v>
      </c>
      <c r="Z42" s="55" t="n">
        <f t="shared" si="1"/>
        <v>990000.0</v>
      </c>
      <c r="AA42" s="55" t="n">
        <f t="shared" si="11"/>
        <v>0.0</v>
      </c>
      <c r="AB42" s="55" t="n">
        <f t="shared" si="12"/>
        <v>48945.59999999999</v>
      </c>
      <c r="AC42" s="55" t="n">
        <f t="shared" si="13"/>
        <v>0.0</v>
      </c>
      <c r="AD42" s="55" t="n">
        <f t="shared" si="14"/>
        <v>0.0</v>
      </c>
      <c r="AE42" s="56" t="n">
        <f t="shared" si="15"/>
        <v>1038946.0</v>
      </c>
    </row>
    <row r="43" spans="1:31" ht="18" x14ac:dyDescent="0.25">
      <c r="A43" s="152">
        <v>12</v>
      </c>
      <c r="B43" s="128" t="s">
        <v>80</v>
      </c>
      <c r="C43" s="150" t="s">
        <v>154</v>
      </c>
      <c r="D43" s="130"/>
      <c r="E43" s="125"/>
      <c r="F43" s="125"/>
      <c r="G43" s="131"/>
      <c r="H43" s="132"/>
      <c r="I43" s="133"/>
      <c r="J43" s="134"/>
      <c r="K43" s="134"/>
      <c r="L43" s="135"/>
      <c r="M43" s="140" t="s">
        <v>158</v>
      </c>
      <c r="N43" s="145">
        <v>1</v>
      </c>
      <c r="O43" s="137"/>
      <c r="P43" s="142">
        <v>550000</v>
      </c>
      <c r="Q43" s="138">
        <v>0</v>
      </c>
      <c r="R43" s="143" t="n">
        <f t="shared" ref="R43" si="38">P43*4.944%</f>
        <v>27192.0</v>
      </c>
      <c r="S43" s="146">
        <v>0</v>
      </c>
      <c r="T43" s="146">
        <v>0</v>
      </c>
      <c r="U43" s="142" t="n">
        <f t="shared" ref="U43" si="39">R43+P43</f>
        <v>577192.0</v>
      </c>
      <c r="V43" s="143" t="n">
        <f>ROUND(U43*N43,0)</f>
        <v>577192.0</v>
      </c>
      <c r="W43" s="71"/>
      <c r="X43" s="55">
        <v>100</v>
      </c>
      <c r="Y43" s="55">
        <v>1</v>
      </c>
      <c r="Z43" s="55" t="n">
        <f t="shared" ref="Z43" si="40">X43*Y43*P43/100</f>
        <v>550000.0</v>
      </c>
      <c r="AA43" s="55" t="n">
        <f t="shared" ref="AA43" si="41">X43*Y43*Q43/100</f>
        <v>0.0</v>
      </c>
      <c r="AB43" s="55" t="n">
        <f t="shared" ref="AB43" si="42">X43*Y43*R43/100</f>
        <v>27192.0</v>
      </c>
      <c r="AC43" s="55" t="n">
        <f t="shared" ref="AC43" si="43">X43*Y43*S43/100</f>
        <v>0.0</v>
      </c>
      <c r="AD43" s="55" t="n">
        <f t="shared" ref="AD43" si="44">X43*Y43*T43/100</f>
        <v>0.0</v>
      </c>
      <c r="AE43" s="56" t="n">
        <f t="shared" ref="AE43" si="45">ROUND(SUM(Z43:AD43),0)</f>
        <v>577192.0</v>
      </c>
    </row>
    <row r="44" spans="1:31" ht="18" x14ac:dyDescent="0.25">
      <c r="A44" s="152">
        <v>13</v>
      </c>
      <c r="B44" s="128" t="s">
        <v>80</v>
      </c>
      <c r="C44" s="150" t="s">
        <v>155</v>
      </c>
      <c r="D44" s="130"/>
      <c r="E44" s="125"/>
      <c r="F44" s="125"/>
      <c r="G44" s="131"/>
      <c r="H44" s="132"/>
      <c r="I44" s="133"/>
      <c r="J44" s="134"/>
      <c r="K44" s="134"/>
      <c r="L44" s="135"/>
      <c r="M44" s="140" t="s">
        <v>159</v>
      </c>
      <c r="N44" s="145">
        <v>2013.24</v>
      </c>
      <c r="O44" s="137"/>
      <c r="P44" s="142">
        <v>550</v>
      </c>
      <c r="Q44" s="138">
        <v>0</v>
      </c>
      <c r="R44" s="143" t="n">
        <f t="shared" ref="R44" si="46">P44*4.944%</f>
        <v>27.192</v>
      </c>
      <c r="S44" s="146">
        <v>0</v>
      </c>
      <c r="T44" s="146">
        <v>0</v>
      </c>
      <c r="U44" s="142" t="n">
        <f t="shared" ref="U44" si="47">R44+P44</f>
        <v>577.192</v>
      </c>
      <c r="V44" s="143" t="n">
        <f>ROUND(U44*N44,0)</f>
        <v>1162026.0</v>
      </c>
      <c r="W44" s="71"/>
      <c r="X44" s="55">
        <v>100</v>
      </c>
      <c r="Y44" s="55">
        <v>2013.24</v>
      </c>
      <c r="Z44" s="55" t="n">
        <f t="shared" ref="Z44" si="48">X44*Y44*P44/100</f>
        <v>1107282.0</v>
      </c>
      <c r="AA44" s="55" t="n">
        <f t="shared" ref="AA44" si="49">X44*Y44*Q44/100</f>
        <v>0.0</v>
      </c>
      <c r="AB44" s="55" t="n">
        <f t="shared" ref="AB44" si="50">X44*Y44*R44/100</f>
        <v>54744.022079999995</v>
      </c>
      <c r="AC44" s="55" t="n">
        <f t="shared" ref="AC44" si="51">X44*Y44*S44/100</f>
        <v>0.0</v>
      </c>
      <c r="AD44" s="55" t="n">
        <f t="shared" ref="AD44" si="52">X44*Y44*T44/100</f>
        <v>0.0</v>
      </c>
      <c r="AE44" s="56" t="n">
        <f t="shared" ref="AE44" si="53">ROUND(SUM(Z44:AD44),0)</f>
        <v>1162026.0</v>
      </c>
    </row>
    <row r="45" spans="1:31" ht="18" x14ac:dyDescent="0.25">
      <c r="A45" s="152">
        <v>14</v>
      </c>
      <c r="B45" s="128" t="s">
        <v>80</v>
      </c>
      <c r="C45" s="150" t="s">
        <v>156</v>
      </c>
      <c r="D45" s="130"/>
      <c r="E45" s="125"/>
      <c r="F45" s="125"/>
      <c r="G45" s="131"/>
      <c r="H45" s="132"/>
      <c r="I45" s="133"/>
      <c r="J45" s="134"/>
      <c r="K45" s="134"/>
      <c r="L45" s="135"/>
      <c r="M45" s="140" t="s">
        <v>159</v>
      </c>
      <c r="N45" s="145">
        <v>862.7</v>
      </c>
      <c r="O45" s="137"/>
      <c r="P45" s="142">
        <v>358</v>
      </c>
      <c r="Q45" s="138">
        <v>0</v>
      </c>
      <c r="R45" s="143" t="n">
        <f t="shared" ref="R45:R46" si="54">P45*4.944%</f>
        <v>17.69952</v>
      </c>
      <c r="S45" s="146">
        <v>0</v>
      </c>
      <c r="T45" s="146">
        <v>0</v>
      </c>
      <c r="U45" s="142" t="n">
        <f t="shared" ref="U45:U46" si="55">R45+P45</f>
        <v>375.69952</v>
      </c>
      <c r="V45" s="143" t="n">
        <f t="shared" ref="V45:V46" si="56">ROUND(U45*N45,0)</f>
        <v>324116.0</v>
      </c>
      <c r="W45" s="71"/>
      <c r="X45" s="55">
        <v>100</v>
      </c>
      <c r="Y45" s="55">
        <v>862.7</v>
      </c>
      <c r="Z45" s="55" t="n">
        <f t="shared" ref="Z45:Z46" si="57">X45*Y45*P45/100</f>
        <v>308846.6</v>
      </c>
      <c r="AA45" s="55" t="n">
        <f t="shared" ref="AA45:AA46" si="58">X45*Y45*Q45/100</f>
        <v>0.0</v>
      </c>
      <c r="AB45" s="55" t="n">
        <f t="shared" ref="AB45:AB46" si="59">X45*Y45*R45/100</f>
        <v>15269.375903999999</v>
      </c>
      <c r="AC45" s="55" t="n">
        <f t="shared" ref="AC45:AC46" si="60">X45*Y45*S45/100</f>
        <v>0.0</v>
      </c>
      <c r="AD45" s="55" t="n">
        <f t="shared" ref="AD45:AD46" si="61">X45*Y45*T45/100</f>
        <v>0.0</v>
      </c>
      <c r="AE45" s="56" t="n">
        <f t="shared" ref="AE45:AE46" si="62">ROUND(SUM(Z45:AD45),0)</f>
        <v>324116.0</v>
      </c>
    </row>
    <row r="46" spans="1:31" ht="18" x14ac:dyDescent="0.25">
      <c r="A46" s="152">
        <v>15</v>
      </c>
      <c r="B46" s="128" t="s">
        <v>80</v>
      </c>
      <c r="C46" s="150" t="s">
        <v>157</v>
      </c>
      <c r="D46" s="130"/>
      <c r="E46" s="125"/>
      <c r="F46" s="125"/>
      <c r="G46" s="131"/>
      <c r="H46" s="132"/>
      <c r="I46" s="133"/>
      <c r="J46" s="134"/>
      <c r="K46" s="134"/>
      <c r="L46" s="135"/>
      <c r="M46" s="140" t="s">
        <v>160</v>
      </c>
      <c r="N46" s="145">
        <v>110.43999999999997</v>
      </c>
      <c r="O46" s="137"/>
      <c r="P46" s="142">
        <v>4500</v>
      </c>
      <c r="Q46" s="138">
        <v>0</v>
      </c>
      <c r="R46" s="143" t="n">
        <f t="shared" si="54"/>
        <v>222.48</v>
      </c>
      <c r="S46" s="146">
        <v>0</v>
      </c>
      <c r="T46" s="146">
        <v>0</v>
      </c>
      <c r="U46" s="142" t="n">
        <f t="shared" si="55"/>
        <v>4722.48</v>
      </c>
      <c r="V46" s="143" t="n">
        <f t="shared" si="56"/>
        <v>521551.0</v>
      </c>
      <c r="W46" s="71"/>
      <c r="X46" s="55">
        <v>100</v>
      </c>
      <c r="Y46" s="55">
        <v>110.43999999999997</v>
      </c>
      <c r="Z46" s="55" t="n">
        <f t="shared" si="57"/>
        <v>496979.9999999998</v>
      </c>
      <c r="AA46" s="55" t="n">
        <f t="shared" si="58"/>
        <v>0.0</v>
      </c>
      <c r="AB46" s="55" t="n">
        <f t="shared" si="59"/>
        <v>24570.69119999999</v>
      </c>
      <c r="AC46" s="55" t="n">
        <f t="shared" si="60"/>
        <v>0.0</v>
      </c>
      <c r="AD46" s="55" t="n">
        <f t="shared" si="61"/>
        <v>0.0</v>
      </c>
      <c r="AE46" s="56" t="n">
        <f t="shared" si="62"/>
        <v>521551.0</v>
      </c>
    </row>
    <row r="47" spans="1:31" ht="18" x14ac:dyDescent="0.25">
      <c r="A47" s="126">
        <v>16</v>
      </c>
      <c r="B47" s="128" t="s">
        <v>80</v>
      </c>
      <c r="C47" s="150" t="s">
        <v>127</v>
      </c>
      <c r="D47" s="130"/>
      <c r="E47" s="125"/>
      <c r="F47" s="125"/>
      <c r="G47" s="131"/>
      <c r="H47" s="132"/>
      <c r="I47" s="133"/>
      <c r="J47" s="134"/>
      <c r="K47" s="134"/>
      <c r="L47" s="135"/>
      <c r="M47" s="140" t="s">
        <v>84</v>
      </c>
      <c r="N47" s="145">
        <v>6.3</v>
      </c>
      <c r="O47" s="137"/>
      <c r="P47" s="142">
        <v>88000</v>
      </c>
      <c r="Q47" s="138">
        <v>0</v>
      </c>
      <c r="R47" s="143" t="n">
        <f t="shared" si="20"/>
        <v>4350.72</v>
      </c>
      <c r="S47" s="146">
        <v>0</v>
      </c>
      <c r="T47" s="146">
        <v>0</v>
      </c>
      <c r="U47" s="142" t="n">
        <f t="shared" si="37"/>
        <v>92350.72</v>
      </c>
      <c r="V47" s="143" t="n">
        <f>ROUND(U47*N47,0)</f>
        <v>581810.0</v>
      </c>
      <c r="W47" s="122"/>
      <c r="X47" s="55">
        <v>100</v>
      </c>
      <c r="Y47" s="55">
        <v>0.55999999999999994</v>
      </c>
      <c r="Z47" s="55" t="n">
        <f t="shared" ref="Z47:Z50" si="63">X47*Y47*P47/100</f>
        <v>49279.99999999999</v>
      </c>
      <c r="AA47" s="55" t="n">
        <f t="shared" ref="AA47:AA50" si="64">X47*Y47*Q47/100</f>
        <v>0.0</v>
      </c>
      <c r="AB47" s="55" t="n">
        <f t="shared" ref="AB47:AB50" si="65">X47*Y47*R47/100</f>
        <v>2436.4031999999997</v>
      </c>
      <c r="AC47" s="55" t="n">
        <f t="shared" ref="AC47:AC50" si="66">X47*Y47*S47/100</f>
        <v>0.0</v>
      </c>
      <c r="AD47" s="55" t="n">
        <f t="shared" ref="AD47:AD50" si="67">X47*Y47*T47/100</f>
        <v>0.0</v>
      </c>
      <c r="AE47" s="56" t="n">
        <f t="shared" ref="AE47:AE50" si="68">ROUND(SUM(Z47:AD47),0)</f>
        <v>51716.0</v>
      </c>
    </row>
    <row r="48" spans="1:31" ht="18" x14ac:dyDescent="0.25">
      <c r="A48" s="126">
        <v>17</v>
      </c>
      <c r="B48" s="128" t="s">
        <v>80</v>
      </c>
      <c r="C48" s="150" t="s">
        <v>149</v>
      </c>
      <c r="D48" s="130"/>
      <c r="E48" s="125"/>
      <c r="F48" s="125"/>
      <c r="G48" s="131"/>
      <c r="H48" s="132"/>
      <c r="I48" s="133"/>
      <c r="J48" s="134"/>
      <c r="K48" s="134"/>
      <c r="L48" s="135"/>
      <c r="M48" s="140" t="s">
        <v>84</v>
      </c>
      <c r="N48" s="145">
        <v>17</v>
      </c>
      <c r="O48" s="137"/>
      <c r="P48" s="142">
        <v>691.37882205513756</v>
      </c>
      <c r="Q48" s="138">
        <v>0</v>
      </c>
      <c r="R48" s="143" t="n">
        <f t="shared" si="20"/>
        <v>34.181768962406</v>
      </c>
      <c r="S48" s="146">
        <v>0</v>
      </c>
      <c r="T48" s="146">
        <v>0</v>
      </c>
      <c r="U48" s="142" t="n">
        <f t="shared" si="37"/>
        <v>725.5605910175435</v>
      </c>
      <c r="V48" s="143" t="n">
        <f>ROUND(U48*N48,0)</f>
        <v>12335.0</v>
      </c>
      <c r="X48" s="55">
        <v>100</v>
      </c>
      <c r="Y48" s="55">
        <v>15.959999999999999</v>
      </c>
      <c r="Z48" s="55" t="n">
        <f t="shared" si="63"/>
        <v>11034.405999999995</v>
      </c>
      <c r="AA48" s="55" t="n">
        <f t="shared" si="64"/>
        <v>0.0</v>
      </c>
      <c r="AB48" s="55" t="n">
        <f t="shared" si="65"/>
        <v>545.5410326399997</v>
      </c>
      <c r="AC48" s="55" t="n">
        <f t="shared" si="66"/>
        <v>0.0</v>
      </c>
      <c r="AD48" s="55" t="n">
        <f t="shared" si="67"/>
        <v>0.0</v>
      </c>
      <c r="AE48" s="56" t="n">
        <f t="shared" si="68"/>
        <v>11580.0</v>
      </c>
    </row>
    <row r="49" spans="1:31" ht="18" x14ac:dyDescent="0.25">
      <c r="A49" s="126">
        <v>18</v>
      </c>
      <c r="B49" s="128" t="s">
        <v>80</v>
      </c>
      <c r="C49" s="150" t="s">
        <v>150</v>
      </c>
      <c r="D49" s="130"/>
      <c r="E49" s="125"/>
      <c r="F49" s="125"/>
      <c r="G49" s="131"/>
      <c r="H49" s="132"/>
      <c r="I49" s="133"/>
      <c r="J49" s="134"/>
      <c r="K49" s="134"/>
      <c r="L49" s="135"/>
      <c r="M49" s="140" t="s">
        <v>129</v>
      </c>
      <c r="N49" s="145">
        <v>387.25</v>
      </c>
      <c r="O49" s="137"/>
      <c r="P49" s="142">
        <v>1102.6937102277971</v>
      </c>
      <c r="Q49" s="138">
        <v>0</v>
      </c>
      <c r="R49" s="143" t="n">
        <f t="shared" si="20"/>
        <v>54.517177033662286</v>
      </c>
      <c r="S49" s="146">
        <v>0</v>
      </c>
      <c r="T49" s="146">
        <v>0</v>
      </c>
      <c r="U49" s="142" t="n">
        <f t="shared" si="37"/>
        <v>1157.2108872614594</v>
      </c>
      <c r="V49" s="143" t="n">
        <f>ROUND(U49*N49,0)</f>
        <v>448130.0</v>
      </c>
      <c r="X49" s="55">
        <v>100</v>
      </c>
      <c r="Y49" s="55">
        <v>387.25</v>
      </c>
      <c r="Z49" s="55" t="n">
        <f t="shared" si="63"/>
        <v>427018.1392857144</v>
      </c>
      <c r="AA49" s="55" t="n">
        <f t="shared" si="64"/>
        <v>0.0</v>
      </c>
      <c r="AB49" s="55" t="n">
        <f t="shared" si="65"/>
        <v>21111.77680628572</v>
      </c>
      <c r="AC49" s="55" t="n">
        <f t="shared" si="66"/>
        <v>0.0</v>
      </c>
      <c r="AD49" s="55" t="n">
        <f t="shared" si="67"/>
        <v>0.0</v>
      </c>
      <c r="AE49" s="56" t="n">
        <f t="shared" si="68"/>
        <v>448130.0</v>
      </c>
    </row>
    <row r="50" spans="1:31" ht="18" x14ac:dyDescent="0.25">
      <c r="A50" s="126">
        <v>19</v>
      </c>
      <c r="B50" s="128" t="s">
        <v>80</v>
      </c>
      <c r="C50" s="150" t="s">
        <v>130</v>
      </c>
      <c r="D50" s="130"/>
      <c r="E50" s="125"/>
      <c r="F50" s="125"/>
      <c r="G50" s="131"/>
      <c r="H50" s="132"/>
      <c r="I50" s="133"/>
      <c r="J50" s="134"/>
      <c r="K50" s="134"/>
      <c r="L50" s="135"/>
      <c r="M50" s="140" t="s">
        <v>84</v>
      </c>
      <c r="N50" s="145">
        <v>31.824999999999999</v>
      </c>
      <c r="O50" s="137"/>
      <c r="P50" s="142">
        <v>73</v>
      </c>
      <c r="Q50" s="138">
        <v>0</v>
      </c>
      <c r="R50" s="143" t="n">
        <f t="shared" si="20"/>
        <v>3.60912</v>
      </c>
      <c r="S50" s="146">
        <v>0</v>
      </c>
      <c r="T50" s="146">
        <v>0</v>
      </c>
      <c r="U50" s="142" t="n">
        <f t="shared" si="37"/>
        <v>76.60912</v>
      </c>
      <c r="V50" s="143" t="n">
        <f>ROUND(U50*N50,0)</f>
        <v>2438.0</v>
      </c>
      <c r="X50" s="55">
        <v>100</v>
      </c>
      <c r="Y50" s="124">
        <v>31.824999999999999</v>
      </c>
      <c r="Z50" s="55" t="n">
        <f t="shared" si="63"/>
        <v>2323.225</v>
      </c>
      <c r="AA50" s="55" t="n">
        <f t="shared" si="64"/>
        <v>0.0</v>
      </c>
      <c r="AB50" s="55" t="n">
        <f t="shared" si="65"/>
        <v>114.86024400000001</v>
      </c>
      <c r="AC50" s="55" t="n">
        <f t="shared" si="66"/>
        <v>0.0</v>
      </c>
      <c r="AD50" s="55" t="n">
        <f t="shared" si="67"/>
        <v>0.0</v>
      </c>
      <c r="AE50" s="56" t="n">
        <f t="shared" si="68"/>
        <v>2438.0</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50" name="Range1_1_5_1_1_3"/>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K12" sqref="K1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70" t="s">
        <v>24</v>
      </c>
      <c r="B1" s="171"/>
      <c r="C1" s="171"/>
      <c r="D1" s="171"/>
      <c r="E1" s="171"/>
      <c r="F1" s="171"/>
      <c r="G1" s="171"/>
      <c r="H1" s="171"/>
      <c r="I1" s="172"/>
    </row>
    <row r="2" spans="1:10" s="93" customFormat="1" ht="20.25" x14ac:dyDescent="0.2">
      <c r="A2" s="173" t="s">
        <v>25</v>
      </c>
      <c r="B2" s="174"/>
      <c r="C2" s="174"/>
      <c r="D2" s="174"/>
      <c r="E2" s="174"/>
      <c r="F2" s="174"/>
      <c r="G2" s="174"/>
      <c r="H2" s="174"/>
      <c r="I2" s="175"/>
    </row>
    <row r="3" spans="1:10" s="93" customFormat="1" ht="15.75" thickBot="1" x14ac:dyDescent="0.25">
      <c r="A3" s="176" t="s">
        <v>148</v>
      </c>
      <c r="B3" s="177"/>
      <c r="C3" s="177"/>
      <c r="D3" s="177"/>
      <c r="E3" s="177"/>
      <c r="F3" s="177"/>
      <c r="G3" s="178" t="s">
        <v>101</v>
      </c>
      <c r="H3" s="179"/>
      <c r="I3" s="180"/>
      <c r="J3" s="94"/>
    </row>
    <row r="4" spans="1:10" s="94" customFormat="1" ht="15" x14ac:dyDescent="0.25">
      <c r="A4" s="181" t="s">
        <v>26</v>
      </c>
      <c r="B4" s="182"/>
      <c r="C4" s="95" t="s">
        <v>86</v>
      </c>
      <c r="D4" s="96"/>
      <c r="E4" s="96"/>
      <c r="F4" s="97"/>
      <c r="G4" s="183" t="s">
        <v>27</v>
      </c>
      <c r="H4" s="184"/>
      <c r="I4" s="185"/>
    </row>
    <row r="5" spans="1:10" s="94" customFormat="1" ht="15.75" thickBot="1" x14ac:dyDescent="0.3">
      <c r="A5" s="189" t="s">
        <v>28</v>
      </c>
      <c r="B5" s="190"/>
      <c r="C5" s="191" t="s">
        <v>87</v>
      </c>
      <c r="D5" s="191"/>
      <c r="E5" s="191"/>
      <c r="F5" s="192"/>
      <c r="G5" s="186"/>
      <c r="H5" s="187"/>
      <c r="I5" s="188"/>
    </row>
    <row r="6" spans="1:10" s="93" customFormat="1" x14ac:dyDescent="0.2">
      <c r="A6" s="207"/>
      <c r="B6" s="208"/>
      <c r="C6" s="208"/>
      <c r="D6" s="208"/>
      <c r="E6" s="98"/>
      <c r="F6" s="209"/>
      <c r="G6" s="210"/>
      <c r="H6" s="210"/>
      <c r="I6" s="211"/>
    </row>
    <row r="7" spans="1:10" s="93" customFormat="1" x14ac:dyDescent="0.2">
      <c r="A7" s="99" t="s">
        <v>29</v>
      </c>
      <c r="B7" s="212" t="s">
        <v>88</v>
      </c>
      <c r="C7" s="212"/>
      <c r="D7" s="212"/>
      <c r="E7" s="213"/>
      <c r="F7" s="199" t="s">
        <v>143</v>
      </c>
      <c r="G7" s="200"/>
      <c r="H7" s="200"/>
      <c r="I7" s="201"/>
    </row>
    <row r="8" spans="1:10" s="93" customFormat="1" ht="12.75" customHeight="1" x14ac:dyDescent="0.2">
      <c r="A8" s="214" t="s">
        <v>30</v>
      </c>
      <c r="B8" s="215"/>
      <c r="C8" s="100"/>
      <c r="D8" s="100"/>
      <c r="E8" s="98"/>
      <c r="F8" s="197" t="s">
        <v>144</v>
      </c>
      <c r="G8" s="197"/>
      <c r="H8" s="197"/>
      <c r="I8" s="198"/>
    </row>
    <row r="9" spans="1:10" s="93" customFormat="1" x14ac:dyDescent="0.2">
      <c r="A9" s="193" t="s">
        <v>31</v>
      </c>
      <c r="B9" s="194"/>
      <c r="C9" s="194"/>
      <c r="D9" s="195" t="s">
        <v>147</v>
      </c>
      <c r="E9" s="196"/>
      <c r="F9" s="197" t="s">
        <v>145</v>
      </c>
      <c r="G9" s="197"/>
      <c r="H9" s="197"/>
      <c r="I9" s="198"/>
    </row>
    <row r="10" spans="1:10" s="93" customFormat="1" x14ac:dyDescent="0.2">
      <c r="A10" s="193" t="s">
        <v>32</v>
      </c>
      <c r="B10" s="194"/>
      <c r="C10" s="194"/>
      <c r="D10" s="202" t="n">
        <f>Certification!V4</f>
        <v>2.116948016587753E7</v>
      </c>
      <c r="E10" s="203"/>
      <c r="F10" s="204" t="s">
        <v>89</v>
      </c>
      <c r="G10" s="205"/>
      <c r="H10" s="205"/>
      <c r="I10" s="206"/>
    </row>
    <row r="11" spans="1:10" s="93" customFormat="1" ht="12.75" customHeight="1" x14ac:dyDescent="0.2">
      <c r="A11" s="101" t="s">
        <v>33</v>
      </c>
      <c r="B11" s="100"/>
      <c r="C11" s="102"/>
      <c r="D11" s="229" t="s">
        <v>90</v>
      </c>
      <c r="E11" s="230"/>
      <c r="F11" s="231" t="s">
        <v>146</v>
      </c>
      <c r="G11" s="232"/>
      <c r="H11" s="232"/>
      <c r="I11" s="233"/>
    </row>
    <row r="12" spans="1:10" s="93" customFormat="1" ht="13.5" thickBot="1" x14ac:dyDescent="0.25">
      <c r="A12" s="234" t="s">
        <v>34</v>
      </c>
      <c r="B12" s="235"/>
      <c r="C12" s="235"/>
      <c r="D12" s="236" t="n">
        <f>Certification!V4</f>
        <v>2.116948016587753E7</v>
      </c>
      <c r="E12" s="237"/>
      <c r="F12" s="103"/>
      <c r="G12" s="238"/>
      <c r="H12" s="239"/>
      <c r="I12" s="240"/>
    </row>
    <row r="13" spans="1:10" ht="26.25" thickBot="1" x14ac:dyDescent="0.25">
      <c r="A13" s="25" t="s">
        <v>0</v>
      </c>
      <c r="B13" s="241" t="s">
        <v>35</v>
      </c>
      <c r="C13" s="241"/>
      <c r="D13" s="241"/>
      <c r="E13" s="241"/>
      <c r="F13" s="26" t="s">
        <v>36</v>
      </c>
      <c r="G13" s="27" t="s">
        <v>37</v>
      </c>
      <c r="H13" s="242" t="s">
        <v>38</v>
      </c>
      <c r="I13" s="243"/>
    </row>
    <row r="14" spans="1:10" x14ac:dyDescent="0.2">
      <c r="A14" s="28"/>
      <c r="B14" s="216" t="s">
        <v>39</v>
      </c>
      <c r="C14" s="217"/>
      <c r="D14" s="217"/>
      <c r="E14" s="218"/>
      <c r="F14" s="104"/>
      <c r="G14" s="105" t="s">
        <v>40</v>
      </c>
      <c r="H14" s="219"/>
      <c r="I14" s="220"/>
    </row>
    <row r="15" spans="1:10" ht="13.5" thickBot="1" x14ac:dyDescent="0.25">
      <c r="A15" s="29"/>
      <c r="B15" s="221" t="s">
        <v>41</v>
      </c>
      <c r="C15" s="222"/>
      <c r="D15" s="222"/>
      <c r="E15" s="223"/>
      <c r="F15" s="106"/>
      <c r="G15" s="107" t="str">
        <f>Certification!D4</f>
        <v>COP-R002</v>
      </c>
      <c r="H15" s="224"/>
      <c r="I15" s="225"/>
    </row>
    <row r="16" spans="1:10" ht="15" x14ac:dyDescent="0.2">
      <c r="A16" s="30" t="s">
        <v>42</v>
      </c>
      <c r="B16" s="226" t="s">
        <v>43</v>
      </c>
      <c r="C16" s="226"/>
      <c r="D16" s="226"/>
      <c r="E16" s="226"/>
      <c r="F16" s="108"/>
      <c r="G16" s="109"/>
      <c r="H16" s="227"/>
      <c r="I16" s="228"/>
    </row>
    <row r="17" spans="1:9" x14ac:dyDescent="0.2">
      <c r="A17" s="28" t="n">
        <f>+A15+1</f>
        <v>1.0</v>
      </c>
      <c r="B17" s="244" t="s">
        <v>91</v>
      </c>
      <c r="C17" s="244"/>
      <c r="D17" s="244"/>
      <c r="E17" s="244"/>
      <c r="F17" s="110" t="n">
        <v>1.3408683E7</v>
      </c>
      <c r="G17" s="111" t="n">
        <f t="shared" ref="G17:G33" si="0">H17-F17</f>
        <v>3614354.239248678</v>
      </c>
      <c r="H17" s="245" t="n">
        <f>Certification!Z4</f>
        <v>1.7023037239248678E7</v>
      </c>
      <c r="I17" s="246"/>
    </row>
    <row r="18" spans="1:9" x14ac:dyDescent="0.2">
      <c r="A18" s="28" t="n">
        <f>+A17+1</f>
        <v>2.0</v>
      </c>
      <c r="B18" s="244" t="s">
        <v>16</v>
      </c>
      <c r="C18" s="244"/>
      <c r="D18" s="244"/>
      <c r="E18" s="244"/>
      <c r="F18" s="110" t="n">
        <v>0.0</v>
      </c>
      <c r="G18" s="111" t="n">
        <f t="shared" si="0"/>
        <v>0.0</v>
      </c>
      <c r="H18" s="245" t="n">
        <f>Certification!AA4</f>
        <v>0.0</v>
      </c>
      <c r="I18" s="246"/>
    </row>
    <row r="19" spans="1:9" x14ac:dyDescent="0.2">
      <c r="A19" s="28">
        <v>3</v>
      </c>
      <c r="B19" s="244" t="s">
        <v>92</v>
      </c>
      <c r="C19" s="244"/>
      <c r="D19" s="244"/>
      <c r="E19" s="244"/>
      <c r="F19" s="110" t="n">
        <v>662919.0</v>
      </c>
      <c r="G19" s="112" t="n">
        <f t="shared" si="0"/>
        <v>208719.92910845473</v>
      </c>
      <c r="H19" s="250" t="n">
        <f>Certification!AB4</f>
        <v>871638.9291084547</v>
      </c>
      <c r="I19" s="251"/>
    </row>
    <row r="20" spans="1:9" x14ac:dyDescent="0.2">
      <c r="A20" s="28">
        <v>4</v>
      </c>
      <c r="B20" s="244" t="s">
        <v>18</v>
      </c>
      <c r="C20" s="244"/>
      <c r="D20" s="244"/>
      <c r="E20" s="244"/>
      <c r="F20" s="110" t="n">
        <v>0.0</v>
      </c>
      <c r="G20" s="111" t="n">
        <f t="shared" si="0"/>
        <v>0.0</v>
      </c>
      <c r="H20" s="245" t="n">
        <f>Certification!AC4</f>
        <v>0.0</v>
      </c>
      <c r="I20" s="246"/>
    </row>
    <row r="21" spans="1:9" x14ac:dyDescent="0.2">
      <c r="A21" s="28">
        <v>5</v>
      </c>
      <c r="B21" s="244" t="s">
        <v>93</v>
      </c>
      <c r="C21" s="244"/>
      <c r="D21" s="244"/>
      <c r="E21" s="244"/>
      <c r="F21" s="110" t="n">
        <v>0.0</v>
      </c>
      <c r="G21" s="111" t="n">
        <f t="shared" si="0"/>
        <v>0.0</v>
      </c>
      <c r="H21" s="245" t="n">
        <f>Certification!AD4</f>
        <v>0.0</v>
      </c>
      <c r="I21" s="246"/>
    </row>
    <row r="22" spans="1:9" ht="58.5" customHeight="1" thickBot="1" x14ac:dyDescent="0.25">
      <c r="A22" s="31" t="s">
        <v>42</v>
      </c>
      <c r="B22" s="247" t="s">
        <v>44</v>
      </c>
      <c r="C22" s="247"/>
      <c r="D22" s="247"/>
      <c r="E22" s="247"/>
      <c r="F22" s="113" t="n">
        <f>SUM(F17:F21)</f>
        <v>1.4071602E7</v>
      </c>
      <c r="G22" s="114" t="n">
        <f t="shared" si="0"/>
        <v>3823074.168357134</v>
      </c>
      <c r="H22" s="248" t="n">
        <f>SUM(H17:H21)</f>
        <v>1.7894676168357134E7</v>
      </c>
      <c r="I22" s="249"/>
    </row>
    <row r="23" spans="1:9" ht="15" x14ac:dyDescent="0.2">
      <c r="A23" s="32" t="s">
        <v>45</v>
      </c>
      <c r="B23" s="255" t="s">
        <v>46</v>
      </c>
      <c r="C23" s="255"/>
      <c r="D23" s="255"/>
      <c r="E23" s="255"/>
      <c r="F23" s="115"/>
      <c r="G23" s="116"/>
      <c r="H23" s="256"/>
      <c r="I23" s="257"/>
    </row>
    <row r="24" spans="1:9" x14ac:dyDescent="0.2">
      <c r="A24" s="28">
        <v>1</v>
      </c>
      <c r="B24" s="252" t="s">
        <v>94</v>
      </c>
      <c r="C24" s="252"/>
      <c r="D24" s="252"/>
      <c r="E24" s="252"/>
      <c r="F24" s="110" t="n">
        <v>0.0</v>
      </c>
      <c r="G24" s="111" t="n">
        <f t="shared" si="0"/>
        <v>0.0</v>
      </c>
      <c r="H24" s="253">
        <v>0</v>
      </c>
      <c r="I24" s="254"/>
    </row>
    <row r="25" spans="1:9" x14ac:dyDescent="0.2">
      <c r="A25" s="28">
        <v>2</v>
      </c>
      <c r="B25" s="252" t="s">
        <v>95</v>
      </c>
      <c r="C25" s="252"/>
      <c r="D25" s="252"/>
      <c r="E25" s="252"/>
      <c r="F25" s="110" t="n">
        <v>1068083.0</v>
      </c>
      <c r="G25" s="111" t="n">
        <f t="shared" si="0"/>
        <v>-1068083.0</v>
      </c>
      <c r="H25" s="253">
        <v>0</v>
      </c>
      <c r="I25" s="254"/>
    </row>
    <row r="26" spans="1:9" x14ac:dyDescent="0.2">
      <c r="A26" s="28">
        <v>3</v>
      </c>
      <c r="B26" s="252" t="s">
        <v>96</v>
      </c>
      <c r="C26" s="252"/>
      <c r="D26" s="252"/>
      <c r="E26" s="252"/>
      <c r="F26" s="110" t="n">
        <v>0.0</v>
      </c>
      <c r="G26" s="111" t="n">
        <f t="shared" si="0"/>
        <v>0.0</v>
      </c>
      <c r="H26" s="253">
        <v>0</v>
      </c>
      <c r="I26" s="254"/>
    </row>
    <row r="27" spans="1:9" x14ac:dyDescent="0.2">
      <c r="A27" s="28">
        <v>4</v>
      </c>
      <c r="B27" s="252" t="s">
        <v>97</v>
      </c>
      <c r="C27" s="252"/>
      <c r="D27" s="252"/>
      <c r="E27" s="252"/>
      <c r="F27" s="110" t="n">
        <v>0.0</v>
      </c>
      <c r="G27" s="111" t="n">
        <f t="shared" si="0"/>
        <v>0.0</v>
      </c>
      <c r="H27" s="253">
        <v>0</v>
      </c>
      <c r="I27" s="254"/>
    </row>
    <row r="28" spans="1:9" x14ac:dyDescent="0.2">
      <c r="A28" s="28">
        <v>5</v>
      </c>
      <c r="B28" s="252" t="s">
        <v>98</v>
      </c>
      <c r="C28" s="252"/>
      <c r="D28" s="252"/>
      <c r="E28" s="252"/>
      <c r="F28" s="110" t="n">
        <v>0.0</v>
      </c>
      <c r="G28" s="111" t="n">
        <f t="shared" si="0"/>
        <v>0.0</v>
      </c>
      <c r="H28" s="253">
        <v>0</v>
      </c>
      <c r="I28" s="254"/>
    </row>
    <row r="29" spans="1:9" x14ac:dyDescent="0.2">
      <c r="A29" s="28">
        <v>6</v>
      </c>
      <c r="B29" s="252" t="s">
        <v>99</v>
      </c>
      <c r="C29" s="252"/>
      <c r="D29" s="252"/>
      <c r="E29" s="252"/>
      <c r="F29" s="110" t="n">
        <v>0.0</v>
      </c>
      <c r="G29" s="111" t="n">
        <f t="shared" si="0"/>
        <v>0.0</v>
      </c>
      <c r="H29" s="253">
        <v>0</v>
      </c>
      <c r="I29" s="254"/>
    </row>
    <row r="30" spans="1:9" x14ac:dyDescent="0.2">
      <c r="A30" s="28">
        <v>7</v>
      </c>
      <c r="B30" s="252" t="s">
        <v>100</v>
      </c>
      <c r="C30" s="252"/>
      <c r="D30" s="252"/>
      <c r="E30" s="252"/>
      <c r="F30" s="110" t="n">
        <v>107637.0</v>
      </c>
      <c r="G30" s="111" t="n">
        <f t="shared" si="0"/>
        <v>732269.0</v>
      </c>
      <c r="H30" s="253" t="n">
        <v>839906.0</v>
      </c>
      <c r="I30" s="254"/>
    </row>
    <row r="31" spans="1:9" x14ac:dyDescent="0.2">
      <c r="A31" s="28">
        <v>8</v>
      </c>
      <c r="B31" s="252" t="s">
        <v>47</v>
      </c>
      <c r="C31" s="252"/>
      <c r="D31" s="252"/>
      <c r="E31" s="252"/>
      <c r="F31" s="110" t="n">
        <v>0.0</v>
      </c>
      <c r="G31" s="111" t="n">
        <f t="shared" si="0"/>
        <v>0.0</v>
      </c>
      <c r="H31" s="253">
        <v>0</v>
      </c>
      <c r="I31" s="254"/>
    </row>
    <row r="32" spans="1:9" x14ac:dyDescent="0.2">
      <c r="A32" s="28">
        <v>9</v>
      </c>
      <c r="B32" s="252" t="s">
        <v>48</v>
      </c>
      <c r="C32" s="252"/>
      <c r="D32" s="252"/>
      <c r="E32" s="252"/>
      <c r="F32" s="110" t="n">
        <v>0.0</v>
      </c>
      <c r="G32" s="111" t="n">
        <f t="shared" si="0"/>
        <v>0.0</v>
      </c>
      <c r="H32" s="253">
        <v>0</v>
      </c>
      <c r="I32" s="254"/>
    </row>
    <row r="33" spans="1:11" x14ac:dyDescent="0.2">
      <c r="A33" s="28">
        <v>10</v>
      </c>
      <c r="B33" s="252" t="s">
        <v>162</v>
      </c>
      <c r="C33" s="252"/>
      <c r="D33" s="252"/>
      <c r="E33" s="252"/>
      <c r="F33" s="110" t="n">
        <v>0.0</v>
      </c>
      <c r="G33" s="111" t="n">
        <f t="shared" si="0"/>
        <v>178947.0</v>
      </c>
      <c r="H33" s="253" t="n">
        <v>178947.0</v>
      </c>
      <c r="I33" s="254"/>
    </row>
    <row r="34" spans="1:11" ht="15.75" thickBot="1" x14ac:dyDescent="0.25">
      <c r="A34" s="33" t="s">
        <v>50</v>
      </c>
      <c r="B34" s="258" t="s">
        <v>51</v>
      </c>
      <c r="C34" s="258"/>
      <c r="D34" s="258"/>
      <c r="E34" s="258"/>
      <c r="F34" s="117" t="n">
        <f>SUM(F24:F33)</f>
        <v>1175720.0</v>
      </c>
      <c r="G34" s="114" t="n">
        <f t="shared" ref="G34:G42" si="1">H34-F34</f>
        <v>-156867.0</v>
      </c>
      <c r="H34" s="259" t="n">
        <f>SUM(H24:H33)</f>
        <v>1018853.0</v>
      </c>
      <c r="I34" s="260"/>
    </row>
    <row r="35" spans="1:11" ht="15.75" thickBot="1" x14ac:dyDescent="0.25">
      <c r="A35" s="30" t="s">
        <v>52</v>
      </c>
      <c r="B35" s="226" t="s">
        <v>53</v>
      </c>
      <c r="C35" s="226"/>
      <c r="D35" s="226"/>
      <c r="E35" s="226"/>
      <c r="F35" s="118"/>
      <c r="G35" s="108" t="n">
        <f t="shared" si="1"/>
        <v>0.0</v>
      </c>
      <c r="H35" s="262"/>
      <c r="I35" s="263"/>
    </row>
    <row r="36" spans="1:11" ht="13.5" thickBot="1" x14ac:dyDescent="0.25">
      <c r="A36" s="34">
        <v>1</v>
      </c>
      <c r="B36" s="252" t="s">
        <v>54</v>
      </c>
      <c r="C36" s="252"/>
      <c r="D36" s="252"/>
      <c r="E36" s="252"/>
      <c r="F36" s="110" t="n">
        <v>0.0</v>
      </c>
      <c r="G36" s="108" t="n">
        <f t="shared" si="1"/>
        <v>0.0</v>
      </c>
      <c r="H36" s="253">
        <v>0</v>
      </c>
      <c r="I36" s="254"/>
    </row>
    <row r="37" spans="1:11" ht="13.5" thickBot="1" x14ac:dyDescent="0.25">
      <c r="A37" s="34">
        <v>2</v>
      </c>
      <c r="B37" s="252" t="s">
        <v>55</v>
      </c>
      <c r="C37" s="252"/>
      <c r="D37" s="252"/>
      <c r="E37" s="252"/>
      <c r="F37" s="110" t="n">
        <v>0.0</v>
      </c>
      <c r="G37" s="108" t="n">
        <f t="shared" si="1"/>
        <v>0.0</v>
      </c>
      <c r="H37" s="253">
        <v>0</v>
      </c>
      <c r="I37" s="254"/>
    </row>
    <row r="38" spans="1:11" ht="13.5" thickBot="1" x14ac:dyDescent="0.25">
      <c r="A38" s="34">
        <v>3</v>
      </c>
      <c r="B38" s="252" t="s">
        <v>56</v>
      </c>
      <c r="C38" s="252"/>
      <c r="D38" s="252"/>
      <c r="E38" s="252"/>
      <c r="F38" s="110" t="n">
        <v>0.0</v>
      </c>
      <c r="G38" s="108" t="n">
        <f t="shared" si="1"/>
        <v>0.0</v>
      </c>
      <c r="H38" s="253">
        <v>0</v>
      </c>
      <c r="I38" s="254"/>
    </row>
    <row r="39" spans="1:11" ht="13.5" thickBot="1" x14ac:dyDescent="0.25">
      <c r="A39" s="34">
        <v>4</v>
      </c>
      <c r="B39" s="252" t="s">
        <v>57</v>
      </c>
      <c r="C39" s="252"/>
      <c r="D39" s="252"/>
      <c r="E39" s="252"/>
      <c r="F39" s="110" t="n">
        <v>0.0</v>
      </c>
      <c r="G39" s="108" t="n">
        <f t="shared" si="1"/>
        <v>0.0</v>
      </c>
      <c r="H39" s="253">
        <v>0</v>
      </c>
      <c r="I39" s="254"/>
    </row>
    <row r="40" spans="1:11" ht="15" thickBot="1" x14ac:dyDescent="0.25">
      <c r="A40" s="34"/>
      <c r="B40" s="261" t="s">
        <v>58</v>
      </c>
      <c r="C40" s="261"/>
      <c r="D40" s="261"/>
      <c r="E40" s="261"/>
      <c r="F40" s="110" t="n">
        <v>0.0</v>
      </c>
      <c r="G40" s="108" t="n">
        <f t="shared" si="1"/>
        <v>0.0</v>
      </c>
      <c r="H40" s="253">
        <v>0</v>
      </c>
      <c r="I40" s="254"/>
      <c r="J40" s="35"/>
    </row>
    <row r="41" spans="1:11" ht="14.25" x14ac:dyDescent="0.2">
      <c r="A41" s="34"/>
      <c r="B41" s="261" t="s">
        <v>59</v>
      </c>
      <c r="C41" s="261"/>
      <c r="D41" s="261"/>
      <c r="E41" s="261"/>
      <c r="F41" s="110" t="n">
        <v>0.0</v>
      </c>
      <c r="G41" s="108" t="n">
        <f t="shared" si="1"/>
        <v>0.0</v>
      </c>
      <c r="H41" s="284"/>
      <c r="I41" s="285"/>
      <c r="J41" s="35"/>
    </row>
    <row r="42" spans="1:11" s="24" customFormat="1" ht="15.75" thickBot="1" x14ac:dyDescent="0.3">
      <c r="A42" s="33" t="s">
        <v>52</v>
      </c>
      <c r="B42" s="258" t="s">
        <v>60</v>
      </c>
      <c r="C42" s="258"/>
      <c r="D42" s="258"/>
      <c r="E42" s="258"/>
      <c r="F42" s="119" t="n">
        <f>SUM(F36:F41)</f>
        <v>0.0</v>
      </c>
      <c r="G42" s="119" t="n">
        <f t="shared" si="1"/>
        <v>0.0</v>
      </c>
      <c r="H42" s="286" t="n">
        <f>SUM(H36:H41)</f>
        <v>0.0</v>
      </c>
      <c r="I42" s="287"/>
      <c r="J42" s="36"/>
      <c r="K42" s="37"/>
    </row>
    <row r="43" spans="1:11" s="24" customFormat="1" ht="18.75" thickBot="1" x14ac:dyDescent="0.3">
      <c r="A43" s="38"/>
      <c r="B43" s="288" t="s">
        <v>61</v>
      </c>
      <c r="C43" s="288"/>
      <c r="D43" s="288"/>
      <c r="E43" s="288"/>
      <c r="F43" s="120"/>
      <c r="G43" s="121" t="n">
        <f>G22-G34+G42</f>
        <v>3979941.168357134</v>
      </c>
      <c r="H43" s="289" t="n">
        <f>H22+H42-H34</f>
        <v>1.6875823168357134E7</v>
      </c>
      <c r="I43" s="290"/>
      <c r="J43" s="36"/>
      <c r="K43" s="37"/>
    </row>
    <row r="44" spans="1:11" s="24" customFormat="1" ht="18" x14ac:dyDescent="0.25">
      <c r="A44" s="39"/>
      <c r="B44" s="264" t="s">
        <v>102</v>
      </c>
      <c r="C44" s="265"/>
      <c r="D44" s="265"/>
      <c r="E44" s="265"/>
      <c r="F44" s="265"/>
      <c r="G44" s="265"/>
      <c r="H44" s="265"/>
      <c r="I44" s="266"/>
    </row>
    <row r="45" spans="1:11" x14ac:dyDescent="0.2">
      <c r="A45" s="28"/>
      <c r="B45" s="267" t="s">
        <v>62</v>
      </c>
      <c r="C45" s="268"/>
      <c r="D45" s="268"/>
      <c r="E45" s="269"/>
      <c r="F45" s="270"/>
      <c r="G45" s="270"/>
      <c r="H45" s="270"/>
      <c r="I45" s="271"/>
    </row>
    <row r="46" spans="1:11" x14ac:dyDescent="0.2">
      <c r="A46" s="29"/>
      <c r="B46" s="221" t="s">
        <v>63</v>
      </c>
      <c r="C46" s="222"/>
      <c r="D46" s="274"/>
      <c r="E46" s="274"/>
      <c r="F46" s="274"/>
      <c r="G46" s="274"/>
      <c r="H46" s="274"/>
      <c r="I46" s="275"/>
    </row>
    <row r="47" spans="1:11" x14ac:dyDescent="0.2">
      <c r="A47" s="40"/>
      <c r="B47" s="272"/>
      <c r="C47" s="273"/>
      <c r="D47" s="276"/>
      <c r="E47" s="276"/>
      <c r="F47" s="276"/>
      <c r="G47" s="276"/>
      <c r="H47" s="276"/>
      <c r="I47" s="277"/>
    </row>
    <row r="48" spans="1:11" ht="13.5" thickBot="1" x14ac:dyDescent="0.25">
      <c r="A48" s="41"/>
      <c r="B48" s="42"/>
      <c r="C48" s="42"/>
      <c r="D48" s="42"/>
      <c r="E48" s="42"/>
      <c r="F48" s="43"/>
      <c r="G48" s="44"/>
      <c r="H48" s="45"/>
      <c r="I48" s="46"/>
    </row>
    <row r="49" spans="1:9" x14ac:dyDescent="0.2">
      <c r="A49" s="278" t="s">
        <v>64</v>
      </c>
      <c r="B49" s="279"/>
      <c r="C49" s="278" t="s">
        <v>65</v>
      </c>
      <c r="D49" s="279"/>
      <c r="E49" s="280"/>
      <c r="F49" s="47" t="s">
        <v>66</v>
      </c>
      <c r="G49" s="281" t="s">
        <v>66</v>
      </c>
      <c r="H49" s="282"/>
      <c r="I49" s="283"/>
    </row>
    <row r="50" spans="1:9" x14ac:dyDescent="0.2">
      <c r="A50" s="294"/>
      <c r="B50" s="295"/>
      <c r="C50" s="294"/>
      <c r="D50" s="300"/>
      <c r="E50" s="295"/>
      <c r="F50" s="295"/>
      <c r="G50" s="303"/>
      <c r="H50" s="304"/>
      <c r="I50" s="305"/>
    </row>
    <row r="51" spans="1:9" x14ac:dyDescent="0.2">
      <c r="A51" s="296"/>
      <c r="B51" s="297"/>
      <c r="C51" s="296"/>
      <c r="D51" s="301"/>
      <c r="E51" s="297"/>
      <c r="F51" s="297"/>
      <c r="G51" s="306"/>
      <c r="H51" s="307"/>
      <c r="I51" s="308"/>
    </row>
    <row r="52" spans="1:9" x14ac:dyDescent="0.2">
      <c r="A52" s="296"/>
      <c r="B52" s="297"/>
      <c r="C52" s="296"/>
      <c r="D52" s="301"/>
      <c r="E52" s="297"/>
      <c r="F52" s="297"/>
      <c r="G52" s="306"/>
      <c r="H52" s="307"/>
      <c r="I52" s="308"/>
    </row>
    <row r="53" spans="1:9" x14ac:dyDescent="0.2">
      <c r="A53" s="296"/>
      <c r="B53" s="297"/>
      <c r="C53" s="296"/>
      <c r="D53" s="301"/>
      <c r="E53" s="297"/>
      <c r="F53" s="297"/>
      <c r="G53" s="306"/>
      <c r="H53" s="307"/>
      <c r="I53" s="308"/>
    </row>
    <row r="54" spans="1:9" x14ac:dyDescent="0.2">
      <c r="A54" s="296"/>
      <c r="B54" s="297"/>
      <c r="C54" s="296"/>
      <c r="D54" s="301"/>
      <c r="E54" s="297"/>
      <c r="F54" s="297"/>
      <c r="G54" s="306"/>
      <c r="H54" s="307"/>
      <c r="I54" s="308"/>
    </row>
    <row r="55" spans="1:9" x14ac:dyDescent="0.2">
      <c r="A55" s="296"/>
      <c r="B55" s="297"/>
      <c r="C55" s="296"/>
      <c r="D55" s="301"/>
      <c r="E55" s="297"/>
      <c r="F55" s="297"/>
      <c r="G55" s="306"/>
      <c r="H55" s="307"/>
      <c r="I55" s="308"/>
    </row>
    <row r="56" spans="1:9" x14ac:dyDescent="0.2">
      <c r="A56" s="296"/>
      <c r="B56" s="297"/>
      <c r="C56" s="296"/>
      <c r="D56" s="301"/>
      <c r="E56" s="297"/>
      <c r="F56" s="297"/>
      <c r="G56" s="306"/>
      <c r="H56" s="307"/>
      <c r="I56" s="308"/>
    </row>
    <row r="57" spans="1:9" x14ac:dyDescent="0.2">
      <c r="A57" s="298"/>
      <c r="B57" s="299"/>
      <c r="C57" s="298"/>
      <c r="D57" s="302"/>
      <c r="E57" s="299"/>
      <c r="F57" s="299"/>
      <c r="G57" s="309"/>
      <c r="H57" s="310"/>
      <c r="I57" s="311"/>
    </row>
    <row r="58" spans="1:9" x14ac:dyDescent="0.2">
      <c r="A58" s="312"/>
      <c r="B58" s="313"/>
      <c r="C58" s="314"/>
      <c r="D58" s="315"/>
      <c r="E58" s="316"/>
      <c r="F58" s="48"/>
      <c r="G58" s="312"/>
      <c r="H58" s="317"/>
      <c r="I58" s="313"/>
    </row>
    <row r="59" spans="1:9" ht="15" thickBot="1" x14ac:dyDescent="0.25">
      <c r="A59" s="291" t="s">
        <v>67</v>
      </c>
      <c r="B59" s="292"/>
      <c r="C59" s="291" t="s">
        <v>68</v>
      </c>
      <c r="D59" s="293"/>
      <c r="E59" s="292"/>
      <c r="F59" s="49" t="s">
        <v>69</v>
      </c>
      <c r="G59" s="291" t="s">
        <v>70</v>
      </c>
      <c r="H59" s="293"/>
      <c r="I59" s="29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A8:B8"/>
    <mergeCell ref="B14:E14"/>
    <mergeCell ref="H14:I14"/>
    <mergeCell ref="A1:I1"/>
    <mergeCell ref="A2:I2"/>
    <mergeCell ref="A3:F3"/>
    <mergeCell ref="G3:I3"/>
    <mergeCell ref="A4:B4"/>
    <mergeCell ref="G4:I5"/>
    <mergeCell ref="A5:B5"/>
    <mergeCell ref="C5:F5"/>
    <mergeCell ref="A9:C9"/>
    <mergeCell ref="D9:E9"/>
    <mergeCell ref="F9:I9"/>
    <mergeCell ref="F7:I7"/>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2015-02-19T08:38:59Z</dcterms:modified>
</coreProperties>
</file>