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ntoine\TN10_uOttawa\codes\PFI_Autosegmentation_project\Models\"/>
    </mc:Choice>
  </mc:AlternateContent>
  <xr:revisionPtr revIDLastSave="0" documentId="13_ncr:1_{18BBB220-DA8F-4664-9890-A8D703AD6A2F}" xr6:coauthVersionLast="47" xr6:coauthVersionMax="47" xr10:uidLastSave="{00000000-0000-0000-0000-000000000000}"/>
  <bookViews>
    <workbookView xWindow="10710" yWindow="0" windowWidth="10980" windowHeight="13770" xr2:uid="{03D99370-1E69-4C30-882A-F3CC81D1ADBD}"/>
  </bookViews>
  <sheets>
    <sheet name="NEW_Models_general_performances" sheetId="3" r:id="rId1"/>
    <sheet name="Models_general_performances" sheetId="1" r:id="rId2"/>
    <sheet name="Comparison within class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3" l="1"/>
  <c r="O13" i="3"/>
  <c r="P13" i="3"/>
  <c r="N14" i="3"/>
  <c r="O14" i="3"/>
  <c r="P14" i="3"/>
  <c r="M14" i="3"/>
  <c r="M13" i="3"/>
  <c r="D13" i="3"/>
  <c r="E13" i="3"/>
  <c r="F13" i="3"/>
  <c r="P8" i="3"/>
  <c r="N8" i="3"/>
  <c r="F8" i="3"/>
  <c r="E8" i="3"/>
  <c r="G8" i="3" s="1"/>
  <c r="N6" i="3" s="1"/>
  <c r="D8" i="3"/>
  <c r="N5" i="3" s="1"/>
  <c r="C2" i="3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I35" i="1"/>
  <c r="H35" i="1"/>
  <c r="G35" i="1"/>
  <c r="F35" i="1"/>
  <c r="E35" i="1"/>
  <c r="D35" i="1"/>
  <c r="F30" i="1"/>
  <c r="G13" i="3" l="1"/>
  <c r="I13" i="3" s="1"/>
  <c r="H8" i="3"/>
  <c r="N7" i="3"/>
  <c r="I8" i="3"/>
  <c r="P7" i="3"/>
  <c r="P5" i="3"/>
  <c r="E30" i="1"/>
  <c r="D30" i="1"/>
  <c r="F25" i="1"/>
  <c r="E25" i="1"/>
  <c r="D25" i="1"/>
  <c r="D20" i="1"/>
  <c r="E20" i="1"/>
  <c r="F20" i="1"/>
  <c r="P6" i="3" l="1"/>
  <c r="H13" i="3"/>
  <c r="G30" i="1"/>
  <c r="I30" i="1" s="1"/>
  <c r="G25" i="1"/>
  <c r="G20" i="1"/>
  <c r="I20" i="1" s="1"/>
  <c r="C9" i="2"/>
  <c r="D9" i="2"/>
  <c r="E9" i="2"/>
  <c r="F9" i="2"/>
  <c r="G9" i="2"/>
  <c r="H9" i="2"/>
  <c r="I9" i="2"/>
  <c r="J9" i="2"/>
  <c r="B9" i="2"/>
  <c r="C8" i="2"/>
  <c r="D8" i="2"/>
  <c r="E8" i="2"/>
  <c r="F8" i="2"/>
  <c r="G8" i="2"/>
  <c r="H8" i="2"/>
  <c r="I8" i="2"/>
  <c r="J8" i="2"/>
  <c r="B8" i="2"/>
  <c r="C7" i="2"/>
  <c r="D7" i="2"/>
  <c r="E7" i="2"/>
  <c r="F7" i="2"/>
  <c r="G7" i="2"/>
  <c r="H7" i="2"/>
  <c r="I7" i="2"/>
  <c r="J7" i="2"/>
  <c r="K7" i="2"/>
  <c r="B7" i="2"/>
  <c r="K5" i="2"/>
  <c r="K6" i="2"/>
  <c r="K4" i="2"/>
  <c r="C2" i="1"/>
  <c r="G13" i="1"/>
  <c r="H13" i="1" s="1"/>
  <c r="F13" i="1"/>
  <c r="E13" i="1"/>
  <c r="D13" i="1"/>
  <c r="I8" i="1"/>
  <c r="H8" i="1"/>
  <c r="G8" i="1"/>
  <c r="F8" i="1"/>
  <c r="E8" i="1"/>
  <c r="D8" i="1"/>
  <c r="H30" i="1" l="1"/>
  <c r="H25" i="1"/>
  <c r="I25" i="1"/>
  <c r="H20" i="1"/>
  <c r="I13" i="1"/>
</calcChain>
</file>

<file path=xl/sharedStrings.xml><?xml version="1.0" encoding="utf-8"?>
<sst xmlns="http://schemas.openxmlformats.org/spreadsheetml/2006/main" count="113" uniqueCount="65">
  <si>
    <t>Model</t>
  </si>
  <si>
    <t>Split No°</t>
  </si>
  <si>
    <t>Mean dice score</t>
  </si>
  <si>
    <t>Mean general dice score</t>
  </si>
  <si>
    <t>Standard deviation</t>
  </si>
  <si>
    <t>Student inf</t>
  </si>
  <si>
    <t>Student sup</t>
  </si>
  <si>
    <t>Amount data</t>
  </si>
  <si>
    <t>Mpunet_41DATA_split1</t>
  </si>
  <si>
    <t>Mpunet_41DATA_split2</t>
  </si>
  <si>
    <t>Mpunet_41DATA_split3</t>
  </si>
  <si>
    <t>Mpunet_41DATA_split1_fusion</t>
  </si>
  <si>
    <t>Mpunet_41DATA_split2_fusion</t>
  </si>
  <si>
    <t>Mpunet_41DATA_split3_fusion</t>
  </si>
  <si>
    <t>Mpunet_41DATA</t>
  </si>
  <si>
    <t>Mpunet_41DATA_mean</t>
  </si>
  <si>
    <t>t(0,95/2)</t>
  </si>
  <si>
    <t>Err</t>
  </si>
  <si>
    <t xml:space="preserve">Mpunet performances reference : </t>
  </si>
  <si>
    <t>https://doi.org/10.1002/jmri.27978</t>
  </si>
  <si>
    <t>Minimal performance</t>
  </si>
  <si>
    <t>Maximal</t>
  </si>
  <si>
    <t>Summarize</t>
  </si>
  <si>
    <t>Name</t>
  </si>
  <si>
    <t>Mpunet_41DATA_fusion</t>
  </si>
  <si>
    <t>Moy</t>
  </si>
  <si>
    <t>Ref_min</t>
  </si>
  <si>
    <t>Ref_max</t>
  </si>
  <si>
    <t>CL_1 (Femur)</t>
  </si>
  <si>
    <t>CL_2 (Fem_AC)</t>
  </si>
  <si>
    <t>CL_3 (Tib)</t>
  </si>
  <si>
    <t>CL_4 (Tib_AC_lat)</t>
  </si>
  <si>
    <t>CL_5 (Tib_AC_med)</t>
  </si>
  <si>
    <t>CL_6 (Men_lat)</t>
  </si>
  <si>
    <t>CL_7 (Men_med)</t>
  </si>
  <si>
    <t>CL_8 (Patella)</t>
  </si>
  <si>
    <t>CL_9 (Pat_AC)</t>
  </si>
  <si>
    <t>Part</t>
  </si>
  <si>
    <t>Mpunet_43DATA (2 bad data=&gt; 61 &amp; 69)</t>
  </si>
  <si>
    <t>Mpunet_35DATA_split1</t>
  </si>
  <si>
    <t>Mpunet_35DATA_split2</t>
  </si>
  <si>
    <t>Mpunet_35DATA_split3</t>
  </si>
  <si>
    <t>Mpunet_35DATA_mean</t>
  </si>
  <si>
    <t>Mpunet_35DATA_split1_fusion</t>
  </si>
  <si>
    <t>Mpunet_35DATA_split2_fusion</t>
  </si>
  <si>
    <t>Mpunet_41DATA_mean_fusion</t>
  </si>
  <si>
    <t>Mpunet_35DATA_mean_fusion</t>
  </si>
  <si>
    <t>Mpunet_35DATA_split3_fusion</t>
  </si>
  <si>
    <t>Mpunet_35DATA</t>
  </si>
  <si>
    <t>Mpunet_35DATA_fusion</t>
  </si>
  <si>
    <t>Amound data</t>
  </si>
  <si>
    <t>Mpunet_23DATA_split1</t>
  </si>
  <si>
    <t>Mpunet_23DATA_split2</t>
  </si>
  <si>
    <t>Mpunet_23DATA_split3</t>
  </si>
  <si>
    <t>Mpunet_23DATA_mean</t>
  </si>
  <si>
    <t>Mpunet_23DATA</t>
  </si>
  <si>
    <t>3Dunet_41DATA_split1</t>
  </si>
  <si>
    <t>3Dunet_41DATA_split2</t>
  </si>
  <si>
    <t>3Dunet_41DATA_split3</t>
  </si>
  <si>
    <t>3Dunet_41DATA_mean</t>
  </si>
  <si>
    <t>3Dunet_41data</t>
  </si>
  <si>
    <t>OLD_Mpunet</t>
  </si>
  <si>
    <t>OLD_Mpunet_fusion</t>
  </si>
  <si>
    <t>3Dunet</t>
  </si>
  <si>
    <t>Mpunet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</si>
</sst>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CCCC00"/>
      <name val="Aptos Narrow"/>
      <family val="2"/>
      <scheme val="minor"/>
    </font>
    <font>
      <b/>
      <sz val="11"/>
      <color rgb="FFCCCC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4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1" applyBorder="1"/>
    <xf numFmtId="20" fontId="0" fillId="0" borderId="1" xfId="0" applyNumberFormat="1" applyBorder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5" borderId="1" xfId="0" applyFont="1" applyFill="1" applyBorder="1"/>
    <xf numFmtId="0" fontId="7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8-4A42-9C30-5D119F8B0E4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231-BC23-43FB6084D8E8}"/>
              </c:ext>
            </c:extLst>
          </c:dPt>
          <c:errBars>
            <c:errBarType val="both"/>
            <c:errValType val="cust"/>
            <c:noEndCap val="0"/>
            <c:plus>
              <c:numRef>
                <c:f>NEW_Models_general_performances!$M$6:$P$6</c:f>
                <c:numCache>
                  <c:formatCode>General</c:formatCode>
                  <c:ptCount val="4"/>
                  <c:pt idx="0">
                    <c:v>8.0746449561631944E-3</c:v>
                  </c:pt>
                  <c:pt idx="1">
                    <c:v>1.9665021573959083E-2</c:v>
                  </c:pt>
                  <c:pt idx="2">
                    <c:v>2.8373391330832026E-2</c:v>
                  </c:pt>
                  <c:pt idx="3">
                    <c:v>2.9310172324798711E-2</c:v>
                  </c:pt>
                </c:numCache>
              </c:numRef>
            </c:plus>
            <c:minus>
              <c:numRef>
                <c:f>NEW_Models_general_performances!$M$6:$P$6</c:f>
                <c:numCache>
                  <c:formatCode>General</c:formatCode>
                  <c:ptCount val="4"/>
                  <c:pt idx="0">
                    <c:v>8.0746449561631944E-3</c:v>
                  </c:pt>
                  <c:pt idx="1">
                    <c:v>1.9665021573959083E-2</c:v>
                  </c:pt>
                  <c:pt idx="2">
                    <c:v>2.8373391330832026E-2</c:v>
                  </c:pt>
                  <c:pt idx="3">
                    <c:v>2.9310172324798711E-2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f>NEW_Models_general_performances!$M$4:$S$4</c:f>
              <c:strCache>
                <c:ptCount val="4"/>
                <c:pt idx="0">
                  <c:v>OLD_Mpunet</c:v>
                </c:pt>
                <c:pt idx="1">
                  <c:v>3Dunet</c:v>
                </c:pt>
                <c:pt idx="2">
                  <c:v>OLD_Mpunet_fusion</c:v>
                </c:pt>
                <c:pt idx="3">
                  <c:v>Mpunet</c:v>
                </c:pt>
              </c:strCache>
            </c:strRef>
          </c:cat>
          <c:val>
            <c:numRef>
              <c:f>NEW_Models_general_performances!$M$5:$P$5</c:f>
              <c:numCache>
                <c:formatCode>General</c:formatCode>
                <c:ptCount val="4"/>
                <c:pt idx="0">
                  <c:v>0.72929666666666659</c:v>
                </c:pt>
                <c:pt idx="1">
                  <c:v>0.7921999999999999</c:v>
                </c:pt>
                <c:pt idx="2">
                  <c:v>0.79457333333333324</c:v>
                </c:pt>
                <c:pt idx="3">
                  <c:v>0.85404999999999998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8-4A42-9C30-5D119F8B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NEW_Models_general_performances!$M$7:$P$7</c:f>
              <c:numCache>
                <c:formatCode>General</c:formatCode>
                <c:ptCount val="4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88-4A42-9C30-5D119F8B0E4E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NEW_Models_general_performances!$M$8:$P$8</c:f>
              <c:numCache>
                <c:formatCode>General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88-4A42-9C30-5D119F8B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3221763261216019E-2"/>
          <c:y val="8.7694756276444491E-2"/>
          <c:w val="0.92322963545172765"/>
          <c:h val="0.857644934935872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A-4B22-B996-26E0C370C5F9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NEW_Models_general_performances!$M$6:$P$6</c15:sqref>
                    </c15:fullRef>
                  </c:ext>
                </c:extLst>
                <c:f>(NEW_Models_general_performances!$N$6,NEW_Models_general_performances!$P$6)</c:f>
                <c:numCache>
                  <c:formatCode>General</c:formatCode>
                  <c:ptCount val="2"/>
                  <c:pt idx="0">
                    <c:v>1.9665021573959083E-2</c:v>
                  </c:pt>
                  <c:pt idx="1">
                    <c:v>2.9310172324798711E-2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NEW_Models_general_performances!$M$6:$P$6</c15:sqref>
                    </c15:fullRef>
                  </c:ext>
                </c:extLst>
                <c:f>(NEW_Models_general_performances!$N$6,NEW_Models_general_performances!$P$6)</c:f>
                <c:numCache>
                  <c:formatCode>General</c:formatCode>
                  <c:ptCount val="2"/>
                  <c:pt idx="0">
                    <c:v>1.9665021573959083E-2</c:v>
                  </c:pt>
                  <c:pt idx="1">
                    <c:v>2.9310172324798711E-2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NEW_Models_general_performances!$M$4:$S$4</c15:sqref>
                  </c15:fullRef>
                </c:ext>
              </c:extLst>
              <c:f>(NEW_Models_general_performances!$N$4,NEW_Models_general_performances!$P$4:$S$4)</c:f>
              <c:strCache>
                <c:ptCount val="2"/>
                <c:pt idx="0">
                  <c:v>3Dunet</c:v>
                </c:pt>
                <c:pt idx="1">
                  <c:v>Mpunet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NEW_Models_general_performances!$M$5:$P$5</c15:sqref>
                  </c15:fullRef>
                </c:ext>
              </c:extLst>
              <c:f>(NEW_Models_general_performances!$N$5,NEW_Models_general_performances!$P$5)</c:f>
              <c:numCache>
                <c:formatCode>General</c:formatCode>
                <c:ptCount val="2"/>
                <c:pt idx="0">
                  <c:v>0.7921999999999999</c:v>
                </c:pt>
                <c:pt idx="1">
                  <c:v>0.85404999999999998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NEW_Models_general_performances!$O$5</c15:sqref>
                  <c15:spPr xmlns:c15="http://schemas.microsoft.com/office/drawing/2012/chart">
                    <a:solidFill>
                      <a:srgbClr val="00B05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6CA-4B22-B996-26E0C370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3Dunet</c:v>
              </c:pt>
              <c:pt idx="1">
                <c:v>Mpunet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NEW_Models_general_performances!$M$7:$P$7</c15:sqref>
                  </c15:fullRef>
                </c:ext>
              </c:extLst>
              <c:f>(NEW_Models_general_performances!$N$7,NEW_Models_general_performances!$P$7)</c:f>
              <c:numCache>
                <c:formatCode>General</c:formatCode>
                <c:ptCount val="2"/>
                <c:pt idx="0">
                  <c:v>0.71</c:v>
                </c:pt>
                <c:pt idx="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CA-4B22-B996-26E0C370C5F9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3Dunet</c:v>
              </c:pt>
              <c:pt idx="1">
                <c:v>Mpunet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NEW_Models_general_performances!$M$8:$P$8</c15:sqref>
                  </c15:fullRef>
                </c:ext>
              </c:extLst>
              <c:f>(NEW_Models_general_performances!$N$8,NEW_Models_general_performances!$P$8)</c:f>
              <c:numCache>
                <c:formatCode>General</c:formatCode>
                <c:ptCount val="2"/>
                <c:pt idx="0">
                  <c:v>0.89</c:v>
                </c:pt>
                <c:pt idx="1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CA-4B22-B996-26E0C370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5.0449459883694897E-2"/>
          <c:y val="1.910323821027432E-2"/>
          <c:w val="0.12444469631687764"/>
          <c:h val="3.9899147204458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 general</a:t>
            </a:r>
            <a:r>
              <a:rPr lang="fr-FR" b="1" u="sng" baseline="0"/>
              <a:t> dice score for different models (Error with student's law </a:t>
            </a:r>
            <a:r>
              <a:rPr lang="el-GR" sz="1400" b="1" i="0" u="none" strike="noStrike" baseline="0">
                <a:effectLst/>
              </a:rPr>
              <a:t>α</a:t>
            </a:r>
            <a:r>
              <a:rPr lang="fr-FR" sz="1400" b="1" i="0" u="none" strike="noStrike" baseline="0">
                <a:effectLst/>
              </a:rPr>
              <a:t>=0.05)</a:t>
            </a:r>
            <a:endParaRPr lang="fr-FR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3BB-4797-954E-98BD554DBEB8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B-4797-954E-98BD554DBEB8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Models_general_performances!$M$6:$S$6</c15:sqref>
                    </c15:fullRef>
                  </c:ext>
                </c:extLst>
                <c:f>Models_general_performances!$M$6:$R$6</c:f>
                <c:numCache>
                  <c:formatCode>General</c:formatCode>
                  <c:ptCount val="6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4.4271796975133212E-2</c:v>
                  </c:pt>
                  <c:pt idx="3">
                    <c:v>2.2918406454549942E-2</c:v>
                  </c:pt>
                  <c:pt idx="4">
                    <c:v>8.0746449561631944E-3</c:v>
                  </c:pt>
                  <c:pt idx="5">
                    <c:v>2.8373391330832026E-2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C00000"/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Models_general_performances!$M$4:$S$4</c15:sqref>
                  </c15:fullRef>
                </c:ext>
              </c:extLst>
              <c:f>Models_general_performances!$M$4:$R$4</c:f>
              <c:strCache>
                <c:ptCount val="6"/>
                <c:pt idx="0">
                  <c:v>Mpunet_23DATA</c:v>
                </c:pt>
                <c:pt idx="1">
                  <c:v>Mpunet_35DATA</c:v>
                </c:pt>
                <c:pt idx="2">
                  <c:v>Mpunet_35DATA_fusion</c:v>
                </c:pt>
                <c:pt idx="3">
                  <c:v>3Dunet_41data</c:v>
                </c:pt>
                <c:pt idx="4">
                  <c:v>Mpunet_41DATA</c:v>
                </c:pt>
                <c:pt idx="5">
                  <c:v>Mpunet_41DATA_fusion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Models_general_performances!$M$5:$S$5</c15:sqref>
                  </c15:fullRef>
                </c:ext>
              </c:extLst>
              <c:f>Models_general_performances!$M$5:$R$5</c:f>
              <c:numCache>
                <c:formatCode>General</c:formatCode>
                <c:ptCount val="6"/>
                <c:pt idx="0">
                  <c:v>0.7076433333333334</c:v>
                </c:pt>
                <c:pt idx="1">
                  <c:v>0.72009000000000001</c:v>
                </c:pt>
                <c:pt idx="2">
                  <c:v>0.81945333333333326</c:v>
                </c:pt>
                <c:pt idx="3">
                  <c:v>0.71916333333333338</c:v>
                </c:pt>
                <c:pt idx="4">
                  <c:v>0.72929666666666659</c:v>
                </c:pt>
                <c:pt idx="5">
                  <c:v>0.79457333333333324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Models_general_performances!$S$5</c15:sqref>
                  <c15:spPr xmlns:c15="http://schemas.microsoft.com/office/drawing/2012/chart">
                    <a:solidFill>
                      <a:schemeClr val="accent2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913679"/>
        <c:axId val="1873914159"/>
      </c:barChart>
      <c:lineChart>
        <c:grouping val="standard"/>
        <c:varyColors val="0"/>
        <c:ser>
          <c:idx val="1"/>
          <c:order val="1"/>
          <c:tx>
            <c:v>Mpunet publications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Models_general_performances!$M$7:$S$7</c15:sqref>
                  </c15:fullRef>
                </c:ext>
              </c:extLst>
              <c:f>Models_general_performances!$M$7:$R$7</c:f>
              <c:numCache>
                <c:formatCode>General</c:formatCode>
                <c:ptCount val="6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D8-4D47-A123-F9A67A6EC555}"/>
            </c:ext>
          </c:extLst>
        </c:ser>
        <c:ser>
          <c:idx val="2"/>
          <c:order val="2"/>
          <c:tx>
            <c:v>Reference MAX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Mpunet_23DATA</c:v>
              </c:pt>
              <c:pt idx="1">
                <c:v>Mpunet_35DATA</c:v>
              </c:pt>
              <c:pt idx="2">
                <c:v>Mpunet_35DATA_fusion</c:v>
              </c:pt>
              <c:pt idx="3">
                <c:v>3Dunet_41data</c:v>
              </c:pt>
              <c:pt idx="4">
                <c:v>Mpunet_41DATA</c:v>
              </c:pt>
              <c:pt idx="5">
                <c:v>Mpunet_41DATA_fusion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Models_general_performances!$M$8:$S$8</c15:sqref>
                  </c15:fullRef>
                </c:ext>
              </c:extLst>
              <c:f>Models_general_performances!$M$8:$R$8</c:f>
              <c:numCache>
                <c:formatCode>General</c:formatCode>
                <c:ptCount val="6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8-4D47-A123-F9A67A6E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13679"/>
        <c:axId val="1873914159"/>
      </c:lineChart>
      <c:catAx>
        <c:axId val="187391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4159"/>
        <c:crosses val="autoZero"/>
        <c:auto val="1"/>
        <c:lblAlgn val="ctr"/>
        <c:lblOffset val="100"/>
        <c:noMultiLvlLbl val="0"/>
      </c:catAx>
      <c:valAx>
        <c:axId val="18739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General</a:t>
                </a:r>
                <a:r>
                  <a:rPr lang="fr-FR" baseline="0"/>
                  <a:t> dice score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1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Dice score evolution in function of the dataset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Dice score evolution function of the dataset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plus>
            <c:minus>
              <c:numRef>
                <c:f>(Models_general_performances!$M$6,Models_general_performances!$N$6,Models_general_performances!$Q$6)</c:f>
                <c:numCache>
                  <c:formatCode>General</c:formatCode>
                  <c:ptCount val="3"/>
                  <c:pt idx="0">
                    <c:v>6.2800761908565206E-2</c:v>
                  </c:pt>
                  <c:pt idx="1">
                    <c:v>2.5366403415191266E-2</c:v>
                  </c:pt>
                  <c:pt idx="2">
                    <c:v>8.0746449561631944E-3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(Models_general_performances!$M$9,Models_general_performances!$N$9,Models_general_performances!$Q$9)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41</c:v>
                </c:pt>
              </c:numCache>
            </c:numRef>
          </c:xVal>
          <c:yVal>
            <c:numRef>
              <c:f>(Models_general_performances!$M$5,Models_general_performances!$N$5,Models_general_performances!$Q$5)</c:f>
              <c:numCache>
                <c:formatCode>General</c:formatCode>
                <c:ptCount val="3"/>
                <c:pt idx="0">
                  <c:v>0.7076433333333334</c:v>
                </c:pt>
                <c:pt idx="1">
                  <c:v>0.72009000000000001</c:v>
                </c:pt>
                <c:pt idx="2">
                  <c:v>0.72929666666666659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D-459D-A5FE-A85B0E2C3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048704"/>
        <c:axId val="230049184"/>
      </c:scatterChart>
      <c:valAx>
        <c:axId val="2300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9184"/>
        <c:crosses val="autoZero"/>
        <c:crossBetween val="midCat"/>
      </c:valAx>
      <c:valAx>
        <c:axId val="2300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0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 u="sng"/>
              <a:t>Mean</a:t>
            </a:r>
            <a:r>
              <a:rPr lang="fr-FR" b="1" u="sng" baseline="0"/>
              <a:t> d</a:t>
            </a:r>
            <a:r>
              <a:rPr lang="fr-FR" b="1" u="sng"/>
              <a:t>ice score between splits for every part (MPUnet_41DATA_fusion)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B39-4231-A083-19EF34BC31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9-4231-A083-19EF34BC314D}"/>
              </c:ext>
            </c:extLst>
          </c:dPt>
          <c:dPt>
            <c:idx val="4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9-4231-A083-19EF34BC314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39-4231-A083-19EF34BC314D}"/>
              </c:ext>
            </c:extLst>
          </c:dPt>
          <c:dPt>
            <c:idx val="6"/>
            <c:invertIfNegative val="0"/>
            <c:bubble3D val="0"/>
            <c:spPr>
              <a:solidFill>
                <a:srgbClr val="CCC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B39-4231-A083-19EF34BC314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9-4231-A083-19EF34BC314D}"/>
              </c:ext>
            </c:extLst>
          </c:dPt>
          <c:errBars>
            <c:errBarType val="both"/>
            <c:errValType val="cust"/>
            <c:noEndCap val="0"/>
            <c:pl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plus>
            <c:minus>
              <c:numRef>
                <c:f>'Comparison within classes'!$D$13:$D$21</c:f>
                <c:numCache>
                  <c:formatCode>General</c:formatCode>
                  <c:ptCount val="9"/>
                  <c:pt idx="0">
                    <c:v>6.5552700001124762E-3</c:v>
                  </c:pt>
                  <c:pt idx="1">
                    <c:v>3.398063288657991E-2</c:v>
                  </c:pt>
                  <c:pt idx="2">
                    <c:v>1.060917430068895E-2</c:v>
                  </c:pt>
                  <c:pt idx="3">
                    <c:v>3.2289106013231796E-2</c:v>
                  </c:pt>
                  <c:pt idx="4">
                    <c:v>4.7407784090536871E-2</c:v>
                  </c:pt>
                  <c:pt idx="5">
                    <c:v>8.7076514439484165E-2</c:v>
                  </c:pt>
                  <c:pt idx="6">
                    <c:v>9.4436769398886344E-2</c:v>
                  </c:pt>
                  <c:pt idx="7">
                    <c:v>2.1021312987681066E-2</c:v>
                  </c:pt>
                  <c:pt idx="8">
                    <c:v>8.7857801939163205E-2</c:v>
                  </c:pt>
                </c:numCache>
              </c:numRef>
            </c:minus>
            <c:spPr>
              <a:noFill/>
              <a:ln w="412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'Comparison within classes'!$B$13:$B$21</c:f>
              <c:strCache>
                <c:ptCount val="9"/>
                <c:pt idx="0">
                  <c:v>CL_1 (Femur)</c:v>
                </c:pt>
                <c:pt idx="1">
                  <c:v>CL_2 (Fem_AC)</c:v>
                </c:pt>
                <c:pt idx="2">
                  <c:v>CL_3 (Tib)</c:v>
                </c:pt>
                <c:pt idx="3">
                  <c:v>CL_4 (Tib_AC_lat)</c:v>
                </c:pt>
                <c:pt idx="4">
                  <c:v>CL_5 (Tib_AC_med)</c:v>
                </c:pt>
                <c:pt idx="5">
                  <c:v>CL_6 (Men_lat)</c:v>
                </c:pt>
                <c:pt idx="6">
                  <c:v>CL_7 (Men_med)</c:v>
                </c:pt>
                <c:pt idx="7">
                  <c:v>CL_8 (Patella)</c:v>
                </c:pt>
                <c:pt idx="8">
                  <c:v>CL_9 (Pat_AC)</c:v>
                </c:pt>
              </c:strCache>
            </c:strRef>
          </c:cat>
          <c:val>
            <c:numRef>
              <c:f>'Comparison within classes'!$C$13:$C$21</c:f>
              <c:numCache>
                <c:formatCode>General</c:formatCode>
                <c:ptCount val="9"/>
                <c:pt idx="0">
                  <c:v>0.97000481333333344</c:v>
                </c:pt>
                <c:pt idx="1">
                  <c:v>0.78086434999999998</c:v>
                </c:pt>
                <c:pt idx="2">
                  <c:v>0.96700540000000001</c:v>
                </c:pt>
                <c:pt idx="3">
                  <c:v>0.72218837999999996</c:v>
                </c:pt>
                <c:pt idx="4">
                  <c:v>0.67401149333333332</c:v>
                </c:pt>
                <c:pt idx="5">
                  <c:v>0.68083955666666662</c:v>
                </c:pt>
                <c:pt idx="6">
                  <c:v>0.72979295333333338</c:v>
                </c:pt>
                <c:pt idx="7">
                  <c:v>0.92770177333333326</c:v>
                </c:pt>
                <c:pt idx="8">
                  <c:v>0.69837711999999996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9-4231-A083-19EF34BC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894479"/>
        <c:axId val="1873908399"/>
      </c:barChart>
      <c:catAx>
        <c:axId val="1873894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908399"/>
        <c:crosses val="autoZero"/>
        <c:auto val="1"/>
        <c:lblAlgn val="ctr"/>
        <c:lblOffset val="100"/>
        <c:noMultiLvlLbl val="0"/>
      </c:catAx>
      <c:valAx>
        <c:axId val="18739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Dice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389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283106</xdr:colOff>
      <xdr:row>26</xdr:row>
      <xdr:rowOff>23342</xdr:rowOff>
    </xdr:from>
    <xdr:to>
      <xdr:col>16</xdr:col>
      <xdr:colOff>2216184</xdr:colOff>
      <xdr:row>55</xdr:row>
      <xdr:rowOff>133307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8E68AB-4F55-4887-A7A2-9D43BD95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53</xdr:row>
      <xdr:rowOff>1</xdr:rowOff>
    </xdr:from>
    <xdr:to>
      <xdr:col>24</xdr:col>
      <xdr:colOff>64796</xdr:colOff>
      <xdr:row>74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EADA62-BD0B-4B25-A20E-892413217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399738</xdr:colOff>
      <xdr:row>12</xdr:row>
      <xdr:rowOff>36301</xdr:rowOff>
    </xdr:from>
    <xdr:to>
      <xdr:col>17</xdr:col>
      <xdr:colOff>51999</xdr:colOff>
      <xdr:row>41</xdr:row>
      <xdr:rowOff>146266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D8A9890-211D-DACC-CD83-DBA923E4F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260725</xdr:colOff>
      <xdr:row>45</xdr:row>
      <xdr:rowOff>82488</xdr:rowOff>
    </xdr:from>
    <xdr:to>
      <xdr:col>15</xdr:col>
      <xdr:colOff>347061</xdr:colOff>
      <xdr:row>60</xdr:row>
      <xdr:rowOff>104260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4028D9-E27D-E902-5E6B-25790825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916330</xdr:colOff>
      <xdr:row>22</xdr:row>
      <xdr:rowOff>32152</xdr:rowOff>
    </xdr:from>
    <xdr:to>
      <xdr:col>11</xdr:col>
      <xdr:colOff>626964</xdr:colOff>
      <xdr:row>46</xdr:row>
      <xdr:rowOff>13181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1011210-4438-6257-F7CE-591BEC4F2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2/jmri.2797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002/jmri.2797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DF23-7073-4F0B-AEB5-F0C6A9578DBE}">
  <dimension ref="A1:AAP35"/>
  <sheetViews>
    <sheetView tabSelected="1" topLeftCell="L1" zoomScale="70" zoomScaleNormal="70" workbookViewId="0">
      <selection activeCell="N18" sqref="N18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25.453125" style="2" customWidth="1"/>
    <col min="14" max="14" width="24.6328125" style="2" bestFit="1" customWidth="1"/>
    <col min="15" max="15" width="30.90625" style="2" bestFit="1" customWidth="1"/>
    <col min="16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1" t="s">
        <v>61</v>
      </c>
      <c r="N4" s="3" t="s">
        <v>63</v>
      </c>
      <c r="O4" s="1" t="s">
        <v>62</v>
      </c>
      <c r="P4" s="3" t="s">
        <v>64</v>
      </c>
      <c r="S4" s="2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0.78493999999999997</v>
      </c>
      <c r="L5" s="13" t="s">
        <v>25</v>
      </c>
      <c r="M5" s="2">
        <v>0.72929666666666659</v>
      </c>
      <c r="N5" s="2">
        <f>D8</f>
        <v>0.7921999999999999</v>
      </c>
      <c r="O5" s="2">
        <v>0.79457333333333324</v>
      </c>
      <c r="P5" s="2">
        <f>D13</f>
        <v>0.85404999999999998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0.79101999999999995</v>
      </c>
      <c r="L6" s="13" t="s">
        <v>17</v>
      </c>
      <c r="M6" s="2">
        <v>8.0746449561631944E-3</v>
      </c>
      <c r="N6" s="2">
        <f>G8</f>
        <v>1.9665021573959083E-2</v>
      </c>
      <c r="O6" s="2">
        <v>2.8373391330832026E-2</v>
      </c>
      <c r="P6" s="2">
        <f>G13</f>
        <v>2.9310172324798711E-2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0.80064000000000002</v>
      </c>
      <c r="L7" s="13" t="s">
        <v>26</v>
      </c>
      <c r="M7" s="2">
        <v>0.71</v>
      </c>
      <c r="N7" s="2">
        <f>$C2</f>
        <v>0.71</v>
      </c>
      <c r="O7" s="2">
        <v>0.71</v>
      </c>
      <c r="P7" s="2">
        <f t="shared" ref="P7" si="0">$C2</f>
        <v>0.71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0.7921999999999999</v>
      </c>
      <c r="E8" s="4">
        <f>_xlfn.STDEV.S(D5:D7)</f>
        <v>7.9162364795400363E-3</v>
      </c>
      <c r="F8" s="4">
        <f>_xlfn.T.INV.2T(0.05,2)</f>
        <v>4.3026527297494637</v>
      </c>
      <c r="G8" s="4">
        <f>F8*(E8/(3^(1/2)))</f>
        <v>1.9665021573959083E-2</v>
      </c>
      <c r="H8" s="4">
        <f>D8-G8</f>
        <v>0.7725349784260408</v>
      </c>
      <c r="I8" s="4">
        <f>D8+G8</f>
        <v>0.81186502157395901</v>
      </c>
      <c r="J8" s="1"/>
      <c r="K8" s="1"/>
      <c r="L8" s="13" t="s">
        <v>27</v>
      </c>
      <c r="M8" s="4">
        <v>0.89</v>
      </c>
      <c r="N8" s="1">
        <f>$D2</f>
        <v>0.89</v>
      </c>
      <c r="O8" s="4">
        <v>0.89</v>
      </c>
      <c r="P8" s="1">
        <f t="shared" ref="P8" si="1">$D2</f>
        <v>0.89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41</v>
      </c>
      <c r="N9" s="1">
        <v>41</v>
      </c>
      <c r="O9" s="2">
        <v>41</v>
      </c>
      <c r="P9" s="1">
        <v>41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0.84047000000000005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0.86178999999999994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0.85989000000000004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0.85404999999999998</v>
      </c>
      <c r="E13" s="4">
        <f>_xlfn.STDEV.S(D10:D12)</f>
        <v>1.1798932155072302E-2</v>
      </c>
      <c r="F13" s="4">
        <f>_xlfn.T.INV.2T(0.05,2)</f>
        <v>4.3026527297494637</v>
      </c>
      <c r="G13" s="4">
        <f>F13*(E13/(3^(1/2)))</f>
        <v>2.9310172324798711E-2</v>
      </c>
      <c r="H13" s="4">
        <f>D13-G13</f>
        <v>0.82473982767520126</v>
      </c>
      <c r="I13" s="4">
        <f>D13+G13</f>
        <v>0.88336017232479869</v>
      </c>
      <c r="J13" s="1"/>
      <c r="K13" s="1"/>
      <c r="L13" s="1"/>
      <c r="M13" s="2">
        <f>M5-M6</f>
        <v>0.72122202171050342</v>
      </c>
      <c r="N13" s="2">
        <f t="shared" ref="N13:P13" si="2">N5-N6</f>
        <v>0.7725349784260408</v>
      </c>
      <c r="O13" s="2">
        <f t="shared" si="2"/>
        <v>0.76619994200250119</v>
      </c>
      <c r="P13" s="2">
        <f t="shared" si="2"/>
        <v>0.82473982767520126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M14" s="2">
        <f>M5+M6</f>
        <v>0.73737131162282976</v>
      </c>
      <c r="N14" s="2">
        <f t="shared" ref="N14:P14" si="3">N5+N6</f>
        <v>0.81186502157395901</v>
      </c>
      <c r="O14" s="2">
        <f t="shared" si="3"/>
        <v>0.8229467246641653</v>
      </c>
      <c r="P14" s="2">
        <f t="shared" si="3"/>
        <v>0.88336017232479869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1"/>
      <c r="B15" s="1"/>
      <c r="C15" s="1"/>
      <c r="D15" s="1"/>
      <c r="E15" s="1"/>
      <c r="F15" s="1"/>
      <c r="G15" s="1"/>
      <c r="H15" s="1"/>
      <c r="I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A16" s="1"/>
      <c r="B16" s="1"/>
      <c r="C16" s="1"/>
      <c r="D16" s="1"/>
      <c r="E16" s="1"/>
      <c r="F16" s="1"/>
      <c r="G16" s="1"/>
      <c r="H16" s="1"/>
      <c r="I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 s="1"/>
      <c r="B35" s="1"/>
      <c r="C35" s="1"/>
      <c r="D35" s="1"/>
      <c r="E35" s="1"/>
      <c r="F35" s="1"/>
      <c r="G35" s="1"/>
      <c r="H35" s="1"/>
      <c r="I35" s="1"/>
    </row>
  </sheetData>
  <hyperlinks>
    <hyperlink ref="A2" r:id="rId1" xr:uid="{85CD5E01-A25F-49C8-BC32-A571A76D6B7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AD19-3658-4779-AADC-1133095E7AE1}">
  <dimension ref="A1:AAP35"/>
  <sheetViews>
    <sheetView zoomScale="49" zoomScaleNormal="49" workbookViewId="0">
      <selection activeCell="R5" sqref="R5:R9"/>
    </sheetView>
  </sheetViews>
  <sheetFormatPr baseColWidth="10" defaultRowHeight="14.5" x14ac:dyDescent="0.35"/>
  <cols>
    <col min="1" max="1" width="32.7265625" style="2" bestFit="1" customWidth="1"/>
    <col min="2" max="2" width="11.08984375" style="2" bestFit="1" customWidth="1"/>
    <col min="3" max="3" width="18" style="2" bestFit="1" customWidth="1"/>
    <col min="4" max="4" width="20.453125" style="2" bestFit="1" customWidth="1"/>
    <col min="5" max="5" width="15.7265625" style="2" bestFit="1" customWidth="1"/>
    <col min="6" max="11" width="10.90625" style="2"/>
    <col min="12" max="12" width="11.6328125" style="2" bestFit="1" customWidth="1"/>
    <col min="13" max="13" width="19.54296875" style="2" bestFit="1" customWidth="1"/>
    <col min="14" max="14" width="24.6328125" style="2" bestFit="1" customWidth="1"/>
    <col min="15" max="16" width="19.90625" style="2" bestFit="1" customWidth="1"/>
    <col min="17" max="17" width="32.7265625" style="2" bestFit="1" customWidth="1"/>
    <col min="18" max="16384" width="10.90625" style="2"/>
  </cols>
  <sheetData>
    <row r="1" spans="1:718" x14ac:dyDescent="0.35">
      <c r="A1" s="2" t="s">
        <v>18</v>
      </c>
      <c r="C1" s="2" t="s">
        <v>20</v>
      </c>
      <c r="D1" s="2" t="s">
        <v>21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</row>
    <row r="2" spans="1:718" x14ac:dyDescent="0.35">
      <c r="A2" s="5" t="s">
        <v>19</v>
      </c>
      <c r="C2" s="2">
        <f>0.78-0.07</f>
        <v>0.71</v>
      </c>
      <c r="D2" s="2">
        <v>0.89</v>
      </c>
      <c r="L2" s="2" t="s">
        <v>22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</row>
    <row r="3" spans="1:718" x14ac:dyDescent="0.35"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</row>
    <row r="4" spans="1:718" s="3" customFormat="1" x14ac:dyDescent="0.35">
      <c r="A4" s="12" t="s">
        <v>0</v>
      </c>
      <c r="B4" s="12" t="s">
        <v>7</v>
      </c>
      <c r="C4" s="12" t="s">
        <v>1</v>
      </c>
      <c r="D4" s="12" t="s">
        <v>3</v>
      </c>
      <c r="E4" s="12" t="s">
        <v>4</v>
      </c>
      <c r="F4" s="12" t="s">
        <v>16</v>
      </c>
      <c r="G4" s="12" t="s">
        <v>17</v>
      </c>
      <c r="H4" s="12" t="s">
        <v>5</v>
      </c>
      <c r="I4" s="12" t="s">
        <v>6</v>
      </c>
      <c r="J4" s="2"/>
      <c r="K4" s="2"/>
      <c r="L4" s="13" t="s">
        <v>23</v>
      </c>
      <c r="M4" s="3" t="s">
        <v>55</v>
      </c>
      <c r="N4" s="2" t="s">
        <v>48</v>
      </c>
      <c r="O4" s="2" t="s">
        <v>49</v>
      </c>
      <c r="P4" s="3" t="s">
        <v>60</v>
      </c>
      <c r="Q4" s="1" t="s">
        <v>14</v>
      </c>
      <c r="R4" s="1" t="s">
        <v>24</v>
      </c>
      <c r="S4" s="2" t="s">
        <v>38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</row>
    <row r="5" spans="1:718" x14ac:dyDescent="0.35">
      <c r="A5" s="2" t="s">
        <v>8</v>
      </c>
      <c r="B5" s="2">
        <v>41</v>
      </c>
      <c r="C5" s="2">
        <v>1</v>
      </c>
      <c r="D5" s="2">
        <v>0.73304999999999998</v>
      </c>
      <c r="L5" s="13" t="s">
        <v>25</v>
      </c>
      <c r="M5" s="2">
        <f>D30</f>
        <v>0.7076433333333334</v>
      </c>
      <c r="N5" s="2">
        <f>$D20</f>
        <v>0.72009000000000001</v>
      </c>
      <c r="O5" s="2">
        <f>$D25</f>
        <v>0.81945333333333326</v>
      </c>
      <c r="P5" s="2">
        <f>D35</f>
        <v>0.71916333333333338</v>
      </c>
      <c r="Q5" s="2">
        <f>D8</f>
        <v>0.72929666666666659</v>
      </c>
      <c r="R5" s="2">
        <f>D13</f>
        <v>0.79457333333333324</v>
      </c>
      <c r="S5" s="2">
        <v>0.67993000000000003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</row>
    <row r="6" spans="1:718" x14ac:dyDescent="0.35">
      <c r="A6" s="2" t="s">
        <v>9</v>
      </c>
      <c r="B6" s="2">
        <v>41</v>
      </c>
      <c r="C6" s="2">
        <v>2</v>
      </c>
      <c r="D6" s="2">
        <v>0.72741999999999996</v>
      </c>
      <c r="L6" s="13" t="s">
        <v>17</v>
      </c>
      <c r="M6" s="2">
        <f>G30</f>
        <v>6.2800761908565206E-2</v>
      </c>
      <c r="N6" s="2">
        <f>$G20</f>
        <v>2.5366403415191266E-2</v>
      </c>
      <c r="O6" s="2">
        <f>$G25</f>
        <v>4.4271796975133212E-2</v>
      </c>
      <c r="P6" s="2">
        <f>G35</f>
        <v>2.2918406454549942E-2</v>
      </c>
      <c r="Q6" s="2">
        <f>G8</f>
        <v>8.0746449561631944E-3</v>
      </c>
      <c r="R6" s="2">
        <f>G13</f>
        <v>2.8373391330832026E-2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</row>
    <row r="7" spans="1:718" x14ac:dyDescent="0.35">
      <c r="A7" s="2" t="s">
        <v>10</v>
      </c>
      <c r="B7" s="2">
        <v>41</v>
      </c>
      <c r="C7" s="2">
        <v>3</v>
      </c>
      <c r="D7" s="2">
        <v>0.72741999999999996</v>
      </c>
      <c r="L7" s="13" t="s">
        <v>26</v>
      </c>
      <c r="M7" s="2">
        <f>$C2</f>
        <v>0.71</v>
      </c>
      <c r="N7" s="2">
        <f>$C2</f>
        <v>0.71</v>
      </c>
      <c r="O7" s="2">
        <f>$C2</f>
        <v>0.71</v>
      </c>
      <c r="P7" s="2">
        <f>$C2</f>
        <v>0.71</v>
      </c>
      <c r="Q7" s="2">
        <f>$C2</f>
        <v>0.71</v>
      </c>
      <c r="R7" s="2">
        <f t="shared" ref="R7:S7" si="0">$C2</f>
        <v>0.71</v>
      </c>
      <c r="S7" s="2">
        <f t="shared" si="0"/>
        <v>0.71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</row>
    <row r="8" spans="1:718" s="4" customFormat="1" x14ac:dyDescent="0.35">
      <c r="A8" s="4" t="s">
        <v>15</v>
      </c>
      <c r="B8" s="4">
        <v>41</v>
      </c>
      <c r="D8" s="4">
        <f>AVERAGE(D5:D7)</f>
        <v>0.72929666666666659</v>
      </c>
      <c r="E8" s="4">
        <f>_xlfn.STDEV.S(D5:D7)</f>
        <v>3.2504820155376066E-3</v>
      </c>
      <c r="F8" s="4">
        <f>_xlfn.T.INV.2T(0.05,2)</f>
        <v>4.3026527297494637</v>
      </c>
      <c r="G8" s="4">
        <f>F8*(E8/(3^(1/2)))</f>
        <v>8.0746449561631944E-3</v>
      </c>
      <c r="H8" s="4">
        <f>D8-G8</f>
        <v>0.72122202171050342</v>
      </c>
      <c r="I8" s="4">
        <f>D8+G8</f>
        <v>0.73737131162282976</v>
      </c>
      <c r="J8" s="1"/>
      <c r="K8" s="1"/>
      <c r="L8" s="13" t="s">
        <v>27</v>
      </c>
      <c r="M8" s="1">
        <f>$D2</f>
        <v>0.89</v>
      </c>
      <c r="N8" s="1">
        <f>$D2</f>
        <v>0.89</v>
      </c>
      <c r="O8" s="1">
        <f>$D2</f>
        <v>0.89</v>
      </c>
      <c r="P8" s="1">
        <f>$D2</f>
        <v>0.89</v>
      </c>
      <c r="Q8" s="1">
        <f>$D2</f>
        <v>0.89</v>
      </c>
      <c r="R8" s="1">
        <f t="shared" ref="R8:S8" si="1">$D2</f>
        <v>0.89</v>
      </c>
      <c r="S8" s="1">
        <f t="shared" si="1"/>
        <v>0.89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</row>
    <row r="9" spans="1:718" x14ac:dyDescent="0.35">
      <c r="J9" s="1"/>
      <c r="K9" s="1"/>
      <c r="L9" s="13" t="s">
        <v>50</v>
      </c>
      <c r="M9" s="2">
        <v>23</v>
      </c>
      <c r="N9" s="1">
        <v>35</v>
      </c>
      <c r="O9" s="1">
        <v>35</v>
      </c>
      <c r="P9" s="2">
        <v>41</v>
      </c>
      <c r="Q9" s="1">
        <v>41</v>
      </c>
      <c r="R9" s="1">
        <v>41</v>
      </c>
      <c r="S9" s="1">
        <v>43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</row>
    <row r="10" spans="1:718" x14ac:dyDescent="0.35">
      <c r="A10" s="2" t="s">
        <v>11</v>
      </c>
      <c r="B10" s="2">
        <v>41</v>
      </c>
      <c r="C10" s="2">
        <v>1</v>
      </c>
      <c r="D10" s="2">
        <v>0.80447999999999997</v>
      </c>
      <c r="J10" s="1"/>
      <c r="K10" s="1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</row>
    <row r="11" spans="1:718" x14ac:dyDescent="0.35">
      <c r="A11" s="2" t="s">
        <v>12</v>
      </c>
      <c r="B11" s="2">
        <v>41</v>
      </c>
      <c r="C11" s="2">
        <v>2</v>
      </c>
      <c r="D11" s="2">
        <v>0.78208</v>
      </c>
      <c r="E11" s="6"/>
      <c r="J11" s="1"/>
      <c r="K11" s="1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</row>
    <row r="12" spans="1:718" x14ac:dyDescent="0.35">
      <c r="A12" s="2" t="s">
        <v>13</v>
      </c>
      <c r="B12" s="2">
        <v>41</v>
      </c>
      <c r="C12" s="2">
        <v>3</v>
      </c>
      <c r="D12" s="2">
        <v>0.79715999999999998</v>
      </c>
      <c r="J12" s="1"/>
      <c r="K12" s="1"/>
      <c r="L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</row>
    <row r="13" spans="1:718" s="4" customFormat="1" x14ac:dyDescent="0.35">
      <c r="A13" s="4" t="s">
        <v>45</v>
      </c>
      <c r="B13" s="4">
        <v>41</v>
      </c>
      <c r="D13" s="4">
        <f>AVERAGE(D10:D12)</f>
        <v>0.79457333333333324</v>
      </c>
      <c r="E13" s="4">
        <f>_xlfn.STDEV.S(D10:D12)</f>
        <v>1.142182705758291E-2</v>
      </c>
      <c r="F13" s="4">
        <f>_xlfn.T.INV.2T(0.05,2)</f>
        <v>4.3026527297494637</v>
      </c>
      <c r="G13" s="4">
        <f>F13*(E13/(3^(1/2)))</f>
        <v>2.8373391330832026E-2</v>
      </c>
      <c r="H13" s="4">
        <f>D13-G13</f>
        <v>0.76619994200250119</v>
      </c>
      <c r="I13" s="4">
        <f>D13+G13</f>
        <v>0.8229467246641653</v>
      </c>
      <c r="J13" s="1"/>
      <c r="K13" s="1"/>
      <c r="L13" s="1"/>
      <c r="M13" s="2"/>
      <c r="N13" s="2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</row>
    <row r="14" spans="1:718" x14ac:dyDescent="0.35"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</row>
    <row r="15" spans="1:718" x14ac:dyDescent="0.35">
      <c r="A15" s="2" t="s">
        <v>38</v>
      </c>
      <c r="B15" s="2">
        <v>43</v>
      </c>
      <c r="D15" s="2">
        <v>0.67993000000000003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</row>
    <row r="16" spans="1:718" x14ac:dyDescent="0.35"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</row>
    <row r="17" spans="1:9" x14ac:dyDescent="0.35">
      <c r="A17" s="2" t="s">
        <v>39</v>
      </c>
      <c r="B17" s="2">
        <v>35</v>
      </c>
      <c r="C17" s="2">
        <v>1</v>
      </c>
      <c r="D17" s="2">
        <v>0.72816000000000003</v>
      </c>
    </row>
    <row r="18" spans="1:9" x14ac:dyDescent="0.35">
      <c r="A18" s="2" t="s">
        <v>40</v>
      </c>
      <c r="B18" s="2">
        <v>35</v>
      </c>
      <c r="C18" s="2">
        <v>2</v>
      </c>
      <c r="D18" s="2">
        <v>0.70860999999999996</v>
      </c>
    </row>
    <row r="19" spans="1:9" x14ac:dyDescent="0.35">
      <c r="A19" s="2" t="s">
        <v>41</v>
      </c>
      <c r="B19" s="2">
        <v>35</v>
      </c>
      <c r="C19" s="2">
        <v>3</v>
      </c>
      <c r="D19" s="2">
        <v>0.72350000000000003</v>
      </c>
    </row>
    <row r="20" spans="1:9" x14ac:dyDescent="0.35">
      <c r="A20" s="4" t="s">
        <v>42</v>
      </c>
      <c r="B20" s="4">
        <v>35</v>
      </c>
      <c r="C20" s="4"/>
      <c r="D20" s="4">
        <f>AVERAGE(D17:D19)</f>
        <v>0.72009000000000001</v>
      </c>
      <c r="E20" s="4">
        <f>_xlfn.STDEV.S(D17:D19)</f>
        <v>1.021135152661002E-2</v>
      </c>
      <c r="F20" s="4">
        <f>_xlfn.T.INV.2T(0.05,2)</f>
        <v>4.3026527297494637</v>
      </c>
      <c r="G20" s="4">
        <f>F20*(E20/(3^(1/2)))</f>
        <v>2.5366403415191266E-2</v>
      </c>
      <c r="H20" s="4">
        <f>D20-G20</f>
        <v>0.69472359658480876</v>
      </c>
      <c r="I20" s="4">
        <f>D20+G20</f>
        <v>0.74545640341519126</v>
      </c>
    </row>
    <row r="22" spans="1:9" x14ac:dyDescent="0.35">
      <c r="A22" s="2" t="s">
        <v>43</v>
      </c>
      <c r="B22" s="2">
        <v>35</v>
      </c>
      <c r="C22" s="2">
        <v>1</v>
      </c>
      <c r="D22" s="2">
        <v>0.79896999999999996</v>
      </c>
    </row>
    <row r="23" spans="1:9" x14ac:dyDescent="0.35">
      <c r="A23" s="2" t="s">
        <v>44</v>
      </c>
      <c r="B23" s="2">
        <v>35</v>
      </c>
      <c r="C23" s="2">
        <v>2</v>
      </c>
      <c r="D23" s="2">
        <v>0.83140999999999998</v>
      </c>
    </row>
    <row r="24" spans="1:9" x14ac:dyDescent="0.35">
      <c r="A24" s="2" t="s">
        <v>47</v>
      </c>
      <c r="B24" s="2">
        <v>35</v>
      </c>
      <c r="C24" s="2">
        <v>3</v>
      </c>
      <c r="D24" s="2">
        <v>0.82798000000000005</v>
      </c>
    </row>
    <row r="25" spans="1:9" x14ac:dyDescent="0.35">
      <c r="A25" s="4" t="s">
        <v>46</v>
      </c>
      <c r="B25" s="4">
        <v>35</v>
      </c>
      <c r="C25" s="4"/>
      <c r="D25" s="4">
        <f>AVERAGE(D22:D24)</f>
        <v>0.81945333333333326</v>
      </c>
      <c r="E25" s="4">
        <f>_xlfn.STDEV.S(D22:D24)</f>
        <v>1.7821796579843865E-2</v>
      </c>
      <c r="F25" s="4">
        <f>_xlfn.T.INV.2T(0.05,2)</f>
        <v>4.3026527297494637</v>
      </c>
      <c r="G25" s="4">
        <f>F25*(E25/(3^(1/2)))</f>
        <v>4.4271796975133212E-2</v>
      </c>
      <c r="H25" s="4">
        <f>D25-G25</f>
        <v>0.77518153635820009</v>
      </c>
      <c r="I25" s="4">
        <f>D25+G25</f>
        <v>0.86372513030846643</v>
      </c>
    </row>
    <row r="27" spans="1:9" x14ac:dyDescent="0.35">
      <c r="A27" s="2" t="s">
        <v>51</v>
      </c>
      <c r="B27" s="2">
        <v>35</v>
      </c>
      <c r="C27" s="2">
        <v>1</v>
      </c>
      <c r="D27" s="2">
        <v>0.68618000000000001</v>
      </c>
    </row>
    <row r="28" spans="1:9" x14ac:dyDescent="0.35">
      <c r="A28" s="2" t="s">
        <v>52</v>
      </c>
      <c r="B28" s="2">
        <v>35</v>
      </c>
      <c r="C28" s="2">
        <v>2</v>
      </c>
      <c r="D28" s="2">
        <v>0.70123999999999997</v>
      </c>
    </row>
    <row r="29" spans="1:9" x14ac:dyDescent="0.35">
      <c r="A29" s="2" t="s">
        <v>53</v>
      </c>
      <c r="B29" s="2">
        <v>35</v>
      </c>
      <c r="C29" s="2">
        <v>3</v>
      </c>
      <c r="D29" s="2">
        <v>0.73551</v>
      </c>
    </row>
    <row r="30" spans="1:9" x14ac:dyDescent="0.35">
      <c r="A30" s="4" t="s">
        <v>54</v>
      </c>
      <c r="B30" s="4">
        <v>35</v>
      </c>
      <c r="C30" s="4"/>
      <c r="D30" s="4">
        <f>AVERAGE(D27:D29)</f>
        <v>0.7076433333333334</v>
      </c>
      <c r="E30" s="4">
        <f>_xlfn.STDEV.S(D27:D29)</f>
        <v>2.5280708718968564E-2</v>
      </c>
      <c r="F30" s="4">
        <f>_xlfn.T.INV.2T(0.05,2)</f>
        <v>4.3026527297494637</v>
      </c>
      <c r="G30" s="4">
        <f>F30*(E30/(3^(1/2)))</f>
        <v>6.2800761908565206E-2</v>
      </c>
      <c r="H30" s="4">
        <f>D30-G30</f>
        <v>0.6448425714247682</v>
      </c>
      <c r="I30" s="4">
        <f>D30+G30</f>
        <v>0.77044409524189861</v>
      </c>
    </row>
    <row r="32" spans="1:9" x14ac:dyDescent="0.35">
      <c r="A32" s="2" t="s">
        <v>56</v>
      </c>
      <c r="B32" s="2">
        <v>41</v>
      </c>
      <c r="C32" s="2">
        <v>1</v>
      </c>
      <c r="D32" s="2">
        <v>0.71987999999999996</v>
      </c>
    </row>
    <row r="33" spans="1:9" x14ac:dyDescent="0.35">
      <c r="A33" s="2" t="s">
        <v>57</v>
      </c>
      <c r="B33" s="2">
        <v>41</v>
      </c>
      <c r="C33" s="2">
        <v>2</v>
      </c>
      <c r="D33" s="2">
        <v>0.70960000000000001</v>
      </c>
    </row>
    <row r="34" spans="1:9" x14ac:dyDescent="0.35">
      <c r="A34" s="2" t="s">
        <v>58</v>
      </c>
      <c r="B34" s="2">
        <v>41</v>
      </c>
      <c r="C34" s="2">
        <v>3</v>
      </c>
      <c r="D34" s="2">
        <v>0.72801000000000005</v>
      </c>
    </row>
    <row r="35" spans="1:9" x14ac:dyDescent="0.35">
      <c r="A35" s="4" t="s">
        <v>59</v>
      </c>
      <c r="B35" s="4">
        <v>41</v>
      </c>
      <c r="C35" s="4"/>
      <c r="D35" s="4">
        <f>AVERAGE(D32:D34)</f>
        <v>0.71916333333333338</v>
      </c>
      <c r="E35" s="4">
        <f>_xlfn.STDEV.S(D32:D34)</f>
        <v>9.2259001367527085E-3</v>
      </c>
      <c r="F35" s="4">
        <f>_xlfn.T.INV.2T(0.05,2)</f>
        <v>4.3026527297494637</v>
      </c>
      <c r="G35" s="4">
        <f>F35*(E35/(3^(1/2)))</f>
        <v>2.2918406454549942E-2</v>
      </c>
      <c r="H35" s="4">
        <f>D35-G35</f>
        <v>0.69624492687878348</v>
      </c>
      <c r="I35" s="4">
        <f>D35+G35</f>
        <v>0.74208173978788328</v>
      </c>
    </row>
  </sheetData>
  <hyperlinks>
    <hyperlink ref="A2" r:id="rId1" xr:uid="{8AD3D433-9EB2-49CB-A6D8-3970CFEC5878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512-36A3-4216-A3C7-FD2E5A725841}">
  <dimension ref="A3:K21"/>
  <sheetViews>
    <sheetView zoomScale="63" workbookViewId="0">
      <selection activeCell="M19" sqref="M19"/>
    </sheetView>
  </sheetViews>
  <sheetFormatPr baseColWidth="10" defaultRowHeight="14.5" x14ac:dyDescent="0.35"/>
  <cols>
    <col min="1" max="1" width="25.26953125" bestFit="1" customWidth="1"/>
    <col min="2" max="2" width="16.453125" bestFit="1" customWidth="1"/>
    <col min="3" max="4" width="13.1796875" bestFit="1" customWidth="1"/>
  </cols>
  <sheetData>
    <row r="3" spans="1:11" x14ac:dyDescent="0.35">
      <c r="A3" s="11" t="s">
        <v>0</v>
      </c>
      <c r="B3" s="11" t="s">
        <v>28</v>
      </c>
      <c r="C3" s="11" t="s">
        <v>29</v>
      </c>
      <c r="D3" s="11" t="s">
        <v>30</v>
      </c>
      <c r="E3" s="11" t="s">
        <v>31</v>
      </c>
      <c r="F3" s="11" t="s">
        <v>32</v>
      </c>
      <c r="G3" s="11" t="s">
        <v>33</v>
      </c>
      <c r="H3" s="11" t="s">
        <v>34</v>
      </c>
      <c r="I3" s="11" t="s">
        <v>35</v>
      </c>
      <c r="J3" s="11" t="s">
        <v>36</v>
      </c>
      <c r="K3" s="11" t="s">
        <v>25</v>
      </c>
    </row>
    <row r="4" spans="1:11" x14ac:dyDescent="0.35">
      <c r="A4" s="2" t="s">
        <v>11</v>
      </c>
      <c r="B4">
        <v>0.96699999999999997</v>
      </c>
      <c r="C4">
        <v>0.76719459999999995</v>
      </c>
      <c r="D4">
        <v>0.96628020000000003</v>
      </c>
      <c r="E4">
        <v>0.73574083999999995</v>
      </c>
      <c r="F4">
        <v>0.69334859999999998</v>
      </c>
      <c r="G4">
        <v>0.71868414000000003</v>
      </c>
      <c r="H4">
        <v>0.75828916000000002</v>
      </c>
      <c r="I4">
        <v>0.92814874999999997</v>
      </c>
      <c r="J4">
        <v>0.7045728</v>
      </c>
      <c r="K4">
        <f>AVERAGE(B4:J4)</f>
        <v>0.80436212111111116</v>
      </c>
    </row>
    <row r="5" spans="1:11" x14ac:dyDescent="0.35">
      <c r="A5" s="2" t="s">
        <v>12</v>
      </c>
      <c r="B5">
        <v>0.97105949999999996</v>
      </c>
      <c r="C5">
        <v>0.78082894999999997</v>
      </c>
      <c r="D5">
        <v>0.96314100000000002</v>
      </c>
      <c r="E5">
        <v>0.70980790000000005</v>
      </c>
      <c r="F5">
        <v>0.67351972999999998</v>
      </c>
      <c r="G5">
        <v>0.67441010000000001</v>
      </c>
      <c r="H5">
        <v>0.68659716999999998</v>
      </c>
      <c r="I5">
        <v>0.91901969999999999</v>
      </c>
      <c r="J5">
        <v>0.66029906000000005</v>
      </c>
      <c r="K5">
        <f t="shared" ref="K5:K6" si="0">AVERAGE(B5:J5)</f>
        <v>0.78207590111111114</v>
      </c>
    </row>
    <row r="6" spans="1:11" x14ac:dyDescent="0.35">
      <c r="A6" s="2" t="s">
        <v>13</v>
      </c>
      <c r="B6">
        <v>0.97195494000000004</v>
      </c>
      <c r="C6">
        <v>0.79456950000000004</v>
      </c>
      <c r="D6">
        <v>0.97159499999999999</v>
      </c>
      <c r="E6">
        <v>0.7210164</v>
      </c>
      <c r="F6">
        <v>0.65516615</v>
      </c>
      <c r="G6">
        <v>0.64942443000000005</v>
      </c>
      <c r="H6">
        <v>0.74449253000000004</v>
      </c>
      <c r="I6">
        <v>0.93593687000000003</v>
      </c>
      <c r="J6">
        <v>0.73025949999999995</v>
      </c>
      <c r="K6">
        <f t="shared" si="0"/>
        <v>0.79715725777777768</v>
      </c>
    </row>
    <row r="7" spans="1:11" x14ac:dyDescent="0.35">
      <c r="A7" s="2" t="s">
        <v>25</v>
      </c>
      <c r="B7">
        <f>AVERAGE(B4:B6)</f>
        <v>0.97000481333333344</v>
      </c>
      <c r="C7">
        <f t="shared" ref="C7:K7" si="1">AVERAGE(C4:C6)</f>
        <v>0.78086434999999998</v>
      </c>
      <c r="D7">
        <f t="shared" si="1"/>
        <v>0.96700540000000001</v>
      </c>
      <c r="E7">
        <f t="shared" si="1"/>
        <v>0.72218837999999996</v>
      </c>
      <c r="F7">
        <f t="shared" si="1"/>
        <v>0.67401149333333332</v>
      </c>
      <c r="G7">
        <f t="shared" si="1"/>
        <v>0.68083955666666662</v>
      </c>
      <c r="H7">
        <f t="shared" si="1"/>
        <v>0.72979295333333338</v>
      </c>
      <c r="I7">
        <f t="shared" si="1"/>
        <v>0.92770177333333326</v>
      </c>
      <c r="J7">
        <f t="shared" si="1"/>
        <v>0.69837711999999996</v>
      </c>
      <c r="K7">
        <f t="shared" si="1"/>
        <v>0.79453175999999992</v>
      </c>
    </row>
    <row r="8" spans="1:11" x14ac:dyDescent="0.35">
      <c r="A8" t="s">
        <v>4</v>
      </c>
      <c r="B8">
        <f>_xlfn.STDEV.S(B4:B6)</f>
        <v>2.6404792319829882E-3</v>
      </c>
      <c r="C8">
        <f t="shared" ref="C8:J8" si="2">_xlfn.STDEV.S(C4:C6)</f>
        <v>1.3687484333233088E-2</v>
      </c>
      <c r="D8">
        <f t="shared" si="2"/>
        <v>4.2734020732900641E-3</v>
      </c>
      <c r="E8">
        <f t="shared" si="2"/>
        <v>1.3006133057184935E-2</v>
      </c>
      <c r="F8">
        <f t="shared" si="2"/>
        <v>1.9095974585829154E-2</v>
      </c>
      <c r="G8">
        <f t="shared" si="2"/>
        <v>3.5074638873300361E-2</v>
      </c>
      <c r="H8">
        <f t="shared" si="2"/>
        <v>3.8039368070124868E-2</v>
      </c>
      <c r="I8">
        <f t="shared" si="2"/>
        <v>8.4674377061560741E-3</v>
      </c>
      <c r="J8">
        <f t="shared" si="2"/>
        <v>3.538934344184979E-2</v>
      </c>
    </row>
    <row r="9" spans="1:11" x14ac:dyDescent="0.35">
      <c r="A9" t="s">
        <v>17</v>
      </c>
      <c r="B9">
        <f>4.3*(B8/(3^(1/2)))</f>
        <v>6.5552700001124762E-3</v>
      </c>
      <c r="C9">
        <f t="shared" ref="C9:J9" si="3">4.3*(C8/(3^(1/2)))</f>
        <v>3.398063288657991E-2</v>
      </c>
      <c r="D9">
        <f t="shared" si="3"/>
        <v>1.060917430068895E-2</v>
      </c>
      <c r="E9">
        <f t="shared" si="3"/>
        <v>3.2289106013231796E-2</v>
      </c>
      <c r="F9">
        <f t="shared" si="3"/>
        <v>4.7407784090536871E-2</v>
      </c>
      <c r="G9">
        <f t="shared" si="3"/>
        <v>8.7076514439484165E-2</v>
      </c>
      <c r="H9">
        <f t="shared" si="3"/>
        <v>9.4436769398886344E-2</v>
      </c>
      <c r="I9">
        <f t="shared" si="3"/>
        <v>2.1021312987681066E-2</v>
      </c>
      <c r="J9">
        <f t="shared" si="3"/>
        <v>8.7857801939163205E-2</v>
      </c>
    </row>
    <row r="12" spans="1:11" x14ac:dyDescent="0.35">
      <c r="B12" s="11" t="s">
        <v>37</v>
      </c>
      <c r="C12" s="11" t="s">
        <v>2</v>
      </c>
      <c r="D12" s="11" t="s">
        <v>17</v>
      </c>
    </row>
    <row r="13" spans="1:11" x14ac:dyDescent="0.35">
      <c r="B13" s="14" t="s">
        <v>28</v>
      </c>
      <c r="C13">
        <v>0.97000481333333344</v>
      </c>
      <c r="D13">
        <v>6.5552700001124762E-3</v>
      </c>
    </row>
    <row r="14" spans="1:11" x14ac:dyDescent="0.35">
      <c r="B14" s="9" t="s">
        <v>29</v>
      </c>
      <c r="C14" s="8">
        <v>0.78086434999999998</v>
      </c>
      <c r="D14">
        <v>3.398063288657991E-2</v>
      </c>
    </row>
    <row r="15" spans="1:11" x14ac:dyDescent="0.35">
      <c r="B15" s="14" t="s">
        <v>30</v>
      </c>
      <c r="C15">
        <v>0.96700540000000001</v>
      </c>
      <c r="D15">
        <v>1.060917430068895E-2</v>
      </c>
    </row>
    <row r="16" spans="1:11" x14ac:dyDescent="0.35">
      <c r="B16" s="10" t="s">
        <v>31</v>
      </c>
      <c r="C16" s="8">
        <v>0.72218837999999996</v>
      </c>
      <c r="D16">
        <v>3.2289106013231796E-2</v>
      </c>
    </row>
    <row r="17" spans="2:4" x14ac:dyDescent="0.35">
      <c r="B17" s="10" t="s">
        <v>32</v>
      </c>
      <c r="C17" s="7">
        <v>0.67401149333333332</v>
      </c>
      <c r="D17">
        <v>4.7407784090536871E-2</v>
      </c>
    </row>
    <row r="18" spans="2:4" x14ac:dyDescent="0.35">
      <c r="B18" s="10" t="s">
        <v>33</v>
      </c>
      <c r="C18" s="7">
        <v>0.68083955666666662</v>
      </c>
      <c r="D18">
        <v>8.7076514439484165E-2</v>
      </c>
    </row>
    <row r="19" spans="2:4" x14ac:dyDescent="0.35">
      <c r="B19" s="9" t="s">
        <v>34</v>
      </c>
      <c r="C19" s="8">
        <v>0.72979295333333338</v>
      </c>
      <c r="D19">
        <v>9.4436769398886344E-2</v>
      </c>
    </row>
    <row r="20" spans="2:4" x14ac:dyDescent="0.35">
      <c r="B20" s="14" t="s">
        <v>35</v>
      </c>
      <c r="C20">
        <v>0.92770177333333326</v>
      </c>
      <c r="D20">
        <v>2.1021312987681066E-2</v>
      </c>
    </row>
    <row r="21" spans="2:4" x14ac:dyDescent="0.35">
      <c r="B21" s="10" t="s">
        <v>36</v>
      </c>
      <c r="C21" s="7">
        <v>0.69837711999999996</v>
      </c>
      <c r="D21">
        <v>8.7857801939163205E-2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NEW_Models_general_performances</vt:lpstr>
      <vt:lpstr>Models_general_performances</vt:lpstr>
      <vt:lpstr>Comparison within 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Marine Pujol</dc:creator>
  <cp:lastModifiedBy>Marine Pujol</cp:lastModifiedBy>
  <dcterms:created xsi:type="dcterms:W3CDTF">2024-11-25T16:57:45Z</dcterms:created>
  <dcterms:modified xsi:type="dcterms:W3CDTF">2025-02-25T17:28:59Z</dcterms:modified>
</cp:coreProperties>
</file>