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08eca4c21575c7/Desktop/BIDCHEMZ/BIDCHEMZ Files/Business models and presentations/Financial Projections/"/>
    </mc:Choice>
  </mc:AlternateContent>
  <xr:revisionPtr revIDLastSave="12" documentId="13_ncr:1_{CD6E40EF-E3DC-4783-B482-5E958ED639DB}" xr6:coauthVersionLast="47" xr6:coauthVersionMax="47" xr10:uidLastSave="{0905DCE0-7BED-4640-BBB8-C86D92C3E043}"/>
  <bookViews>
    <workbookView xWindow="-108" yWindow="-108" windowWidth="23256" windowHeight="12576" firstSheet="6" activeTab="9" xr2:uid="{7D82AA48-9321-4871-B3CA-B4F003C28DAB}"/>
  </bookViews>
  <sheets>
    <sheet name="Revenue Model" sheetId="1" r:id="rId1"/>
    <sheet name="Sales" sheetId="2" r:id="rId2"/>
    <sheet name="Cost Sheet" sheetId="3" r:id="rId3"/>
    <sheet name="Annual Statement" sheetId="4" r:id="rId4"/>
    <sheet name="Cash Flow " sheetId="5" r:id="rId5"/>
    <sheet name="DCF Valuation" sheetId="6" r:id="rId6"/>
    <sheet name="VC Valuation &amp; ROI" sheetId="7" r:id="rId7"/>
    <sheet name="Funding - Equity Round Calculat" sheetId="8" r:id="rId8"/>
    <sheet name="Charts and Graphs" sheetId="10" r:id="rId9"/>
    <sheet name="Exit Calculation " sheetId="13" r:id="rId10"/>
    <sheet name="Sheet4" sheetId="14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" l="1"/>
  <c r="D10" i="13" s="1"/>
  <c r="D11" i="13" s="1"/>
  <c r="B5" i="1"/>
  <c r="F5" i="1"/>
  <c r="F7" i="1" s="1"/>
  <c r="D7" i="1"/>
  <c r="A1" i="8"/>
  <c r="A3" i="4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G29" i="3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U25" i="1"/>
  <c r="U27" i="1" s="1"/>
  <c r="P25" i="1"/>
  <c r="P27" i="1" s="1"/>
  <c r="K25" i="1"/>
  <c r="K27" i="1" s="1"/>
  <c r="F25" i="1"/>
  <c r="T27" i="1"/>
  <c r="S27" i="1"/>
  <c r="R27" i="1"/>
  <c r="Q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  <c r="U19" i="1"/>
  <c r="U21" i="1" s="1"/>
  <c r="P19" i="1"/>
  <c r="P21" i="1" s="1"/>
  <c r="K19" i="1"/>
  <c r="K21" i="1" s="1"/>
  <c r="F19" i="1"/>
  <c r="F21" i="1" s="1"/>
  <c r="T21" i="1"/>
  <c r="S21" i="1"/>
  <c r="R21" i="1"/>
  <c r="Q21" i="1"/>
  <c r="O21" i="1"/>
  <c r="N21" i="1"/>
  <c r="M21" i="1"/>
  <c r="L21" i="1"/>
  <c r="J21" i="1"/>
  <c r="I21" i="1"/>
  <c r="H21" i="1"/>
  <c r="G21" i="1"/>
  <c r="E21" i="1"/>
  <c r="D21" i="1"/>
  <c r="C21" i="1"/>
  <c r="B21" i="1"/>
  <c r="U12" i="1"/>
  <c r="U14" i="1" s="1"/>
  <c r="P12" i="1"/>
  <c r="P14" i="1" s="1"/>
  <c r="K12" i="1"/>
  <c r="K14" i="1" s="1"/>
  <c r="F12" i="1"/>
  <c r="F14" i="1" s="1"/>
  <c r="T14" i="1"/>
  <c r="S14" i="1"/>
  <c r="R14" i="1"/>
  <c r="Q14" i="1"/>
  <c r="O14" i="1"/>
  <c r="N14" i="1"/>
  <c r="M14" i="1"/>
  <c r="L14" i="1"/>
  <c r="J14" i="1"/>
  <c r="I14" i="1"/>
  <c r="H14" i="1"/>
  <c r="G14" i="1"/>
  <c r="E14" i="1"/>
  <c r="D14" i="1"/>
  <c r="C14" i="1"/>
  <c r="B14" i="1"/>
  <c r="U5" i="1"/>
  <c r="U7" i="1" s="1"/>
  <c r="P5" i="1"/>
  <c r="P7" i="1" s="1"/>
  <c r="K5" i="1"/>
  <c r="K7" i="1" s="1"/>
  <c r="T7" i="1"/>
  <c r="S7" i="1"/>
  <c r="R7" i="1"/>
  <c r="Q7" i="1"/>
  <c r="O7" i="1"/>
  <c r="N7" i="1"/>
  <c r="M7" i="1"/>
  <c r="L7" i="1"/>
  <c r="J7" i="1"/>
  <c r="I7" i="1"/>
  <c r="H7" i="1"/>
  <c r="G7" i="1"/>
  <c r="E7" i="1"/>
  <c r="B7" i="1"/>
  <c r="B31" i="8"/>
  <c r="A31" i="8"/>
  <c r="B30" i="8"/>
  <c r="A30" i="8"/>
  <c r="B16" i="8"/>
  <c r="C13" i="8"/>
  <c r="B13" i="8"/>
  <c r="A3" i="8"/>
  <c r="B7" i="7"/>
  <c r="B5" i="7"/>
  <c r="F14" i="6"/>
  <c r="E14" i="6"/>
  <c r="D14" i="6"/>
  <c r="C14" i="6"/>
  <c r="F12" i="6"/>
  <c r="E12" i="6"/>
  <c r="D12" i="6"/>
  <c r="C12" i="6"/>
  <c r="D8" i="6"/>
  <c r="E8" i="6" s="1"/>
  <c r="F8" i="6" s="1"/>
  <c r="A3" i="6"/>
  <c r="A2" i="6"/>
  <c r="C11" i="5"/>
  <c r="F8" i="5"/>
  <c r="E8" i="5"/>
  <c r="D8" i="5"/>
  <c r="A3" i="5"/>
  <c r="A2" i="5"/>
  <c r="A1" i="5"/>
  <c r="B16" i="4"/>
  <c r="E7" i="4"/>
  <c r="D7" i="4"/>
  <c r="E32" i="3"/>
  <c r="V29" i="3"/>
  <c r="Q29" i="3"/>
  <c r="Q28" i="3"/>
  <c r="L28" i="3"/>
  <c r="K32" i="3"/>
  <c r="S32" i="3"/>
  <c r="O32" i="3"/>
  <c r="R32" i="3"/>
  <c r="N32" i="3"/>
  <c r="I32" i="3"/>
  <c r="D32" i="3"/>
  <c r="F11" i="2"/>
  <c r="K26" i="1"/>
  <c r="C7" i="1" l="1"/>
  <c r="C33" i="1" s="1"/>
  <c r="O33" i="1"/>
  <c r="N33" i="1"/>
  <c r="G33" i="1"/>
  <c r="M33" i="1"/>
  <c r="T33" i="1"/>
  <c r="S33" i="1"/>
  <c r="B33" i="1"/>
  <c r="R33" i="1"/>
  <c r="Q33" i="1"/>
  <c r="I33" i="1"/>
  <c r="J32" i="3"/>
  <c r="L29" i="3"/>
  <c r="J33" i="1"/>
  <c r="F32" i="3"/>
  <c r="P32" i="3"/>
  <c r="T32" i="3"/>
  <c r="Q30" i="3"/>
  <c r="V30" i="3"/>
  <c r="C32" i="3"/>
  <c r="H33" i="1"/>
  <c r="G5" i="3"/>
  <c r="L5" i="3"/>
  <c r="M32" i="3"/>
  <c r="Q5" i="3"/>
  <c r="U32" i="3"/>
  <c r="V28" i="3"/>
  <c r="B18" i="8"/>
  <c r="B23" i="8" s="1"/>
  <c r="B9" i="7"/>
  <c r="V5" i="3"/>
  <c r="H32" i="3"/>
  <c r="B24" i="8" l="1"/>
  <c r="V32" i="3"/>
  <c r="F16" i="4" s="1"/>
  <c r="F17" i="4" s="1"/>
  <c r="D33" i="1"/>
  <c r="F33" i="1"/>
  <c r="G8" i="2" s="1"/>
  <c r="L33" i="1"/>
  <c r="E33" i="1"/>
  <c r="U33" i="1"/>
  <c r="J8" i="2" s="1"/>
  <c r="J9" i="2" s="1"/>
  <c r="J11" i="2" s="1"/>
  <c r="F11" i="4" s="1"/>
  <c r="K33" i="1"/>
  <c r="H8" i="2" s="1"/>
  <c r="H9" i="2" s="1"/>
  <c r="H11" i="2" s="1"/>
  <c r="D11" i="4" s="1"/>
  <c r="B32" i="8"/>
  <c r="B25" i="8"/>
  <c r="B26" i="8" s="1"/>
  <c r="G32" i="3"/>
  <c r="C16" i="4" s="1"/>
  <c r="C17" i="4" s="1"/>
  <c r="L32" i="3"/>
  <c r="D16" i="4" s="1"/>
  <c r="D17" i="4" s="1"/>
  <c r="Q32" i="3"/>
  <c r="E16" i="4" s="1"/>
  <c r="E17" i="4" s="1"/>
  <c r="P33" i="1"/>
  <c r="I8" i="2" s="1"/>
  <c r="I9" i="2" s="1"/>
  <c r="I11" i="2" s="1"/>
  <c r="C32" i="8" l="1"/>
  <c r="G9" i="2"/>
  <c r="G11" i="2" s="1"/>
  <c r="C11" i="4" s="1"/>
  <c r="C19" i="4" s="1"/>
  <c r="C23" i="4" s="1"/>
  <c r="C27" i="4" s="1"/>
  <c r="F19" i="4"/>
  <c r="F21" i="6" s="1"/>
  <c r="E11" i="4"/>
  <c r="E19" i="4" s="1"/>
  <c r="I13" i="2"/>
  <c r="J13" i="2"/>
  <c r="C30" i="8"/>
  <c r="C31" i="8"/>
  <c r="D19" i="4"/>
  <c r="F20" i="4" l="1"/>
  <c r="F23" i="4"/>
  <c r="F27" i="4" s="1"/>
  <c r="F11" i="6" s="1"/>
  <c r="H13" i="2"/>
  <c r="C20" i="4"/>
  <c r="C10" i="6"/>
  <c r="C11" i="6"/>
  <c r="C24" i="4"/>
  <c r="D23" i="4"/>
  <c r="D27" i="4" s="1"/>
  <c r="D20" i="4"/>
  <c r="F24" i="4"/>
  <c r="E20" i="4"/>
  <c r="E23" i="4"/>
  <c r="E27" i="4" s="1"/>
  <c r="F10" i="6" l="1"/>
  <c r="F28" i="4"/>
  <c r="F29" i="4" s="1"/>
  <c r="F13" i="6"/>
  <c r="F15" i="6" s="1"/>
  <c r="F20" i="6" s="1"/>
  <c r="F22" i="6" s="1"/>
  <c r="C28" i="4"/>
  <c r="E10" i="6"/>
  <c r="E11" i="6"/>
  <c r="E24" i="4"/>
  <c r="D11" i="6"/>
  <c r="D24" i="4"/>
  <c r="D10" i="6"/>
  <c r="C13" i="6"/>
  <c r="C15" i="6" s="1"/>
  <c r="C20" i="6" s="1"/>
  <c r="C22" i="6" s="1"/>
  <c r="F13" i="5" l="1"/>
  <c r="F12" i="5" s="1"/>
  <c r="E13" i="6"/>
  <c r="E15" i="6" s="1"/>
  <c r="E20" i="6" s="1"/>
  <c r="E22" i="6" s="1"/>
  <c r="D28" i="4"/>
  <c r="D29" i="4" s="1"/>
  <c r="C29" i="4"/>
  <c r="C13" i="5"/>
  <c r="C12" i="5" s="1"/>
  <c r="C21" i="5" s="1"/>
  <c r="D10" i="5" s="1"/>
  <c r="D13" i="6"/>
  <c r="D15" i="6" s="1"/>
  <c r="D20" i="6" s="1"/>
  <c r="D22" i="6" s="1"/>
  <c r="E28" i="4"/>
  <c r="B6" i="6" l="1"/>
  <c r="B6" i="4" s="1"/>
  <c r="D13" i="5"/>
  <c r="D12" i="5" s="1"/>
  <c r="D21" i="5" s="1"/>
  <c r="E10" i="5" s="1"/>
  <c r="E13" i="5"/>
  <c r="E12" i="5" s="1"/>
  <c r="E29" i="4"/>
  <c r="B16" i="7"/>
  <c r="E21" i="5" l="1"/>
  <c r="F10" i="5" s="1"/>
  <c r="F21" i="5" s="1"/>
  <c r="B18" i="7"/>
  <c r="B17" i="7"/>
</calcChain>
</file>

<file path=xl/sharedStrings.xml><?xml version="1.0" encoding="utf-8"?>
<sst xmlns="http://schemas.openxmlformats.org/spreadsheetml/2006/main" count="327" uniqueCount="160">
  <si>
    <t>Y1 Q1</t>
  </si>
  <si>
    <t>Y1 Q2</t>
  </si>
  <si>
    <t>Y1 Q3</t>
  </si>
  <si>
    <t>Y1 Q4</t>
  </si>
  <si>
    <t>Year 1</t>
  </si>
  <si>
    <t>Y2 Q1</t>
  </si>
  <si>
    <t>Y2 Q2</t>
  </si>
  <si>
    <t>Y2 Q3</t>
  </si>
  <si>
    <t>Y2 Q4</t>
  </si>
  <si>
    <t>Year 2</t>
  </si>
  <si>
    <t>Y3 Q1</t>
  </si>
  <si>
    <t>Y3 Q2</t>
  </si>
  <si>
    <t>Y3 Q3</t>
  </si>
  <si>
    <t>Y3 Q4</t>
  </si>
  <si>
    <t>Year 3</t>
  </si>
  <si>
    <t>Y4 Q1</t>
  </si>
  <si>
    <t>Y4 Q2</t>
  </si>
  <si>
    <t>Y4 Q3</t>
  </si>
  <si>
    <t>Y4 Q4</t>
  </si>
  <si>
    <t>Year 4</t>
  </si>
  <si>
    <t>Total Revenue:</t>
  </si>
  <si>
    <t>Year1</t>
  </si>
  <si>
    <t>Average Commision:</t>
  </si>
  <si>
    <t>Revenue On YoY Basis :</t>
  </si>
  <si>
    <t xml:space="preserve">Total Revenue </t>
  </si>
  <si>
    <t>Combined Sales :</t>
  </si>
  <si>
    <t>Growth %</t>
  </si>
  <si>
    <t>IDEAL CASE</t>
  </si>
  <si>
    <t>Y1Q1</t>
  </si>
  <si>
    <t>Y1Q2</t>
  </si>
  <si>
    <t>Y1Q3</t>
  </si>
  <si>
    <t>Y1Q4</t>
  </si>
  <si>
    <t>Y2Q1</t>
  </si>
  <si>
    <t>Y2Q2</t>
  </si>
  <si>
    <t>Y2Q3</t>
  </si>
  <si>
    <t>Y2Q4</t>
  </si>
  <si>
    <t>Y3Q1</t>
  </si>
  <si>
    <t>Y3Q2</t>
  </si>
  <si>
    <t>Y3Q3</t>
  </si>
  <si>
    <t>Y3Q4</t>
  </si>
  <si>
    <t>Y4Q1</t>
  </si>
  <si>
    <t>Y4Q2</t>
  </si>
  <si>
    <t>Y4Q3</t>
  </si>
  <si>
    <t>Y4Q4</t>
  </si>
  <si>
    <t>Total</t>
  </si>
  <si>
    <t>Financial Statement (Annual)</t>
  </si>
  <si>
    <t>Unit</t>
  </si>
  <si>
    <t>YEAR 4</t>
  </si>
  <si>
    <t>INCOME STATEMENT</t>
  </si>
  <si>
    <t>Revenue</t>
  </si>
  <si>
    <t>INR</t>
  </si>
  <si>
    <t>Gross margin</t>
  </si>
  <si>
    <t>%</t>
  </si>
  <si>
    <t>Operating Cost(Indirect)</t>
  </si>
  <si>
    <t>Total Operating Cost :</t>
  </si>
  <si>
    <t>EBITDA</t>
  </si>
  <si>
    <t>EBITDA margin</t>
  </si>
  <si>
    <t>D&amp;A</t>
  </si>
  <si>
    <t>EBIT</t>
  </si>
  <si>
    <t>EBIT margin</t>
  </si>
  <si>
    <t>Interest expense</t>
  </si>
  <si>
    <t>Income taxes</t>
  </si>
  <si>
    <t>Net income</t>
  </si>
  <si>
    <t>Net margin</t>
  </si>
  <si>
    <t>CASH FLOW</t>
  </si>
  <si>
    <t>Initial cash balance</t>
  </si>
  <si>
    <t>Cash infusions</t>
  </si>
  <si>
    <t>Operating change in cash</t>
  </si>
  <si>
    <t>(+) D&amp;A</t>
  </si>
  <si>
    <t>(+) Change in WC</t>
  </si>
  <si>
    <t>(-) CAPEX</t>
  </si>
  <si>
    <t>(+) Change in debt</t>
  </si>
  <si>
    <t>(-) Dividends</t>
  </si>
  <si>
    <t>Ending cash balance</t>
  </si>
  <si>
    <t>Total capital requirements</t>
  </si>
  <si>
    <t>VALUATION</t>
  </si>
  <si>
    <t>(-) Taxes</t>
  </si>
  <si>
    <t>(-) Interests</t>
  </si>
  <si>
    <t>Gross cash flow</t>
  </si>
  <si>
    <t>(-) Change in WC</t>
  </si>
  <si>
    <t>(+) Equity investment</t>
  </si>
  <si>
    <t>(+) Debt</t>
  </si>
  <si>
    <t>Free cash flow</t>
  </si>
  <si>
    <t>Exit value</t>
  </si>
  <si>
    <t xml:space="preserve">Discounted cash flow </t>
  </si>
  <si>
    <t>Stage of the startup:</t>
  </si>
  <si>
    <t>Product Development and Scaling</t>
  </si>
  <si>
    <t>Investors Dilute:</t>
  </si>
  <si>
    <t>Round Of funding :</t>
  </si>
  <si>
    <t>Seed</t>
  </si>
  <si>
    <t>Return on investment:</t>
  </si>
  <si>
    <t>For The Company</t>
  </si>
  <si>
    <t>Cap Table Calculator - Equity Round</t>
  </si>
  <si>
    <t>Company Details</t>
  </si>
  <si>
    <t xml:space="preserve">1. How many shares of stock have been issued? </t>
  </si>
  <si>
    <t>2. What is the initial % ownership</t>
  </si>
  <si>
    <t>Percentage (pre-funding)</t>
  </si>
  <si>
    <t>Stock</t>
  </si>
  <si>
    <t xml:space="preserve">Founder </t>
  </si>
  <si>
    <t>Co Founder</t>
  </si>
  <si>
    <t>Results</t>
  </si>
  <si>
    <t>Basics</t>
  </si>
  <si>
    <t>Stock that needs to be issued</t>
  </si>
  <si>
    <t>shares</t>
  </si>
  <si>
    <t>Total company stock after funding</t>
  </si>
  <si>
    <t>Investor's ownership</t>
  </si>
  <si>
    <t>percentage</t>
  </si>
  <si>
    <t>Cap Table</t>
  </si>
  <si>
    <t>Percentage Ownership</t>
  </si>
  <si>
    <t>Investors</t>
  </si>
  <si>
    <t>Sales</t>
  </si>
  <si>
    <t xml:space="preserve">Revenue from Ad subscription </t>
  </si>
  <si>
    <t xml:space="preserve">Sales </t>
  </si>
  <si>
    <t>Sales Managers (Aquization)</t>
  </si>
  <si>
    <t>Sales Executives(Aquization)</t>
  </si>
  <si>
    <t>Sales Managers (Activation &amp; Account management ))</t>
  </si>
  <si>
    <t>Sales Executives(Activation)</t>
  </si>
  <si>
    <t xml:space="preserve">Relationship Officer </t>
  </si>
  <si>
    <t xml:space="preserve">Incentives </t>
  </si>
  <si>
    <t>TA &amp; DA</t>
  </si>
  <si>
    <t xml:space="preserve">Listing Executives </t>
  </si>
  <si>
    <t xml:space="preserve">Marketing </t>
  </si>
  <si>
    <t xml:space="preserve">Digital Marketing &amp; Ads </t>
  </si>
  <si>
    <t xml:space="preserve">Admin </t>
  </si>
  <si>
    <t xml:space="preserve">CEO &amp; CGO </t>
  </si>
  <si>
    <t xml:space="preserve">CTO </t>
  </si>
  <si>
    <t xml:space="preserve">HR Manager </t>
  </si>
  <si>
    <t xml:space="preserve">Admin Executive </t>
  </si>
  <si>
    <t>Accountant  /CA</t>
  </si>
  <si>
    <t>Legal Fees</t>
  </si>
  <si>
    <t xml:space="preserve">Office Space 300 sq ft </t>
  </si>
  <si>
    <t xml:space="preserve">IT infrastruce </t>
  </si>
  <si>
    <t xml:space="preserve">Product development( Improvement of UX &amp; UI)  &amp; Maintainance </t>
  </si>
  <si>
    <t xml:space="preserve">IT Manager </t>
  </si>
  <si>
    <t xml:space="preserve">Miscellenous </t>
  </si>
  <si>
    <t xml:space="preserve">IT Executive </t>
  </si>
  <si>
    <t>Blue Litmus Bizconnect Pvt Ltd</t>
  </si>
  <si>
    <t>Four year ROI (in %)</t>
  </si>
  <si>
    <t>Four year ROI (times)</t>
  </si>
  <si>
    <t xml:space="preserve">Revenue from Commission (Logistic Partners) </t>
  </si>
  <si>
    <t xml:space="preserve">Revenue from Commission (Perfromance Selling) </t>
  </si>
  <si>
    <t xml:space="preserve">Revenue from Commission (Fintech  Partners) </t>
  </si>
  <si>
    <t>Amounts in lac</t>
  </si>
  <si>
    <t>All Amounts in lac</t>
  </si>
  <si>
    <t>Net Present Value in lac</t>
  </si>
  <si>
    <t>Pre money valuation in lac:</t>
  </si>
  <si>
    <t>Investment amount required in lac:</t>
  </si>
  <si>
    <t>Post Money Valuation in lac:</t>
  </si>
  <si>
    <t>Net income in lac</t>
  </si>
  <si>
    <t xml:space="preserve">3. How much money are you looking to raise in lac? </t>
  </si>
  <si>
    <t>4. What is your pre-money valuation in lac?</t>
  </si>
  <si>
    <t>Post-Money Valuation in lac</t>
  </si>
  <si>
    <t xml:space="preserve">Total Investment </t>
  </si>
  <si>
    <t xml:space="preserve">No of years </t>
  </si>
  <si>
    <t xml:space="preserve">Exit Calculation </t>
  </si>
  <si>
    <t xml:space="preserve">Lacs </t>
  </si>
  <si>
    <t xml:space="preserve">Years </t>
  </si>
  <si>
    <t xml:space="preserve">ROI </t>
  </si>
  <si>
    <t xml:space="preserve">Times </t>
  </si>
  <si>
    <t>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</si>
</sst>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_);_(* \(#,##0\);_(* &quot;-&quot;_);_(@_)"/>
    <numFmt numFmtId="165" formatCode="_(* #,##0.00_);_(* \(#,##0.00\);_(* &quot;-&quot;??_);_(@_)"/>
    <numFmt numFmtId="166" formatCode="&quot;₹&quot;\ #,##0"/>
    <numFmt numFmtId="167" formatCode="_(* #,##0_);_(* \(#,##0\);_(* &quot;-&quot;??_);_(@_)"/>
    <numFmt numFmtId="168" formatCode="[$-409]mmmm\ d\,\ yyyy"/>
    <numFmt numFmtId="169" formatCode="_ &quot;₹&quot;\ * #,##0_ ;_ &quot;₹&quot;\ * \-#,##0_ ;_ &quot;₹&quot;\ * &quot;-&quot;??_ ;_ @_ "/>
    <numFmt numFmtId="170" formatCode="&quot;Year&quot;\ 0"/>
    <numFmt numFmtId="171" formatCode="0.0%"/>
    <numFmt numFmtId="172" formatCode="&quot;₹&quot;\ #,##0.00"/>
    <numFmt numFmtId="173" formatCode="_ [$₹-4009]\ * #,##0.00_ ;_ [$₹-4009]\ * \-#,##0.00_ ;_ [$₹-4009]\ * &quot;-&quot;??_ ;_ @_ "/>
    <numFmt numFmtId="174" formatCode="_(* #,##0.00_);_(* \(#,##0.00\);_(* &quot;-&quot;_);_(@_)"/>
  </numFmts>
  <fonts count="4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44546A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i/>
      <sz val="14"/>
      <color rgb="FFFFFFFF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8"/>
      <color rgb="FFFFFFFF"/>
      <name val="Arial"/>
      <family val="2"/>
    </font>
    <font>
      <i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8"/>
      <color rgb="FF14425E"/>
      <name val="Arial"/>
      <family val="2"/>
    </font>
    <font>
      <b/>
      <sz val="18"/>
      <color rgb="FF000000"/>
      <name val="Arial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i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i/>
      <sz val="12"/>
      <color rgb="FF000000"/>
      <name val="Arial"/>
      <family val="2"/>
    </font>
    <font>
      <i/>
      <sz val="11"/>
      <color rgb="FF000000"/>
      <name val="Calibri"/>
      <family val="2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4"/>
      <color rgb="FFFFFFFF"/>
      <name val="Calibri"/>
      <family val="2"/>
    </font>
    <font>
      <sz val="11"/>
      <color rgb="FF000000"/>
      <name val="Times New Roman"/>
      <family val="1"/>
    </font>
    <font>
      <sz val="11"/>
      <name val="Calibri"/>
      <family val="2"/>
    </font>
    <font>
      <sz val="12"/>
      <color rgb="FFFFFFFF"/>
      <name val="Arial"/>
      <family val="2"/>
    </font>
    <font>
      <b/>
      <sz val="24"/>
      <color rgb="FFFFFFFF"/>
      <name val="Arial"/>
      <family val="2"/>
    </font>
    <font>
      <b/>
      <sz val="10"/>
      <color rgb="FF3D85C6"/>
      <name val="Arial"/>
      <family val="2"/>
    </font>
    <font>
      <b/>
      <sz val="11"/>
      <color rgb="FF000000"/>
      <name val="Arial"/>
      <family val="2"/>
    </font>
    <font>
      <b/>
      <sz val="11"/>
      <color rgb="FF0B5394"/>
      <name val="Arial"/>
      <family val="2"/>
    </font>
    <font>
      <b/>
      <sz val="11"/>
      <color rgb="FF3D85C6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B5394"/>
      <name val="Arial"/>
      <family val="2"/>
    </font>
    <font>
      <b/>
      <sz val="11"/>
      <color theme="1"/>
      <name val="Calibri"/>
      <family val="2"/>
    </font>
    <font>
      <sz val="16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59999389629810485"/>
        <bgColor rgb="FFED7D31"/>
      </patternFill>
    </fill>
    <fill>
      <patternFill patternType="solid">
        <fgColor rgb="FFED7D31"/>
        <bgColor rgb="FFED7D31"/>
      </patternFill>
    </fill>
    <fill>
      <patternFill patternType="solid">
        <fgColor theme="8"/>
        <bgColor rgb="FFED7D31"/>
      </patternFill>
    </fill>
    <fill>
      <patternFill patternType="solid">
        <fgColor rgb="FF002060"/>
        <bgColor rgb="FFED7D31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C55A11"/>
        <bgColor rgb="FFC55A11"/>
      </patternFill>
    </fill>
    <fill>
      <patternFill patternType="solid">
        <fgColor rgb="FF1F3864"/>
        <bgColor rgb="FF1F3864"/>
      </patternFill>
    </fill>
    <fill>
      <patternFill patternType="solid">
        <fgColor rgb="FF8EAADB"/>
        <bgColor rgb="FF8EAADB"/>
      </patternFill>
    </fill>
    <fill>
      <patternFill patternType="solid">
        <fgColor rgb="FFE7E6E6"/>
        <bgColor rgb="FFE7E6E6"/>
      </patternFill>
    </fill>
    <fill>
      <patternFill patternType="solid">
        <fgColor rgb="FF833C0B"/>
        <bgColor rgb="FF833C0B"/>
      </patternFill>
    </fill>
    <fill>
      <patternFill patternType="solid">
        <fgColor theme="5"/>
        <bgColor indexed="64"/>
      </patternFill>
    </fill>
    <fill>
      <patternFill patternType="solid">
        <fgColor rgb="FF14425E"/>
        <bgColor rgb="FF14425E"/>
      </patternFill>
    </fill>
    <fill>
      <patternFill patternType="solid">
        <fgColor rgb="FF001627"/>
        <bgColor rgb="FF001627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rgb="FFED7D31"/>
      </patternFill>
    </fill>
    <fill>
      <patternFill patternType="solid">
        <fgColor theme="4" tint="0.79998168889431442"/>
        <bgColor rgb="FFED7D31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medium">
        <color rgb="FF14425E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14425E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94">
    <xf numFmtId="0" fontId="0" fillId="0" borderId="0" xfId="0"/>
    <xf numFmtId="3" fontId="2" fillId="0" borderId="0" xfId="0" applyNumberFormat="1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166" fontId="0" fillId="0" borderId="0" xfId="0" applyNumberFormat="1"/>
    <xf numFmtId="0" fontId="0" fillId="0" borderId="3" xfId="0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7" xfId="0" applyBorder="1"/>
    <xf numFmtId="0" fontId="5" fillId="0" borderId="0" xfId="0" applyFont="1"/>
    <xf numFmtId="0" fontId="6" fillId="0" borderId="0" xfId="0" applyFont="1"/>
    <xf numFmtId="0" fontId="7" fillId="6" borderId="0" xfId="0" applyFont="1" applyFill="1"/>
    <xf numFmtId="0" fontId="8" fillId="6" borderId="10" xfId="0" applyFont="1" applyFill="1" applyBorder="1" applyAlignment="1">
      <alignment horizontal="center"/>
    </xf>
    <xf numFmtId="0" fontId="5" fillId="0" borderId="14" xfId="0" applyFont="1" applyBorder="1" applyAlignment="1">
      <alignment vertical="center" wrapText="1"/>
    </xf>
    <xf numFmtId="167" fontId="8" fillId="6" borderId="15" xfId="0" applyNumberFormat="1" applyFont="1" applyFill="1" applyBorder="1"/>
    <xf numFmtId="10" fontId="6" fillId="0" borderId="9" xfId="0" applyNumberFormat="1" applyFont="1" applyBorder="1"/>
    <xf numFmtId="9" fontId="5" fillId="0" borderId="0" xfId="0" applyNumberFormat="1" applyFont="1"/>
    <xf numFmtId="9" fontId="5" fillId="0" borderId="16" xfId="0" applyNumberFormat="1" applyFont="1" applyBorder="1"/>
    <xf numFmtId="0" fontId="8" fillId="6" borderId="0" xfId="0" applyFont="1" applyFill="1"/>
    <xf numFmtId="167" fontId="5" fillId="0" borderId="0" xfId="0" applyNumberFormat="1" applyFont="1"/>
    <xf numFmtId="167" fontId="8" fillId="0" borderId="0" xfId="0" applyNumberFormat="1" applyFont="1"/>
    <xf numFmtId="167" fontId="6" fillId="0" borderId="0" xfId="0" applyNumberFormat="1" applyFont="1"/>
    <xf numFmtId="167" fontId="0" fillId="0" borderId="0" xfId="0" applyNumberFormat="1"/>
    <xf numFmtId="167" fontId="8" fillId="7" borderId="17" xfId="0" applyNumberFormat="1" applyFont="1" applyFill="1" applyBorder="1" applyAlignment="1">
      <alignment horizontal="center"/>
    </xf>
    <xf numFmtId="164" fontId="3" fillId="0" borderId="19" xfId="0" applyNumberFormat="1" applyFont="1" applyBorder="1"/>
    <xf numFmtId="164" fontId="0" fillId="0" borderId="10" xfId="0" applyNumberFormat="1" applyBorder="1"/>
    <xf numFmtId="164" fontId="0" fillId="0" borderId="14" xfId="0" applyNumberFormat="1" applyBorder="1"/>
    <xf numFmtId="0" fontId="3" fillId="0" borderId="18" xfId="0" applyFont="1" applyBorder="1"/>
    <xf numFmtId="164" fontId="1" fillId="0" borderId="19" xfId="0" applyNumberFormat="1" applyFont="1" applyBorder="1"/>
    <xf numFmtId="164" fontId="10" fillId="0" borderId="10" xfId="0" applyNumberFormat="1" applyFont="1" applyBorder="1"/>
    <xf numFmtId="164" fontId="10" fillId="0" borderId="18" xfId="0" applyNumberFormat="1" applyFont="1" applyBorder="1"/>
    <xf numFmtId="167" fontId="0" fillId="0" borderId="20" xfId="1" applyNumberFormat="1" applyFont="1" applyBorder="1"/>
    <xf numFmtId="167" fontId="8" fillId="0" borderId="0" xfId="0" applyNumberFormat="1" applyFont="1" applyAlignment="1">
      <alignment vertical="center"/>
    </xf>
    <xf numFmtId="0" fontId="3" fillId="0" borderId="0" xfId="0" applyFont="1"/>
    <xf numFmtId="167" fontId="11" fillId="0" borderId="0" xfId="0" applyNumberFormat="1" applyFont="1"/>
    <xf numFmtId="9" fontId="12" fillId="8" borderId="0" xfId="0" applyNumberFormat="1" applyFont="1" applyFill="1" applyAlignment="1">
      <alignment horizontal="left"/>
    </xf>
    <xf numFmtId="3" fontId="13" fillId="8" borderId="0" xfId="0" applyNumberFormat="1" applyFont="1" applyFill="1" applyAlignment="1">
      <alignment horizontal="center"/>
    </xf>
    <xf numFmtId="3" fontId="14" fillId="0" borderId="0" xfId="0" applyNumberFormat="1" applyFont="1"/>
    <xf numFmtId="3" fontId="14" fillId="9" borderId="0" xfId="0" applyNumberFormat="1" applyFont="1" applyFill="1"/>
    <xf numFmtId="0" fontId="14" fillId="0" borderId="0" xfId="0" applyFont="1"/>
    <xf numFmtId="3" fontId="15" fillId="8" borderId="0" xfId="0" applyNumberFormat="1" applyFont="1" applyFill="1"/>
    <xf numFmtId="168" fontId="16" fillId="8" borderId="0" xfId="0" applyNumberFormat="1" applyFont="1" applyFill="1" applyAlignment="1">
      <alignment horizontal="left"/>
    </xf>
    <xf numFmtId="3" fontId="17" fillId="10" borderId="0" xfId="0" applyNumberFormat="1" applyFont="1" applyFill="1" applyAlignment="1">
      <alignment horizontal="left"/>
    </xf>
    <xf numFmtId="169" fontId="17" fillId="10" borderId="0" xfId="0" applyNumberFormat="1" applyFont="1" applyFill="1" applyAlignment="1">
      <alignment horizontal="center"/>
    </xf>
    <xf numFmtId="3" fontId="13" fillId="11" borderId="22" xfId="0" applyNumberFormat="1" applyFont="1" applyFill="1" applyBorder="1"/>
    <xf numFmtId="3" fontId="18" fillId="11" borderId="23" xfId="0" applyNumberFormat="1" applyFont="1" applyFill="1" applyBorder="1" applyAlignment="1">
      <alignment horizontal="center"/>
    </xf>
    <xf numFmtId="170" fontId="19" fillId="8" borderId="0" xfId="0" applyNumberFormat="1" applyFont="1" applyFill="1" applyAlignment="1">
      <alignment horizontal="center"/>
    </xf>
    <xf numFmtId="3" fontId="13" fillId="12" borderId="0" xfId="0" applyNumberFormat="1" applyFont="1" applyFill="1"/>
    <xf numFmtId="3" fontId="18" fillId="12" borderId="0" xfId="0" applyNumberFormat="1" applyFont="1" applyFill="1" applyAlignment="1">
      <alignment horizontal="center"/>
    </xf>
    <xf numFmtId="3" fontId="20" fillId="0" borderId="24" xfId="0" applyNumberFormat="1" applyFont="1" applyBorder="1"/>
    <xf numFmtId="3" fontId="21" fillId="0" borderId="24" xfId="0" applyNumberFormat="1" applyFont="1" applyBorder="1" applyAlignment="1">
      <alignment horizontal="center"/>
    </xf>
    <xf numFmtId="3" fontId="20" fillId="0" borderId="24" xfId="0" applyNumberFormat="1" applyFont="1" applyBorder="1" applyAlignment="1">
      <alignment horizontal="center"/>
    </xf>
    <xf numFmtId="3" fontId="14" fillId="13" borderId="0" xfId="0" applyNumberFormat="1" applyFont="1" applyFill="1" applyAlignment="1">
      <alignment horizontal="center"/>
    </xf>
    <xf numFmtId="3" fontId="22" fillId="14" borderId="0" xfId="0" applyNumberFormat="1" applyFont="1" applyFill="1"/>
    <xf numFmtId="3" fontId="22" fillId="14" borderId="0" xfId="0" applyNumberFormat="1" applyFont="1" applyFill="1" applyAlignment="1">
      <alignment horizontal="center"/>
    </xf>
    <xf numFmtId="3" fontId="23" fillId="3" borderId="0" xfId="0" applyNumberFormat="1" applyFont="1" applyFill="1" applyAlignment="1">
      <alignment horizontal="left"/>
    </xf>
    <xf numFmtId="3" fontId="23" fillId="3" borderId="0" xfId="0" applyNumberFormat="1" applyFont="1" applyFill="1" applyAlignment="1">
      <alignment horizontal="center"/>
    </xf>
    <xf numFmtId="37" fontId="23" fillId="3" borderId="0" xfId="0" applyNumberFormat="1" applyFont="1" applyFill="1"/>
    <xf numFmtId="3" fontId="14" fillId="0" borderId="0" xfId="0" applyNumberFormat="1" applyFont="1" applyAlignment="1">
      <alignment horizontal="left"/>
    </xf>
    <xf numFmtId="3" fontId="14" fillId="0" borderId="0" xfId="0" applyNumberFormat="1" applyFont="1" applyAlignment="1">
      <alignment horizontal="center"/>
    </xf>
    <xf numFmtId="171" fontId="14" fillId="0" borderId="0" xfId="0" applyNumberFormat="1" applyFont="1"/>
    <xf numFmtId="3" fontId="24" fillId="0" borderId="0" xfId="0" applyNumberFormat="1" applyFont="1" applyAlignment="1">
      <alignment horizontal="left"/>
    </xf>
    <xf numFmtId="3" fontId="24" fillId="0" borderId="0" xfId="0" applyNumberFormat="1" applyFont="1" applyAlignment="1">
      <alignment horizontal="center"/>
    </xf>
    <xf numFmtId="171" fontId="24" fillId="0" borderId="0" xfId="0" applyNumberFormat="1" applyFont="1" applyAlignment="1">
      <alignment horizontal="right"/>
    </xf>
    <xf numFmtId="3" fontId="13" fillId="0" borderId="0" xfId="0" applyNumberFormat="1" applyFont="1"/>
    <xf numFmtId="3" fontId="13" fillId="0" borderId="0" xfId="0" applyNumberFormat="1" applyFont="1" applyAlignment="1">
      <alignment horizontal="center"/>
    </xf>
    <xf numFmtId="9" fontId="13" fillId="0" borderId="0" xfId="0" applyNumberFormat="1" applyFont="1"/>
    <xf numFmtId="3" fontId="22" fillId="15" borderId="0" xfId="0" applyNumberFormat="1" applyFont="1" applyFill="1"/>
    <xf numFmtId="3" fontId="22" fillId="15" borderId="0" xfId="0" applyNumberFormat="1" applyFont="1" applyFill="1" applyAlignment="1">
      <alignment horizontal="center"/>
    </xf>
    <xf numFmtId="3" fontId="25" fillId="16" borderId="0" xfId="0" applyNumberFormat="1" applyFont="1" applyFill="1" applyAlignment="1">
      <alignment horizontal="left"/>
    </xf>
    <xf numFmtId="3" fontId="25" fillId="16" borderId="0" xfId="0" applyNumberFormat="1" applyFont="1" applyFill="1" applyAlignment="1">
      <alignment horizontal="center"/>
    </xf>
    <xf numFmtId="37" fontId="25" fillId="16" borderId="25" xfId="0" applyNumberFormat="1" applyFont="1" applyFill="1" applyBorder="1"/>
    <xf numFmtId="3" fontId="17" fillId="0" borderId="0" xfId="0" applyNumberFormat="1" applyFont="1"/>
    <xf numFmtId="3" fontId="26" fillId="9" borderId="0" xfId="0" applyNumberFormat="1" applyFont="1" applyFill="1" applyAlignment="1">
      <alignment horizontal="center"/>
    </xf>
    <xf numFmtId="3" fontId="27" fillId="0" borderId="0" xfId="0" applyNumberFormat="1" applyFont="1" applyAlignment="1">
      <alignment horizontal="left"/>
    </xf>
    <xf numFmtId="3" fontId="13" fillId="13" borderId="0" xfId="0" applyNumberFormat="1" applyFont="1" applyFill="1" applyAlignment="1">
      <alignment horizontal="center"/>
    </xf>
    <xf numFmtId="171" fontId="27" fillId="0" borderId="0" xfId="0" applyNumberFormat="1" applyFont="1" applyAlignment="1">
      <alignment horizontal="right"/>
    </xf>
    <xf numFmtId="3" fontId="14" fillId="9" borderId="0" xfId="0" applyNumberFormat="1" applyFont="1" applyFill="1" applyAlignment="1">
      <alignment horizontal="center"/>
    </xf>
    <xf numFmtId="37" fontId="13" fillId="0" borderId="25" xfId="0" applyNumberFormat="1" applyFont="1" applyBorder="1"/>
    <xf numFmtId="37" fontId="13" fillId="0" borderId="0" xfId="0" applyNumberFormat="1" applyFont="1"/>
    <xf numFmtId="3" fontId="13" fillId="0" borderId="0" xfId="0" applyNumberFormat="1" applyFont="1" applyAlignment="1">
      <alignment horizontal="left"/>
    </xf>
    <xf numFmtId="3" fontId="17" fillId="0" borderId="0" xfId="0" applyNumberFormat="1" applyFont="1" applyAlignment="1">
      <alignment horizontal="left"/>
    </xf>
    <xf numFmtId="3" fontId="13" fillId="17" borderId="0" xfId="0" applyNumberFormat="1" applyFont="1" applyFill="1"/>
    <xf numFmtId="3" fontId="13" fillId="17" borderId="0" xfId="0" applyNumberFormat="1" applyFont="1" applyFill="1" applyAlignment="1">
      <alignment horizontal="center"/>
    </xf>
    <xf numFmtId="37" fontId="13" fillId="17" borderId="0" xfId="0" applyNumberFormat="1" applyFont="1" applyFill="1"/>
    <xf numFmtId="0" fontId="14" fillId="17" borderId="0" xfId="0" applyFont="1" applyFill="1"/>
    <xf numFmtId="3" fontId="13" fillId="0" borderId="12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0" fontId="0" fillId="0" borderId="12" xfId="0" applyBorder="1"/>
    <xf numFmtId="0" fontId="28" fillId="0" borderId="0" xfId="0" applyFont="1"/>
    <xf numFmtId="3" fontId="14" fillId="0" borderId="27" xfId="0" applyNumberFormat="1" applyFont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0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9" fontId="0" fillId="0" borderId="0" xfId="0" applyNumberFormat="1"/>
    <xf numFmtId="0" fontId="31" fillId="18" borderId="0" xfId="0" applyFont="1" applyFill="1"/>
    <xf numFmtId="0" fontId="32" fillId="0" borderId="0" xfId="0" applyFont="1" applyAlignment="1">
      <alignment vertical="center"/>
    </xf>
    <xf numFmtId="9" fontId="12" fillId="20" borderId="0" xfId="0" applyNumberFormat="1" applyFont="1" applyFill="1" applyAlignment="1">
      <alignment horizontal="left"/>
    </xf>
    <xf numFmtId="3" fontId="34" fillId="20" borderId="0" xfId="0" applyNumberFormat="1" applyFont="1" applyFill="1" applyAlignment="1">
      <alignment horizontal="center"/>
    </xf>
    <xf numFmtId="3" fontId="15" fillId="20" borderId="0" xfId="0" applyNumberFormat="1" applyFont="1" applyFill="1"/>
    <xf numFmtId="168" fontId="16" fillId="20" borderId="0" xfId="0" applyNumberFormat="1" applyFont="1" applyFill="1" applyAlignment="1">
      <alignment horizontal="left"/>
    </xf>
    <xf numFmtId="3" fontId="16" fillId="20" borderId="0" xfId="0" applyNumberFormat="1" applyFont="1" applyFill="1" applyAlignment="1">
      <alignment horizontal="right"/>
    </xf>
    <xf numFmtId="0" fontId="35" fillId="21" borderId="0" xfId="0" applyFont="1" applyFill="1" applyAlignment="1">
      <alignment horizontal="left" vertical="center"/>
    </xf>
    <xf numFmtId="0" fontId="36" fillId="21" borderId="0" xfId="0" applyFont="1" applyFill="1" applyAlignment="1">
      <alignment horizontal="left" vertical="center" wrapText="1"/>
    </xf>
    <xf numFmtId="0" fontId="37" fillId="22" borderId="0" xfId="0" applyFont="1" applyFill="1" applyAlignment="1">
      <alignment horizontal="left" vertical="center" wrapText="1"/>
    </xf>
    <xf numFmtId="3" fontId="38" fillId="22" borderId="0" xfId="0" applyNumberFormat="1" applyFont="1" applyFill="1" applyAlignment="1">
      <alignment horizontal="left" vertical="center" wrapText="1"/>
    </xf>
    <xf numFmtId="0" fontId="38" fillId="22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3" fontId="37" fillId="0" borderId="0" xfId="0" applyNumberFormat="1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/>
    </xf>
    <xf numFmtId="10" fontId="38" fillId="0" borderId="0" xfId="0" applyNumberFormat="1" applyFont="1" applyAlignment="1">
      <alignment horizontal="left"/>
    </xf>
    <xf numFmtId="0" fontId="37" fillId="0" borderId="0" xfId="0" applyFont="1" applyAlignment="1">
      <alignment horizontal="left" vertical="center" wrapText="1"/>
    </xf>
    <xf numFmtId="9" fontId="37" fillId="0" borderId="0" xfId="0" applyNumberFormat="1" applyFont="1" applyAlignment="1">
      <alignment horizontal="left" vertical="center" wrapText="1"/>
    </xf>
    <xf numFmtId="169" fontId="38" fillId="22" borderId="0" xfId="0" applyNumberFormat="1" applyFont="1" applyFill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3" fontId="37" fillId="22" borderId="0" xfId="0" applyNumberFormat="1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9" fontId="17" fillId="0" borderId="0" xfId="0" applyNumberFormat="1" applyFont="1" applyAlignment="1">
      <alignment horizontal="left" vertical="center" wrapText="1"/>
    </xf>
    <xf numFmtId="3" fontId="17" fillId="0" borderId="0" xfId="0" applyNumberFormat="1" applyFont="1" applyAlignment="1">
      <alignment horizontal="left" vertical="center" wrapText="1"/>
    </xf>
    <xf numFmtId="10" fontId="17" fillId="0" borderId="0" xfId="0" applyNumberFormat="1" applyFont="1" applyAlignment="1">
      <alignment horizontal="left" vertical="center" wrapText="1"/>
    </xf>
    <xf numFmtId="0" fontId="40" fillId="0" borderId="0" xfId="0" applyFont="1" applyAlignment="1">
      <alignment horizontal="left"/>
    </xf>
    <xf numFmtId="3" fontId="41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7" fillId="0" borderId="0" xfId="0" applyFont="1" applyAlignment="1">
      <alignment horizontal="left" vertical="center" wrapText="1"/>
    </xf>
    <xf numFmtId="3" fontId="42" fillId="0" borderId="0" xfId="0" applyNumberFormat="1" applyFont="1" applyAlignment="1">
      <alignment horizontal="left" vertical="center" wrapText="1"/>
    </xf>
    <xf numFmtId="0" fontId="0" fillId="0" borderId="31" xfId="0" applyBorder="1"/>
    <xf numFmtId="0" fontId="8" fillId="6" borderId="13" xfId="0" applyFont="1" applyFill="1" applyBorder="1" applyAlignment="1">
      <alignment horizontal="center"/>
    </xf>
    <xf numFmtId="167" fontId="6" fillId="0" borderId="11" xfId="0" applyNumberFormat="1" applyFont="1" applyBorder="1"/>
    <xf numFmtId="0" fontId="9" fillId="6" borderId="32" xfId="0" applyFont="1" applyFill="1" applyBorder="1" applyAlignment="1">
      <alignment vertical="center" wrapText="1"/>
    </xf>
    <xf numFmtId="167" fontId="3" fillId="0" borderId="18" xfId="0" applyNumberFormat="1" applyFont="1" applyBorder="1"/>
    <xf numFmtId="0" fontId="0" fillId="0" borderId="18" xfId="0" applyBorder="1"/>
    <xf numFmtId="4" fontId="0" fillId="0" borderId="0" xfId="0" applyNumberFormat="1"/>
    <xf numFmtId="172" fontId="0" fillId="0" borderId="1" xfId="0" applyNumberFormat="1" applyBorder="1"/>
    <xf numFmtId="4" fontId="0" fillId="0" borderId="1" xfId="0" applyNumberFormat="1" applyBorder="1"/>
    <xf numFmtId="173" fontId="0" fillId="0" borderId="8" xfId="1" applyNumberFormat="1" applyFont="1" applyBorder="1"/>
    <xf numFmtId="0" fontId="3" fillId="0" borderId="3" xfId="0" applyFont="1" applyBorder="1"/>
    <xf numFmtId="165" fontId="5" fillId="0" borderId="12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0" fillId="0" borderId="0" xfId="1" applyFont="1"/>
    <xf numFmtId="165" fontId="6" fillId="0" borderId="10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74" fontId="1" fillId="0" borderId="19" xfId="0" applyNumberFormat="1" applyFont="1" applyBorder="1"/>
    <xf numFmtId="0" fontId="3" fillId="0" borderId="34" xfId="0" applyFont="1" applyBorder="1"/>
    <xf numFmtId="167" fontId="5" fillId="0" borderId="20" xfId="0" applyNumberFormat="1" applyFont="1" applyBorder="1"/>
    <xf numFmtId="174" fontId="1" fillId="0" borderId="35" xfId="0" applyNumberFormat="1" applyFont="1" applyBorder="1"/>
    <xf numFmtId="164" fontId="1" fillId="0" borderId="36" xfId="0" applyNumberFormat="1" applyFont="1" applyBorder="1"/>
    <xf numFmtId="0" fontId="0" fillId="0" borderId="20" xfId="0" applyBorder="1"/>
    <xf numFmtId="165" fontId="3" fillId="0" borderId="21" xfId="0" applyNumberFormat="1" applyFont="1" applyBorder="1"/>
    <xf numFmtId="174" fontId="0" fillId="0" borderId="10" xfId="0" applyNumberFormat="1" applyBorder="1"/>
    <xf numFmtId="174" fontId="10" fillId="0" borderId="10" xfId="0" applyNumberFormat="1" applyFont="1" applyBorder="1"/>
    <xf numFmtId="174" fontId="0" fillId="0" borderId="0" xfId="0" applyNumberFormat="1"/>
    <xf numFmtId="165" fontId="0" fillId="0" borderId="20" xfId="1" applyFont="1" applyBorder="1"/>
    <xf numFmtId="165" fontId="10" fillId="0" borderId="20" xfId="1" applyFont="1" applyBorder="1"/>
    <xf numFmtId="165" fontId="0" fillId="0" borderId="0" xfId="0" applyNumberFormat="1"/>
    <xf numFmtId="174" fontId="10" fillId="0" borderId="18" xfId="0" applyNumberFormat="1" applyFont="1" applyBorder="1"/>
    <xf numFmtId="174" fontId="3" fillId="0" borderId="19" xfId="0" applyNumberFormat="1" applyFont="1" applyBorder="1"/>
    <xf numFmtId="174" fontId="5" fillId="0" borderId="0" xfId="0" applyNumberFormat="1" applyFont="1"/>
    <xf numFmtId="39" fontId="22" fillId="14" borderId="0" xfId="0" applyNumberFormat="1" applyFont="1" applyFill="1"/>
    <xf numFmtId="39" fontId="22" fillId="15" borderId="0" xfId="0" applyNumberFormat="1" applyFont="1" applyFill="1"/>
    <xf numFmtId="39" fontId="25" fillId="16" borderId="0" xfId="0" applyNumberFormat="1" applyFont="1" applyFill="1"/>
    <xf numFmtId="39" fontId="17" fillId="0" borderId="0" xfId="0" applyNumberFormat="1" applyFont="1"/>
    <xf numFmtId="39" fontId="13" fillId="0" borderId="0" xfId="0" applyNumberFormat="1" applyFont="1"/>
    <xf numFmtId="39" fontId="13" fillId="0" borderId="26" xfId="0" applyNumberFormat="1" applyFont="1" applyBorder="1"/>
    <xf numFmtId="39" fontId="17" fillId="0" borderId="26" xfId="0" applyNumberFormat="1" applyFont="1" applyBorder="1"/>
    <xf numFmtId="39" fontId="0" fillId="0" borderId="0" xfId="0" applyNumberFormat="1"/>
    <xf numFmtId="0" fontId="1" fillId="0" borderId="0" xfId="0" applyFont="1" applyAlignment="1">
      <alignment vertical="center"/>
    </xf>
    <xf numFmtId="169" fontId="0" fillId="0" borderId="0" xfId="0" applyNumberFormat="1"/>
    <xf numFmtId="0" fontId="1" fillId="0" borderId="0" xfId="0" applyFont="1"/>
    <xf numFmtId="10" fontId="33" fillId="0" borderId="28" xfId="0" applyNumberFormat="1" applyFont="1" applyBorder="1"/>
    <xf numFmtId="2" fontId="33" fillId="0" borderId="30" xfId="0" applyNumberFormat="1" applyFont="1" applyBorder="1"/>
    <xf numFmtId="2" fontId="0" fillId="0" borderId="0" xfId="0" applyNumberFormat="1" applyAlignment="1">
      <alignment horizontal="center"/>
    </xf>
    <xf numFmtId="0" fontId="43" fillId="24" borderId="0" xfId="0" applyFont="1" applyFill="1" applyAlignment="1">
      <alignment horizontal="center"/>
    </xf>
    <xf numFmtId="0" fontId="43" fillId="23" borderId="0" xfId="0" applyFont="1" applyFill="1" applyAlignment="1">
      <alignment horizontal="center"/>
    </xf>
    <xf numFmtId="0" fontId="8" fillId="6" borderId="26" xfId="0" applyFont="1" applyFill="1" applyBorder="1" applyAlignment="1">
      <alignment horizontal="center"/>
    </xf>
    <xf numFmtId="167" fontId="8" fillId="7" borderId="0" xfId="0" applyNumberFormat="1" applyFont="1" applyFill="1" applyAlignment="1">
      <alignment horizontal="left" vertical="center"/>
    </xf>
    <xf numFmtId="167" fontId="8" fillId="7" borderId="33" xfId="0" applyNumberFormat="1" applyFont="1" applyFill="1" applyBorder="1" applyAlignment="1">
      <alignment horizontal="left" vertical="center"/>
    </xf>
    <xf numFmtId="167" fontId="8" fillId="7" borderId="17" xfId="0" applyNumberFormat="1" applyFont="1" applyFill="1" applyBorder="1" applyAlignment="1">
      <alignment horizontal="center"/>
    </xf>
    <xf numFmtId="170" fontId="19" fillId="8" borderId="0" xfId="0" applyNumberFormat="1" applyFont="1" applyFill="1" applyAlignment="1">
      <alignment horizontal="center"/>
    </xf>
    <xf numFmtId="170" fontId="19" fillId="8" borderId="9" xfId="0" applyNumberFormat="1" applyFont="1" applyFill="1" applyBorder="1" applyAlignment="1">
      <alignment horizontal="center"/>
    </xf>
    <xf numFmtId="0" fontId="3" fillId="19" borderId="29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4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color rgb="FFCC0000"/>
      </font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from all platforms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sales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2C-415A-ABA9-57C89E4F98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2C-415A-ABA9-57C89E4F98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3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2C-415A-ABA9-57C89E4F98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2C-415A-ABA9-57C89E4F98B7}"/>
              </c:ext>
            </c:extLst>
          </c:dPt>
          <c:dLbls>
            <c:dLbl>
              <c:idx val="0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F2C-415A-ABA9-57C89E4F98B7}"/>
                </c:ext>
              </c:extLst>
            </c:dLbl>
            <c:dLbl>
              <c:idx val="1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F2C-415A-ABA9-57C89E4F98B7}"/>
                </c:ext>
              </c:extLst>
            </c:dLbl>
            <c:dLbl>
              <c:idx val="2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F2C-415A-ABA9-57C89E4F98B7}"/>
                </c:ext>
              </c:extLst>
            </c:dLbl>
            <c:dLbl>
              <c:idx val="3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F2C-415A-ABA9-57C89E4F98B7}"/>
                </c:ext>
              </c:extLst>
            </c:dLbl>
            <c:dLbl>
              <c:idx val="4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F2C-415A-ABA9-57C89E4F98B7}"/>
                </c:ext>
              </c:extLst>
            </c:dLbl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Sales!$G$11:$J$11</c:f>
              <c:numCache>
                <c:formatCode>_(* #,##0.00_);_(* \(#,##0.00\);_(* "-"??_);_(@_)</c:formatCode>
                <c:ptCount val="4"/>
                <c:pt idx="0">
                  <c:v>30.6796875</c:v>
                </c:pt>
                <c:pt idx="1">
                  <c:v>618.365234375</c:v>
                </c:pt>
                <c:pt idx="2">
                  <c:v>2698.5001367187497</c:v>
                </c:pt>
                <c:pt idx="3">
                  <c:v>4212.3160009765625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2C-415A-ABA9-57C89E4F98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49699232"/>
        <c:axId val="-749703584"/>
        <c:axId val="0"/>
      </c:bar3DChart>
      <c:catAx>
        <c:axId val="-7496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3584"/>
        <c:crosses val="autoZero"/>
        <c:auto val="1"/>
        <c:lblAlgn val="ctr"/>
        <c:lblOffset val="100"/>
        <c:noMultiLvlLbl val="1"/>
      </c:catAx>
      <c:valAx>
        <c:axId val="-749703584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69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IN" b="0" i="0">
                <a:solidFill>
                  <a:srgbClr val="757575"/>
                </a:solidFill>
                <a:latin typeface="Arial"/>
              </a:rPr>
              <a:t>Percentage Ownership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'Funding - Equity Round Calculat'!$C$29</c:f>
              <c:strCache>
                <c:ptCount val="1"/>
                <c:pt idx="0">
                  <c:v>Percentage Ownership</c:v>
                </c:pt>
              </c:strCache>
            </c:strRef>
          </c:tx>
          <c:dPt>
            <c:idx val="0"/>
            <c:bubble3D val="0"/>
            <c:spPr>
              <a:solidFill>
                <a:srgbClr val="3ABEFF"/>
              </a:solidFill>
            </c:spPr>
            <c:extLst>
              <c:ext xmlns:c16="http://schemas.microsoft.com/office/drawing/2014/chart" uri="{C3380CC4-5D6E-409C-BE32-E72D297353CC}">
                <c16:uniqueId val="{00000001-590F-4C1F-B30A-4BF7293E9798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590F-4C1F-B30A-4BF7293E979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590F-4C1F-B30A-4BF7293E9798}"/>
              </c:ext>
            </c:extLst>
          </c:dPt>
          <c:cat>
            <c:strRef>
              <c:f>'Funding - Equity Round Calculat'!$A$30:$A$32</c:f>
              <c:strCache>
                <c:ptCount val="3"/>
                <c:pt idx="0">
                  <c:v>Founder </c:v>
                </c:pt>
                <c:pt idx="1">
                  <c:v>Co Founder</c:v>
                </c:pt>
                <c:pt idx="2">
                  <c:v>Investors</c:v>
                </c:pt>
              </c:strCache>
            </c:strRef>
          </c:cat>
          <c:val>
            <c:numRef>
              <c:f>'Funding - Equity Round Calculat'!$C$30:$C$32</c:f>
              <c:numCache>
                <c:formatCode>0.00%</c:formatCode>
                <c:ptCount val="3"/>
                <c:pt idx="0">
                  <c:v>0.5</c:v>
                </c:pt>
                <c:pt idx="1">
                  <c:v>0.40909090909090912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F-4C1F-B30A-4BF7293E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from all platforms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sales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2C-4B8E-B40C-3DF9B7F69B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2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2C-4B8E-B40C-3DF9B7F69BD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3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2C-4B8E-B40C-3DF9B7F69B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4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2C-4B8E-B40C-3DF9B7F69BD8}"/>
              </c:ext>
            </c:extLst>
          </c:dPt>
          <c:dLbls>
            <c:dLbl>
              <c:idx val="0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2C-4B8E-B40C-3DF9B7F69BD8}"/>
                </c:ext>
              </c:extLst>
            </c:dLbl>
            <c:dLbl>
              <c:idx val="1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2C-4B8E-B40C-3DF9B7F69BD8}"/>
                </c:ext>
              </c:extLst>
            </c:dLbl>
            <c:dLbl>
              <c:idx val="2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2C-4B8E-B40C-3DF9B7F69BD8}"/>
                </c:ext>
              </c:extLst>
            </c:dLbl>
            <c:dLbl>
              <c:idx val="3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2C-4B8E-B40C-3DF9B7F69BD8}"/>
                </c:ext>
              </c:extLst>
            </c:dLbl>
            <c:dLbl>
              <c:idx val="4"/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E2C-4B8E-B40C-3DF9B7F69BD8}"/>
                </c:ext>
              </c:extLst>
            </c:dLbl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Sales!$G$11:$J$11</c:f>
              <c:numCache>
                <c:formatCode>_(* #,##0.00_);_(* \(#,##0.00\);_(* "-"??_);_(@_)</c:formatCode>
                <c:ptCount val="4"/>
                <c:pt idx="0">
                  <c:v>30.6796875</c:v>
                </c:pt>
                <c:pt idx="1">
                  <c:v>618.365234375</c:v>
                </c:pt>
                <c:pt idx="2">
                  <c:v>2698.5001367187497</c:v>
                </c:pt>
                <c:pt idx="3">
                  <c:v>4212.3160009765625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2C-4B8E-B40C-3DF9B7F69B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749699232"/>
        <c:axId val="-749703584"/>
        <c:axId val="0"/>
      </c:bar3DChart>
      <c:catAx>
        <c:axId val="-74969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3584"/>
        <c:crosses val="autoZero"/>
        <c:auto val="1"/>
        <c:lblAlgn val="ctr"/>
        <c:lblOffset val="100"/>
        <c:noMultiLvlLbl val="1"/>
      </c:catAx>
      <c:valAx>
        <c:axId val="-749703584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69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and Sales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210691751538274"/>
          <c:y val="0.1295963091118803"/>
          <c:w val="0.64570191114654385"/>
          <c:h val="0.690102521532272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'Annual Statement'!$A$16</c:f>
              <c:strCache>
                <c:ptCount val="1"/>
                <c:pt idx="0">
                  <c:v>Operating Cost(Indirect)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'Annual Statement'!$C$7:$F$7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'Annual Statement'!$C$16:$F$16</c:f>
              <c:numCache>
                <c:formatCode>#,##0.00_);\(#,##0.00\)</c:formatCode>
                <c:ptCount val="4"/>
                <c:pt idx="0">
                  <c:v>131.92000000000002</c:v>
                </c:pt>
                <c:pt idx="1">
                  <c:v>324.48</c:v>
                </c:pt>
                <c:pt idx="2">
                  <c:v>612.12000000000012</c:v>
                </c:pt>
                <c:pt idx="3">
                  <c:v>1081.5599999999997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B-4C51-BC02-719EC27493D6}"/>
            </c:ext>
          </c:extLst>
        </c:ser>
        <c:ser>
          <c:idx val="1"/>
          <c:order val="1"/>
          <c:tx>
            <c:strRef>
              <c:f>'Annual Statement'!$A$11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'Annual Statement'!$C$7:$F$7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'Annual Statement'!$C$11:$F$11</c:f>
              <c:numCache>
                <c:formatCode>#,##0.00_);\(#,##0.00\)</c:formatCode>
                <c:ptCount val="4"/>
                <c:pt idx="0">
                  <c:v>30.6796875</c:v>
                </c:pt>
                <c:pt idx="1">
                  <c:v>618.365234375</c:v>
                </c:pt>
                <c:pt idx="2">
                  <c:v>2698.5001367187497</c:v>
                </c:pt>
                <c:pt idx="3">
                  <c:v>4212.3160009765625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B-4C51-BC02-719EC274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9702496"/>
        <c:axId val="-749708480"/>
        <c:axId val="-669665568"/>
      </c:bar3DChart>
      <c:catAx>
        <c:axId val="-7497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8480"/>
        <c:crosses val="autoZero"/>
        <c:auto val="1"/>
        <c:lblAlgn val="ctr"/>
        <c:lblOffset val="100"/>
        <c:noMultiLvlLbl val="1"/>
      </c:catAx>
      <c:valAx>
        <c:axId val="-7497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2496"/>
        <c:crosses val="autoZero"/>
        <c:crossBetween val="between"/>
      </c:valAx>
      <c:serAx>
        <c:axId val="-669665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749708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Profit and EBIT</a:t>
            </a:r>
          </a:p>
        </c:rich>
      </c:tx>
      <c:layout>
        <c:manualLayout>
          <c:xMode val="edge"/>
          <c:yMode val="edge"/>
          <c:x val="0.2217421274735622"/>
          <c:y val="2.30830653210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Statement'!$A$28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'Annual Statement'!$C$7:$F$7</c:f>
              <c:strCache>
                <c:ptCount val="4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</c:strCache>
            </c:strRef>
          </c:cat>
          <c:val>
            <c:numRef>
              <c:f>'Annual Statement'!$C$28:$F$28</c:f>
              <c:numCache>
                <c:formatCode>#,##0.00_);\(#,##0.00\)</c:formatCode>
                <c:ptCount val="4"/>
                <c:pt idx="0">
                  <c:v>-101.24031250000002</c:v>
                </c:pt>
                <c:pt idx="1">
                  <c:v>217.47507343749999</c:v>
                </c:pt>
                <c:pt idx="2">
                  <c:v>1543.9213011718748</c:v>
                </c:pt>
                <c:pt idx="3">
                  <c:v>2316.7594407226566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610-9D3D-BD702A6F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axId val="-749695968"/>
        <c:axId val="-749706304"/>
      </c:barChart>
      <c:lineChart>
        <c:grouping val="standard"/>
        <c:varyColors val="0"/>
        <c:ser>
          <c:idx val="1"/>
          <c:order val="1"/>
          <c:tx>
            <c:strRef>
              <c:f>'[1]Annual Statement'!$A$29</c:f>
              <c:strCache>
                <c:ptCount val="1"/>
                <c:pt idx="0">
                  <c:v>Net margin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('[1]Annual Statement'!$C$6,'[1]Annual Statement'!$D$6,'[1]Annual Statement'!$E$6)</c:f>
              <c:numCache>
                <c:formatCode>General</c:formatCode>
                <c:ptCount val="3"/>
              </c:numCache>
            </c:numRef>
          </c:cat>
          <c:val>
            <c:numRef>
              <c:f>'[1]Annual Statement'!$C$23:$F$23</c:f>
              <c:numCache>
                <c:formatCode>General</c:formatCode>
                <c:ptCount val="4"/>
                <c:pt idx="0">
                  <c:v>-6341220</c:v>
                </c:pt>
                <c:pt idx="1">
                  <c:v>8594485</c:v>
                </c:pt>
                <c:pt idx="2">
                  <c:v>20117092.250781238</c:v>
                </c:pt>
                <c:pt idx="3">
                  <c:v>48248944.858692944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C-4610-9D3D-BD702A6F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9700320"/>
        <c:axId val="-749710656"/>
      </c:lineChart>
      <c:catAx>
        <c:axId val="-74969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6304"/>
        <c:crosses val="autoZero"/>
        <c:auto val="1"/>
        <c:lblAlgn val="ctr"/>
        <c:lblOffset val="100"/>
        <c:noMultiLvlLbl val="1"/>
      </c:catAx>
      <c:valAx>
        <c:axId val="-749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695968"/>
        <c:crosses val="autoZero"/>
        <c:crossBetween val="between"/>
      </c:valAx>
      <c:valAx>
        <c:axId val="-7497106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700320"/>
        <c:crosses val="max"/>
        <c:crossBetween val="between"/>
      </c:valAx>
      <c:catAx>
        <c:axId val="-749700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4971065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774700</xdr:colOff>
      <xdr:row>14</xdr:row>
      <xdr:rowOff>88901</xdr:rowOff>
    </xdr:from>
    <xdr:ext cx="9131300" cy="44504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E9144-6031-4FD9-9366-E5B00CC7F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186418</xdr:colOff>
      <xdr:row>35</xdr:row>
      <xdr:rowOff>5443</xdr:rowOff>
    </xdr:from>
    <xdr:ext cx="6562725" cy="4057650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187D12A-AAFE-4CAA-A414-F3D71D09A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82550</xdr:rowOff>
    </xdr:from>
    <xdr:ext cx="4375150" cy="3397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70068-CC29-49C8-915A-F48E1A2F9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0</xdr:colOff>
      <xdr:row>5</xdr:row>
      <xdr:rowOff>0</xdr:rowOff>
    </xdr:from>
    <xdr:to>
      <xdr:col>17</xdr:col>
      <xdr:colOff>373733</xdr:colOff>
      <xdr:row>19</xdr:row>
      <xdr:rowOff>62553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338FF-7429-4294-AB28-77DF71CB0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24</xdr:col>
      <xdr:colOff>396013</xdr:colOff>
      <xdr:row>19</xdr:row>
      <xdr:rowOff>39736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33327-1FCC-42FF-8E37-118C3789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6</xdr:row>
      <xdr:rowOff>91440</xdr:rowOff>
    </xdr:from>
    <xdr:to>
      <xdr:col>4</xdr:col>
      <xdr:colOff>480060</xdr:colOff>
      <xdr:row>7</xdr:row>
      <xdr:rowOff>30480</xdr:rowOff>
    </xdr:to>
    <xdr:pic>
      <xdr:nvPicPr>
        <xdr:cNvPr id="3" name="Graphic 2" descr="Rupee">
          <a:extLst>
            <a:ext uri="{FF2B5EF4-FFF2-40B4-BE49-F238E27FC236}">
              <a16:creationId xmlns:a16="http://schemas.microsoft.com/office/drawing/2014/main" id="{79D99E15-C024-722F-BA05-92F54D99A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93820" y="1272540"/>
          <a:ext cx="167640" cy="16764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9</xdr:row>
      <xdr:rowOff>76200</xdr:rowOff>
    </xdr:from>
    <xdr:to>
      <xdr:col>4</xdr:col>
      <xdr:colOff>457200</xdr:colOff>
      <xdr:row>10</xdr:row>
      <xdr:rowOff>15240</xdr:rowOff>
    </xdr:to>
    <xdr:pic>
      <xdr:nvPicPr>
        <xdr:cNvPr id="4" name="Graphic 3" descr="Rupee">
          <a:extLst>
            <a:ext uri="{FF2B5EF4-FFF2-40B4-BE49-F238E27FC236}">
              <a16:creationId xmlns:a16="http://schemas.microsoft.com/office/drawing/2014/main" id="{F475E22F-D5CB-45E3-A53E-1539B4B89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70960" y="1943100"/>
          <a:ext cx="167640" cy="1676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6</xdr:row>
      <xdr:rowOff>0</xdr:rowOff>
    </xdr:from>
    <xdr:to>
      <xdr:col>7</xdr:col>
      <xdr:colOff>137160</xdr:colOff>
      <xdr:row>13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FC564C-B9F0-DFB6-07F1-442AACE0BEE8}"/>
            </a:ext>
          </a:extLst>
        </xdr:cNvPr>
        <xdr:cNvSpPr/>
      </xdr:nvSpPr>
      <xdr:spPr>
        <a:xfrm>
          <a:off x="1470660" y="1097280"/>
          <a:ext cx="2933700" cy="14020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/>
            <a:t>Re=venue </a:t>
          </a:r>
        </a:p>
      </xdr:txBody>
    </xdr:sp>
    <xdr:clientData/>
  </xdr:twoCellAnchor>
  <xdr:twoCellAnchor>
    <xdr:from>
      <xdr:col>10</xdr:col>
      <xdr:colOff>76200</xdr:colOff>
      <xdr:row>6</xdr:row>
      <xdr:rowOff>7620</xdr:rowOff>
    </xdr:from>
    <xdr:to>
      <xdr:col>15</xdr:col>
      <xdr:colOff>259080</xdr:colOff>
      <xdr:row>13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662A64C-45E8-A873-2F7E-F0E6B860B77E}"/>
            </a:ext>
          </a:extLst>
        </xdr:cNvPr>
        <xdr:cNvSpPr/>
      </xdr:nvSpPr>
      <xdr:spPr>
        <a:xfrm>
          <a:off x="6172200" y="1104900"/>
          <a:ext cx="3230880" cy="13563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/>
            <a:t>Sales </a:t>
          </a:r>
        </a:p>
      </xdr:txBody>
    </xdr:sp>
    <xdr:clientData/>
  </xdr:twoCellAnchor>
  <xdr:twoCellAnchor>
    <xdr:from>
      <xdr:col>6</xdr:col>
      <xdr:colOff>259080</xdr:colOff>
      <xdr:row>21</xdr:row>
      <xdr:rowOff>114300</xdr:rowOff>
    </xdr:from>
    <xdr:to>
      <xdr:col>11</xdr:col>
      <xdr:colOff>441960</xdr:colOff>
      <xdr:row>29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0F59CF-C8BD-46C0-8FCE-47F21AE8D3BF}"/>
            </a:ext>
          </a:extLst>
        </xdr:cNvPr>
        <xdr:cNvSpPr/>
      </xdr:nvSpPr>
      <xdr:spPr>
        <a:xfrm>
          <a:off x="3916680" y="3954780"/>
          <a:ext cx="3230880" cy="13563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99060</xdr:colOff>
      <xdr:row>15</xdr:row>
      <xdr:rowOff>91440</xdr:rowOff>
    </xdr:from>
    <xdr:to>
      <xdr:col>15</xdr:col>
      <xdr:colOff>281940</xdr:colOff>
      <xdr:row>22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960B45-2ABC-49BC-9D12-CBABF8BAD1FD}"/>
            </a:ext>
          </a:extLst>
        </xdr:cNvPr>
        <xdr:cNvSpPr/>
      </xdr:nvSpPr>
      <xdr:spPr>
        <a:xfrm>
          <a:off x="6195060" y="2834640"/>
          <a:ext cx="3230880" cy="13563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137160</xdr:colOff>
      <xdr:row>15</xdr:row>
      <xdr:rowOff>160020</xdr:rowOff>
    </xdr:from>
    <xdr:to>
      <xdr:col>7</xdr:col>
      <xdr:colOff>320040</xdr:colOff>
      <xdr:row>23</xdr:row>
      <xdr:rowOff>53340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35C4BA7-D703-4A88-8931-2E99E279761E}"/>
            </a:ext>
          </a:extLst>
        </xdr:cNvPr>
        <xdr:cNvSpPr/>
      </xdr:nvSpPr>
      <xdr:spPr>
        <a:xfrm>
          <a:off x="1356360" y="2903220"/>
          <a:ext cx="3230880" cy="13563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hmad\Downloads\Sanjay%20file%20complete(Financials).xlsx-Rev%201(1).xlsx" TargetMode="External"/><Relationship Id="rId1" Type="http://schemas.openxmlformats.org/officeDocument/2006/relationships/externalLinkPath" Target="Sanjay%20file%20complete(Financials).xlsx-Rev%20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naire"/>
      <sheetName val="Contents"/>
      <sheetName val="Assumptions"/>
      <sheetName val="Charts and Graphs"/>
      <sheetName val="Revenue Model"/>
      <sheetName val="Sales"/>
      <sheetName val="Cost Sheet"/>
      <sheetName val="Annual Statement"/>
      <sheetName val="Cash Flow "/>
      <sheetName val="DCF Valuation"/>
      <sheetName val="VC Valuation &amp; ROI"/>
      <sheetName val="Funding - Equity Round Calculat"/>
    </sheetNames>
    <sheetDataSet>
      <sheetData sheetId="0"/>
      <sheetData sheetId="1">
        <row r="1">
          <cell r="A1" t="str">
            <v xml:space="preserve">Blue Litmus Bizconnect </v>
          </cell>
        </row>
      </sheetData>
      <sheetData sheetId="2"/>
      <sheetData sheetId="3"/>
      <sheetData sheetId="4"/>
      <sheetData sheetId="5"/>
      <sheetData sheetId="6"/>
      <sheetData sheetId="7">
        <row r="23">
          <cell r="C23">
            <v>-6341220</v>
          </cell>
          <cell r="D23">
            <v>8594485</v>
          </cell>
          <cell r="E23">
            <v>20117092.250781238</v>
          </cell>
          <cell r="F23">
            <v>48248944.858692944</v>
          </cell>
        </row>
        <row r="29">
          <cell r="A29" t="str">
            <v>Net margin</v>
          </cell>
        </row>
      </sheetData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48B-2731-4570-A57B-B59489051538}">
  <sheetPr>
    <tabColor rgb="FF92D050"/>
  </sheetPr>
  <dimension ref="A3:U33"/>
  <sheetViews>
    <sheetView showGridLines="0" zoomScale="73" zoomScaleNormal="73" workbookViewId="0">
      <selection activeCell="A20" sqref="A20"/>
    </sheetView>
  </sheetViews>
  <sheetFormatPr defaultColWidth="14.44140625" defaultRowHeight="14.4" x14ac:dyDescent="0.3"/>
  <cols>
    <col min="1" max="1" width="58.5546875" customWidth="1"/>
    <col min="2" max="2" width="19.88671875" customWidth="1"/>
    <col min="3" max="3" width="21" customWidth="1"/>
    <col min="4" max="4" width="22.88671875" customWidth="1"/>
    <col min="5" max="5" width="17.44140625" customWidth="1"/>
    <col min="6" max="6" width="25.33203125" customWidth="1"/>
    <col min="7" max="7" width="22.5546875" customWidth="1"/>
    <col min="8" max="8" width="21.5546875" customWidth="1"/>
    <col min="9" max="9" width="23" customWidth="1"/>
    <col min="10" max="10" width="22.88671875" customWidth="1"/>
    <col min="11" max="11" width="21.6640625" customWidth="1"/>
    <col min="12" max="12" width="24" customWidth="1"/>
    <col min="13" max="13" width="25.109375" customWidth="1"/>
    <col min="14" max="14" width="25.88671875" customWidth="1"/>
    <col min="15" max="15" width="24.88671875" customWidth="1"/>
    <col min="16" max="16" width="23" customWidth="1"/>
    <col min="17" max="17" width="24" customWidth="1"/>
    <col min="18" max="18" width="25.109375" customWidth="1"/>
    <col min="19" max="19" width="25.88671875" customWidth="1"/>
    <col min="20" max="20" width="24.88671875" customWidth="1"/>
    <col min="21" max="21" width="23" customWidth="1"/>
  </cols>
  <sheetData>
    <row r="3" spans="1:21" ht="19.8" x14ac:dyDescent="0.4">
      <c r="A3" s="1" t="s">
        <v>140</v>
      </c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3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3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3" t="s">
        <v>19</v>
      </c>
    </row>
    <row r="4" spans="1:21" ht="19.8" x14ac:dyDescent="0.4">
      <c r="A4" s="1"/>
      <c r="B4" s="184" t="s">
        <v>142</v>
      </c>
      <c r="C4" s="184"/>
      <c r="D4" s="184"/>
      <c r="E4" s="184"/>
      <c r="F4" s="184"/>
      <c r="G4" s="184" t="s">
        <v>142</v>
      </c>
      <c r="H4" s="184"/>
      <c r="I4" s="184"/>
      <c r="J4" s="184"/>
      <c r="K4" s="184"/>
      <c r="L4" s="184" t="s">
        <v>142</v>
      </c>
      <c r="M4" s="184"/>
      <c r="N4" s="184"/>
      <c r="O4" s="184"/>
      <c r="P4" s="184"/>
      <c r="Q4" s="184" t="s">
        <v>142</v>
      </c>
      <c r="R4" s="184"/>
      <c r="S4" s="184"/>
      <c r="T4" s="184"/>
      <c r="U4" s="184"/>
    </row>
    <row r="5" spans="1:21" x14ac:dyDescent="0.3">
      <c r="A5" s="4" t="s">
        <v>110</v>
      </c>
      <c r="B5" s="142">
        <f>(0)/100000</f>
        <v>0</v>
      </c>
      <c r="C5" s="142">
        <v>0</v>
      </c>
      <c r="D5" s="142">
        <v>8.203125</v>
      </c>
      <c r="E5" s="142">
        <v>10.9375</v>
      </c>
      <c r="F5" s="142">
        <f>SUM(B5:E5)</f>
        <v>19.140625</v>
      </c>
      <c r="G5" s="142">
        <v>28.875</v>
      </c>
      <c r="H5" s="142">
        <v>57.75</v>
      </c>
      <c r="I5" s="142">
        <v>88.67578125</v>
      </c>
      <c r="J5" s="142">
        <v>120.28515625</v>
      </c>
      <c r="K5" s="4">
        <f>SUM(G5:J5)</f>
        <v>295.5859375</v>
      </c>
      <c r="L5" s="142">
        <v>129.9375</v>
      </c>
      <c r="M5" s="142">
        <v>259.875</v>
      </c>
      <c r="N5" s="142">
        <v>397.5439453125</v>
      </c>
      <c r="O5" s="142">
        <v>543.115234375</v>
      </c>
      <c r="P5" s="4">
        <f>SUM(L5:O5)</f>
        <v>1330.4716796875</v>
      </c>
      <c r="Q5" s="142">
        <v>295.96875</v>
      </c>
      <c r="R5" s="142">
        <v>330.385986328125</v>
      </c>
      <c r="S5" s="142">
        <v>366.77880859375</v>
      </c>
      <c r="T5" s="142">
        <v>366.77880859375</v>
      </c>
      <c r="U5" s="4">
        <f>SUM(Q5:T5)</f>
        <v>1359.912353515625</v>
      </c>
    </row>
    <row r="6" spans="1:21" x14ac:dyDescent="0.3">
      <c r="A6" s="6"/>
      <c r="B6" s="4"/>
    </row>
    <row r="7" spans="1:21" ht="15" thickBot="1" x14ac:dyDescent="0.35">
      <c r="A7" s="7" t="s">
        <v>20</v>
      </c>
      <c r="B7" s="143">
        <f>B5</f>
        <v>0</v>
      </c>
      <c r="C7" s="143">
        <f t="shared" ref="C7:U7" si="0">C5</f>
        <v>0</v>
      </c>
      <c r="D7" s="143">
        <f t="shared" si="0"/>
        <v>8.203125</v>
      </c>
      <c r="E7" s="143">
        <f t="shared" si="0"/>
        <v>10.9375</v>
      </c>
      <c r="F7" s="143">
        <f t="shared" si="0"/>
        <v>19.140625</v>
      </c>
      <c r="G7" s="143">
        <f t="shared" si="0"/>
        <v>28.875</v>
      </c>
      <c r="H7" s="143">
        <f t="shared" si="0"/>
        <v>57.75</v>
      </c>
      <c r="I7" s="143">
        <f t="shared" si="0"/>
        <v>88.67578125</v>
      </c>
      <c r="J7" s="143">
        <f t="shared" si="0"/>
        <v>120.28515625</v>
      </c>
      <c r="K7" s="143">
        <f t="shared" si="0"/>
        <v>295.5859375</v>
      </c>
      <c r="L7" s="143">
        <f t="shared" si="0"/>
        <v>129.9375</v>
      </c>
      <c r="M7" s="143">
        <f t="shared" si="0"/>
        <v>259.875</v>
      </c>
      <c r="N7" s="143">
        <f t="shared" si="0"/>
        <v>397.5439453125</v>
      </c>
      <c r="O7" s="143">
        <f t="shared" si="0"/>
        <v>543.115234375</v>
      </c>
      <c r="P7" s="143">
        <f t="shared" si="0"/>
        <v>1330.4716796875</v>
      </c>
      <c r="Q7" s="143">
        <f t="shared" si="0"/>
        <v>295.96875</v>
      </c>
      <c r="R7" s="143">
        <f t="shared" si="0"/>
        <v>330.385986328125</v>
      </c>
      <c r="S7" s="143">
        <f t="shared" si="0"/>
        <v>366.77880859375</v>
      </c>
      <c r="T7" s="143">
        <f t="shared" si="0"/>
        <v>366.77880859375</v>
      </c>
      <c r="U7" s="143">
        <f t="shared" si="0"/>
        <v>1359.912353515625</v>
      </c>
    </row>
    <row r="8" spans="1:21" ht="15" thickTop="1" x14ac:dyDescent="0.3"/>
    <row r="10" spans="1:21" ht="19.8" x14ac:dyDescent="0.4">
      <c r="A10" s="1" t="s">
        <v>139</v>
      </c>
      <c r="B10" s="2" t="s">
        <v>0</v>
      </c>
      <c r="C10" s="2" t="s">
        <v>1</v>
      </c>
      <c r="D10" s="2" t="s">
        <v>2</v>
      </c>
      <c r="E10" s="2" t="s">
        <v>3</v>
      </c>
      <c r="F10" s="3" t="s">
        <v>21</v>
      </c>
      <c r="G10" s="2" t="s">
        <v>5</v>
      </c>
      <c r="H10" s="2" t="s">
        <v>6</v>
      </c>
      <c r="I10" s="2" t="s">
        <v>7</v>
      </c>
      <c r="J10" s="2" t="s">
        <v>8</v>
      </c>
      <c r="K10" s="3" t="s">
        <v>9</v>
      </c>
      <c r="L10" s="2" t="s">
        <v>10</v>
      </c>
      <c r="M10" s="2" t="s">
        <v>11</v>
      </c>
      <c r="N10" s="2" t="s">
        <v>12</v>
      </c>
      <c r="O10" s="2" t="s">
        <v>13</v>
      </c>
      <c r="P10" s="3" t="s">
        <v>14</v>
      </c>
      <c r="Q10" s="2" t="s">
        <v>15</v>
      </c>
      <c r="R10" s="2" t="s">
        <v>16</v>
      </c>
      <c r="S10" s="2" t="s">
        <v>17</v>
      </c>
      <c r="T10" s="2" t="s">
        <v>18</v>
      </c>
      <c r="U10" s="3" t="s">
        <v>19</v>
      </c>
    </row>
    <row r="11" spans="1:21" ht="19.8" x14ac:dyDescent="0.4">
      <c r="A11" s="1"/>
      <c r="B11" s="184" t="s">
        <v>142</v>
      </c>
      <c r="C11" s="184"/>
      <c r="D11" s="184"/>
      <c r="E11" s="184"/>
      <c r="F11" s="184"/>
      <c r="G11" s="184" t="s">
        <v>142</v>
      </c>
      <c r="H11" s="184"/>
      <c r="I11" s="184"/>
      <c r="J11" s="184"/>
      <c r="K11" s="184"/>
      <c r="L11" s="184" t="s">
        <v>142</v>
      </c>
      <c r="M11" s="184"/>
      <c r="N11" s="184"/>
      <c r="O11" s="184"/>
      <c r="P11" s="184"/>
      <c r="Q11" s="184" t="s">
        <v>142</v>
      </c>
      <c r="R11" s="184"/>
      <c r="S11" s="184"/>
      <c r="T11" s="184"/>
      <c r="U11" s="184"/>
    </row>
    <row r="12" spans="1:21" x14ac:dyDescent="0.3">
      <c r="A12" s="4" t="s">
        <v>110</v>
      </c>
      <c r="B12" s="142">
        <v>0</v>
      </c>
      <c r="C12" s="142">
        <v>0</v>
      </c>
      <c r="D12" s="142">
        <v>4.921875</v>
      </c>
      <c r="E12" s="142">
        <v>5.0859375</v>
      </c>
      <c r="F12" s="142">
        <f>SUM(B12:E12)</f>
        <v>10.0078125</v>
      </c>
      <c r="G12" s="142">
        <v>2.1</v>
      </c>
      <c r="H12" s="142">
        <v>4.2</v>
      </c>
      <c r="I12" s="142">
        <v>7.5304687499999998</v>
      </c>
      <c r="J12" s="142">
        <v>10.901953125</v>
      </c>
      <c r="K12" s="142">
        <f>SUM(G12:J12)</f>
        <v>24.732421875</v>
      </c>
      <c r="L12" s="142">
        <v>9.2609999999999992</v>
      </c>
      <c r="M12" s="142">
        <v>19.047000000000001</v>
      </c>
      <c r="N12" s="142">
        <v>29.665617187500001</v>
      </c>
      <c r="O12" s="142">
        <v>41.127105468750003</v>
      </c>
      <c r="P12" s="142">
        <f>SUM(L12:O12)</f>
        <v>99.100722656249999</v>
      </c>
      <c r="Q12" s="142">
        <v>11.05125</v>
      </c>
      <c r="R12" s="142">
        <v>24.548999999999999</v>
      </c>
      <c r="S12" s="142">
        <v>40.701404296874998</v>
      </c>
      <c r="T12" s="142">
        <v>59.719180664062499</v>
      </c>
      <c r="U12" s="142">
        <f>SUM(Q12:T12)</f>
        <v>136.02083496093749</v>
      </c>
    </row>
    <row r="13" spans="1:21" x14ac:dyDescent="0.3">
      <c r="A13" s="6"/>
      <c r="B13" s="4"/>
    </row>
    <row r="14" spans="1:21" ht="15" thickBot="1" x14ac:dyDescent="0.35">
      <c r="A14" s="8" t="s">
        <v>20</v>
      </c>
      <c r="B14" s="143">
        <f>B12</f>
        <v>0</v>
      </c>
      <c r="C14" s="143">
        <f t="shared" ref="C14:U14" si="1">C12</f>
        <v>0</v>
      </c>
      <c r="D14" s="143">
        <f t="shared" si="1"/>
        <v>4.921875</v>
      </c>
      <c r="E14" s="143">
        <f t="shared" si="1"/>
        <v>5.0859375</v>
      </c>
      <c r="F14" s="143">
        <f t="shared" si="1"/>
        <v>10.0078125</v>
      </c>
      <c r="G14" s="143">
        <f t="shared" si="1"/>
        <v>2.1</v>
      </c>
      <c r="H14" s="143">
        <f t="shared" si="1"/>
        <v>4.2</v>
      </c>
      <c r="I14" s="143">
        <f t="shared" si="1"/>
        <v>7.5304687499999998</v>
      </c>
      <c r="J14" s="143">
        <f t="shared" si="1"/>
        <v>10.901953125</v>
      </c>
      <c r="K14" s="143">
        <f t="shared" si="1"/>
        <v>24.732421875</v>
      </c>
      <c r="L14" s="143">
        <f t="shared" si="1"/>
        <v>9.2609999999999992</v>
      </c>
      <c r="M14" s="143">
        <f t="shared" si="1"/>
        <v>19.047000000000001</v>
      </c>
      <c r="N14" s="143">
        <f t="shared" si="1"/>
        <v>29.665617187500001</v>
      </c>
      <c r="O14" s="143">
        <f t="shared" si="1"/>
        <v>41.127105468750003</v>
      </c>
      <c r="P14" s="143">
        <f t="shared" si="1"/>
        <v>99.100722656249999</v>
      </c>
      <c r="Q14" s="143">
        <f t="shared" si="1"/>
        <v>11.05125</v>
      </c>
      <c r="R14" s="143">
        <f t="shared" si="1"/>
        <v>24.548999999999999</v>
      </c>
      <c r="S14" s="143">
        <f t="shared" si="1"/>
        <v>40.701404296874998</v>
      </c>
      <c r="T14" s="143">
        <f t="shared" si="1"/>
        <v>59.719180664062499</v>
      </c>
      <c r="U14" s="143">
        <f t="shared" si="1"/>
        <v>136.02083496093749</v>
      </c>
    </row>
    <row r="15" spans="1:21" ht="15" thickTop="1" x14ac:dyDescent="0.3"/>
    <row r="17" spans="1:21" ht="19.8" x14ac:dyDescent="0.4">
      <c r="A17" s="1" t="s">
        <v>141</v>
      </c>
      <c r="B17" s="2" t="s">
        <v>0</v>
      </c>
      <c r="C17" s="2" t="s">
        <v>1</v>
      </c>
      <c r="D17" s="2" t="s">
        <v>2</v>
      </c>
      <c r="E17" s="2" t="s">
        <v>3</v>
      </c>
      <c r="F17" s="3" t="s">
        <v>21</v>
      </c>
      <c r="G17" s="2" t="s">
        <v>5</v>
      </c>
      <c r="H17" s="2" t="s">
        <v>6</v>
      </c>
      <c r="I17" s="2" t="s">
        <v>7</v>
      </c>
      <c r="J17" s="2" t="s">
        <v>8</v>
      </c>
      <c r="K17" s="3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3" t="s">
        <v>14</v>
      </c>
      <c r="Q17" s="2" t="s">
        <v>15</v>
      </c>
      <c r="R17" s="2" t="s">
        <v>16</v>
      </c>
      <c r="S17" s="2" t="s">
        <v>17</v>
      </c>
      <c r="T17" s="2" t="s">
        <v>18</v>
      </c>
      <c r="U17" s="3" t="s">
        <v>19</v>
      </c>
    </row>
    <row r="18" spans="1:21" ht="19.8" x14ac:dyDescent="0.4">
      <c r="A18" s="1"/>
      <c r="B18" s="184" t="s">
        <v>142</v>
      </c>
      <c r="C18" s="184"/>
      <c r="D18" s="184"/>
      <c r="E18" s="184"/>
      <c r="F18" s="184"/>
      <c r="G18" s="184" t="s">
        <v>142</v>
      </c>
      <c r="H18" s="184"/>
      <c r="I18" s="184"/>
      <c r="J18" s="184"/>
      <c r="K18" s="184"/>
      <c r="L18" s="184" t="s">
        <v>142</v>
      </c>
      <c r="M18" s="184"/>
      <c r="N18" s="184"/>
      <c r="O18" s="184"/>
      <c r="P18" s="184"/>
      <c r="Q18" s="184" t="s">
        <v>142</v>
      </c>
      <c r="R18" s="184"/>
      <c r="S18" s="184"/>
      <c r="T18" s="184"/>
      <c r="U18" s="184"/>
    </row>
    <row r="19" spans="1:21" x14ac:dyDescent="0.3">
      <c r="A19" s="4" t="s">
        <v>22</v>
      </c>
      <c r="B19" s="142">
        <v>0</v>
      </c>
      <c r="C19" s="142">
        <v>0</v>
      </c>
      <c r="D19" s="142">
        <v>0.65625</v>
      </c>
      <c r="E19" s="142">
        <v>0.875</v>
      </c>
      <c r="F19" s="142">
        <f>SUM(B19:E19)</f>
        <v>1.53125</v>
      </c>
      <c r="G19" s="142">
        <v>1.75</v>
      </c>
      <c r="H19" s="142">
        <v>3.5</v>
      </c>
      <c r="I19" s="142">
        <v>5.4140625</v>
      </c>
      <c r="J19" s="142">
        <v>7.3828125</v>
      </c>
      <c r="K19" s="142">
        <f>SUM(G19:J19)</f>
        <v>18.046875</v>
      </c>
      <c r="L19" s="142">
        <v>7.4375</v>
      </c>
      <c r="M19" s="142">
        <v>15.3125</v>
      </c>
      <c r="N19" s="142">
        <v>23.666015625</v>
      </c>
      <c r="O19" s="142">
        <v>32.51171875</v>
      </c>
      <c r="P19" s="142">
        <f>SUM(L19:O19)</f>
        <v>78.927734375</v>
      </c>
      <c r="Q19" s="142">
        <v>15.859375</v>
      </c>
      <c r="R19" s="142">
        <v>33.6875</v>
      </c>
      <c r="S19" s="142">
        <v>53.60400390625</v>
      </c>
      <c r="T19" s="142">
        <v>75.73193359375</v>
      </c>
      <c r="U19" s="142">
        <f>SUM(Q19:T19)</f>
        <v>178.8828125</v>
      </c>
    </row>
    <row r="20" spans="1:21" x14ac:dyDescent="0.3">
      <c r="A20" s="6"/>
      <c r="B20" s="4"/>
    </row>
    <row r="21" spans="1:21" ht="15" thickBot="1" x14ac:dyDescent="0.35">
      <c r="A21" s="8" t="s">
        <v>20</v>
      </c>
      <c r="B21" s="144">
        <f>B19</f>
        <v>0</v>
      </c>
      <c r="C21" s="144">
        <f t="shared" ref="C21:U21" si="2">C19</f>
        <v>0</v>
      </c>
      <c r="D21" s="144">
        <f t="shared" si="2"/>
        <v>0.65625</v>
      </c>
      <c r="E21" s="144">
        <f t="shared" si="2"/>
        <v>0.875</v>
      </c>
      <c r="F21" s="144">
        <f t="shared" si="2"/>
        <v>1.53125</v>
      </c>
      <c r="G21" s="144">
        <f t="shared" si="2"/>
        <v>1.75</v>
      </c>
      <c r="H21" s="144">
        <f t="shared" si="2"/>
        <v>3.5</v>
      </c>
      <c r="I21" s="144">
        <f t="shared" si="2"/>
        <v>5.4140625</v>
      </c>
      <c r="J21" s="144">
        <f t="shared" si="2"/>
        <v>7.3828125</v>
      </c>
      <c r="K21" s="144">
        <f t="shared" si="2"/>
        <v>18.046875</v>
      </c>
      <c r="L21" s="144">
        <f t="shared" si="2"/>
        <v>7.4375</v>
      </c>
      <c r="M21" s="144">
        <f t="shared" si="2"/>
        <v>15.3125</v>
      </c>
      <c r="N21" s="144">
        <f t="shared" si="2"/>
        <v>23.666015625</v>
      </c>
      <c r="O21" s="144">
        <f t="shared" si="2"/>
        <v>32.51171875</v>
      </c>
      <c r="P21" s="144">
        <f t="shared" si="2"/>
        <v>78.927734375</v>
      </c>
      <c r="Q21" s="144">
        <f t="shared" si="2"/>
        <v>15.859375</v>
      </c>
      <c r="R21" s="144">
        <f t="shared" si="2"/>
        <v>33.6875</v>
      </c>
      <c r="S21" s="144">
        <f t="shared" si="2"/>
        <v>53.60400390625</v>
      </c>
      <c r="T21" s="144">
        <f t="shared" si="2"/>
        <v>75.73193359375</v>
      </c>
      <c r="U21" s="144">
        <f t="shared" si="2"/>
        <v>178.8828125</v>
      </c>
    </row>
    <row r="22" spans="1:21" ht="15" thickTop="1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ht="19.8" x14ac:dyDescent="0.4">
      <c r="A23" s="1" t="s">
        <v>111</v>
      </c>
      <c r="B23" s="2" t="s">
        <v>0</v>
      </c>
      <c r="C23" s="2" t="s">
        <v>1</v>
      </c>
      <c r="D23" s="2" t="s">
        <v>2</v>
      </c>
      <c r="E23" s="2" t="s">
        <v>3</v>
      </c>
      <c r="F23" s="3" t="s">
        <v>21</v>
      </c>
      <c r="G23" s="2" t="s">
        <v>5</v>
      </c>
      <c r="H23" s="2" t="s">
        <v>6</v>
      </c>
      <c r="I23" s="2" t="s">
        <v>7</v>
      </c>
      <c r="J23" s="2" t="s">
        <v>8</v>
      </c>
      <c r="K23" s="3" t="s">
        <v>9</v>
      </c>
      <c r="L23" s="2" t="s">
        <v>10</v>
      </c>
      <c r="M23" s="2" t="s">
        <v>11</v>
      </c>
      <c r="N23" s="2" t="s">
        <v>12</v>
      </c>
      <c r="O23" s="2" t="s">
        <v>13</v>
      </c>
      <c r="P23" s="3" t="s">
        <v>14</v>
      </c>
      <c r="Q23" s="2" t="s">
        <v>15</v>
      </c>
      <c r="R23" s="2" t="s">
        <v>16</v>
      </c>
      <c r="S23" s="2" t="s">
        <v>17</v>
      </c>
      <c r="T23" s="2" t="s">
        <v>18</v>
      </c>
      <c r="U23" s="3" t="s">
        <v>19</v>
      </c>
    </row>
    <row r="24" spans="1:21" ht="19.8" x14ac:dyDescent="0.4">
      <c r="A24" s="1"/>
      <c r="B24" s="184" t="s">
        <v>142</v>
      </c>
      <c r="C24" s="184"/>
      <c r="D24" s="184"/>
      <c r="E24" s="184"/>
      <c r="F24" s="184"/>
      <c r="G24" s="184" t="s">
        <v>142</v>
      </c>
      <c r="H24" s="184"/>
      <c r="I24" s="184"/>
      <c r="J24" s="184"/>
      <c r="K24" s="184"/>
      <c r="L24" s="184" t="s">
        <v>142</v>
      </c>
      <c r="M24" s="184"/>
      <c r="N24" s="184"/>
      <c r="O24" s="184"/>
      <c r="P24" s="184"/>
      <c r="Q24" s="184" t="s">
        <v>142</v>
      </c>
      <c r="R24" s="184"/>
      <c r="S24" s="184"/>
      <c r="T24" s="184"/>
      <c r="U24" s="184"/>
    </row>
    <row r="25" spans="1:21" x14ac:dyDescent="0.3">
      <c r="A25" s="4" t="s">
        <v>22</v>
      </c>
      <c r="B25" s="142">
        <v>0</v>
      </c>
      <c r="C25" s="142">
        <v>0</v>
      </c>
      <c r="D25" s="142">
        <v>0</v>
      </c>
      <c r="E25" s="142">
        <v>0</v>
      </c>
      <c r="F25" s="142">
        <f>SUM(B25:E25)</f>
        <v>0</v>
      </c>
      <c r="G25" s="142">
        <v>70</v>
      </c>
      <c r="H25" s="142">
        <v>70</v>
      </c>
      <c r="I25" s="142">
        <v>70</v>
      </c>
      <c r="J25" s="142">
        <v>70</v>
      </c>
      <c r="K25" s="142">
        <f>SUM(G25:J25)</f>
        <v>280</v>
      </c>
      <c r="L25" s="142">
        <v>297.5</v>
      </c>
      <c r="M25" s="142">
        <v>297.5</v>
      </c>
      <c r="N25" s="142">
        <v>297.5</v>
      </c>
      <c r="O25" s="142">
        <v>297.5</v>
      </c>
      <c r="P25" s="142">
        <f>SUM(L25:O25)</f>
        <v>1190</v>
      </c>
      <c r="Q25" s="142">
        <v>634.375</v>
      </c>
      <c r="R25" s="142">
        <v>634.375</v>
      </c>
      <c r="S25" s="142">
        <v>634.375</v>
      </c>
      <c r="T25" s="142">
        <v>634.375</v>
      </c>
      <c r="U25" s="142">
        <f>SUM(Q25:T25)</f>
        <v>2537.5</v>
      </c>
    </row>
    <row r="26" spans="1:21" x14ac:dyDescent="0.3">
      <c r="A26" s="6"/>
      <c r="B26" s="4"/>
      <c r="K26" s="5">
        <f>SUM(G26:J26)</f>
        <v>0</v>
      </c>
    </row>
    <row r="27" spans="1:21" ht="15" thickBot="1" x14ac:dyDescent="0.35">
      <c r="A27" s="8" t="s">
        <v>20</v>
      </c>
      <c r="B27" s="144">
        <f>B25</f>
        <v>0</v>
      </c>
      <c r="C27" s="144">
        <f t="shared" ref="C27:U27" si="3">C25</f>
        <v>0</v>
      </c>
      <c r="D27" s="144">
        <f t="shared" si="3"/>
        <v>0</v>
      </c>
      <c r="E27" s="144">
        <f t="shared" si="3"/>
        <v>0</v>
      </c>
      <c r="F27" s="144">
        <f t="shared" si="3"/>
        <v>0</v>
      </c>
      <c r="G27" s="144">
        <f t="shared" si="3"/>
        <v>70</v>
      </c>
      <c r="H27" s="144">
        <f t="shared" si="3"/>
        <v>70</v>
      </c>
      <c r="I27" s="144">
        <f t="shared" si="3"/>
        <v>70</v>
      </c>
      <c r="J27" s="144">
        <f t="shared" si="3"/>
        <v>70</v>
      </c>
      <c r="K27" s="144">
        <f t="shared" si="3"/>
        <v>280</v>
      </c>
      <c r="L27" s="144">
        <f t="shared" si="3"/>
        <v>297.5</v>
      </c>
      <c r="M27" s="144">
        <f t="shared" si="3"/>
        <v>297.5</v>
      </c>
      <c r="N27" s="144">
        <f t="shared" si="3"/>
        <v>297.5</v>
      </c>
      <c r="O27" s="144">
        <f t="shared" si="3"/>
        <v>297.5</v>
      </c>
      <c r="P27" s="144">
        <f t="shared" si="3"/>
        <v>1190</v>
      </c>
      <c r="Q27" s="144">
        <f t="shared" si="3"/>
        <v>634.375</v>
      </c>
      <c r="R27" s="144">
        <f t="shared" si="3"/>
        <v>634.375</v>
      </c>
      <c r="S27" s="144">
        <f t="shared" si="3"/>
        <v>634.375</v>
      </c>
      <c r="T27" s="144">
        <f t="shared" si="3"/>
        <v>634.375</v>
      </c>
      <c r="U27" s="144">
        <f t="shared" si="3"/>
        <v>2537.5</v>
      </c>
    </row>
    <row r="28" spans="1:21" ht="15" thickTop="1" x14ac:dyDescent="0.3"/>
    <row r="29" spans="1:21" x14ac:dyDescent="0.3">
      <c r="A29" s="10"/>
    </row>
    <row r="30" spans="1:21" ht="15" thickBot="1" x14ac:dyDescent="0.35">
      <c r="A30" s="10"/>
    </row>
    <row r="31" spans="1:21" x14ac:dyDescent="0.3">
      <c r="A31" s="11" t="s">
        <v>23</v>
      </c>
      <c r="B31" s="12" t="s">
        <v>0</v>
      </c>
      <c r="C31" s="12" t="s">
        <v>1</v>
      </c>
      <c r="D31" s="12" t="s">
        <v>2</v>
      </c>
      <c r="E31" s="12" t="s">
        <v>3</v>
      </c>
      <c r="F31" s="13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5" t="s">
        <v>9</v>
      </c>
      <c r="L31" s="14" t="s">
        <v>10</v>
      </c>
      <c r="M31" s="14" t="s">
        <v>11</v>
      </c>
      <c r="N31" s="14" t="s">
        <v>12</v>
      </c>
      <c r="O31" s="14" t="s">
        <v>13</v>
      </c>
      <c r="P31" s="15" t="s">
        <v>14</v>
      </c>
      <c r="Q31" s="14" t="s">
        <v>10</v>
      </c>
      <c r="R31" s="14" t="s">
        <v>11</v>
      </c>
      <c r="S31" s="14" t="s">
        <v>12</v>
      </c>
      <c r="T31" s="14" t="s">
        <v>13</v>
      </c>
      <c r="U31" s="15" t="s">
        <v>19</v>
      </c>
    </row>
    <row r="32" spans="1:21" x14ac:dyDescent="0.3">
      <c r="A32" s="146"/>
      <c r="B32" s="183" t="s">
        <v>142</v>
      </c>
      <c r="C32" s="183"/>
      <c r="D32" s="183"/>
      <c r="E32" s="183"/>
      <c r="F32" s="183"/>
      <c r="G32" s="183" t="s">
        <v>142</v>
      </c>
      <c r="H32" s="183"/>
      <c r="I32" s="183"/>
      <c r="J32" s="183"/>
      <c r="K32" s="183"/>
      <c r="L32" s="183" t="s">
        <v>142</v>
      </c>
      <c r="M32" s="183"/>
      <c r="N32" s="183"/>
      <c r="O32" s="183"/>
      <c r="P32" s="183"/>
      <c r="Q32" s="183" t="s">
        <v>142</v>
      </c>
      <c r="R32" s="183"/>
      <c r="S32" s="183"/>
      <c r="T32" s="183"/>
      <c r="U32" s="183"/>
    </row>
    <row r="33" spans="1:21" ht="15" thickBot="1" x14ac:dyDescent="0.35">
      <c r="A33" s="16"/>
      <c r="B33" s="145">
        <f t="shared" ref="B33:U33" si="4">B7+B14+B21+B27</f>
        <v>0</v>
      </c>
      <c r="C33" s="145">
        <f t="shared" si="4"/>
        <v>0</v>
      </c>
      <c r="D33" s="145">
        <f t="shared" si="4"/>
        <v>13.78125</v>
      </c>
      <c r="E33" s="145">
        <f t="shared" si="4"/>
        <v>16.8984375</v>
      </c>
      <c r="F33" s="145">
        <f t="shared" si="4"/>
        <v>30.6796875</v>
      </c>
      <c r="G33" s="145">
        <f t="shared" si="4"/>
        <v>102.72499999999999</v>
      </c>
      <c r="H33" s="145">
        <f t="shared" si="4"/>
        <v>135.44999999999999</v>
      </c>
      <c r="I33" s="145">
        <f t="shared" si="4"/>
        <v>171.62031250000001</v>
      </c>
      <c r="J33" s="145">
        <f t="shared" si="4"/>
        <v>208.56992187500001</v>
      </c>
      <c r="K33" s="145">
        <f t="shared" si="4"/>
        <v>618.365234375</v>
      </c>
      <c r="L33" s="145">
        <f t="shared" si="4"/>
        <v>444.13599999999997</v>
      </c>
      <c r="M33" s="145">
        <f t="shared" si="4"/>
        <v>591.73450000000003</v>
      </c>
      <c r="N33" s="145">
        <f t="shared" si="4"/>
        <v>748.37557812499995</v>
      </c>
      <c r="O33" s="145">
        <f t="shared" si="4"/>
        <v>914.25405859374996</v>
      </c>
      <c r="P33" s="145">
        <f t="shared" si="4"/>
        <v>2698.5001367187497</v>
      </c>
      <c r="Q33" s="145">
        <f t="shared" si="4"/>
        <v>957.25437499999998</v>
      </c>
      <c r="R33" s="145">
        <f t="shared" si="4"/>
        <v>1022.997486328125</v>
      </c>
      <c r="S33" s="145">
        <f t="shared" si="4"/>
        <v>1095.4592167968749</v>
      </c>
      <c r="T33" s="145">
        <f t="shared" si="4"/>
        <v>1136.6049228515626</v>
      </c>
      <c r="U33" s="145">
        <f t="shared" si="4"/>
        <v>4212.3160009765625</v>
      </c>
    </row>
  </sheetData>
  <mergeCells count="20">
    <mergeCell ref="B4:F4"/>
    <mergeCell ref="G4:K4"/>
    <mergeCell ref="L4:P4"/>
    <mergeCell ref="Q4:U4"/>
    <mergeCell ref="B11:F11"/>
    <mergeCell ref="G11:K11"/>
    <mergeCell ref="L11:P11"/>
    <mergeCell ref="Q11:U11"/>
    <mergeCell ref="B32:F32"/>
    <mergeCell ref="G32:K32"/>
    <mergeCell ref="L32:P32"/>
    <mergeCell ref="Q32:U32"/>
    <mergeCell ref="B18:F18"/>
    <mergeCell ref="G18:K18"/>
    <mergeCell ref="L18:P18"/>
    <mergeCell ref="Q18:U18"/>
    <mergeCell ref="B24:F24"/>
    <mergeCell ref="G24:K24"/>
    <mergeCell ref="L24:P24"/>
    <mergeCell ref="Q24:U2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98C2-12CF-4C3D-B8B2-2237ECAE96A2}">
  <dimension ref="C5:G11"/>
  <sheetViews>
    <sheetView tabSelected="1" topLeftCell="A4" workbookViewId="0">
      <selection activeCell="D7" sqref="D7"/>
    </sheetView>
  </sheetViews>
  <sheetFormatPr defaultRowHeight="14.4" x14ac:dyDescent="0.3"/>
  <cols>
    <col min="3" max="3" width="18.6640625" customWidth="1"/>
    <col min="4" max="4" width="15.77734375" customWidth="1"/>
  </cols>
  <sheetData>
    <row r="5" spans="3:7" ht="21" x14ac:dyDescent="0.4">
      <c r="C5" s="193" t="s">
        <v>154</v>
      </c>
      <c r="D5" s="193"/>
      <c r="E5" s="193"/>
    </row>
    <row r="6" spans="3:7" x14ac:dyDescent="0.3">
      <c r="D6" s="101"/>
    </row>
    <row r="7" spans="3:7" ht="18" x14ac:dyDescent="0.35">
      <c r="C7" s="100" t="s">
        <v>152</v>
      </c>
      <c r="D7" s="101">
        <v>1</v>
      </c>
      <c r="E7" t="s">
        <v>155</v>
      </c>
    </row>
    <row r="8" spans="3:7" ht="18" x14ac:dyDescent="0.35">
      <c r="C8" s="100" t="s">
        <v>153</v>
      </c>
      <c r="D8" s="101">
        <v>4</v>
      </c>
      <c r="E8" t="s">
        <v>156</v>
      </c>
      <c r="G8" t="s">
        <v>159</v>
      </c>
    </row>
    <row r="9" spans="3:7" ht="18" x14ac:dyDescent="0.35">
      <c r="C9" s="100" t="s">
        <v>157</v>
      </c>
      <c r="D9" s="182">
        <f>'VC Valuation &amp; ROI'!B18</f>
        <v>39.769155028320313</v>
      </c>
      <c r="E9" t="s">
        <v>158</v>
      </c>
    </row>
    <row r="10" spans="3:7" ht="18" x14ac:dyDescent="0.35">
      <c r="C10" s="100" t="s">
        <v>157</v>
      </c>
      <c r="D10" s="182">
        <f>D9*D7</f>
        <v>39.769155028320313</v>
      </c>
      <c r="E10" t="s">
        <v>155</v>
      </c>
    </row>
    <row r="11" spans="3:7" ht="18" x14ac:dyDescent="0.35">
      <c r="C11" s="100" t="s">
        <v>157</v>
      </c>
      <c r="D11" s="182">
        <f>D10*100</f>
        <v>3976.9155028320311</v>
      </c>
      <c r="E11" t="s">
        <v>52</v>
      </c>
    </row>
  </sheetData>
  <mergeCells count="1">
    <mergeCell ref="C5:E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0432-9F17-4F39-AAE6-5778CB17C660}">
  <dimension ref="A1"/>
  <sheetViews>
    <sheetView topLeftCell="A4" workbookViewId="0">
      <selection activeCell="R8" sqref="R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EFEE-1758-4734-AF54-B2C2D12FDE11}">
  <sheetPr>
    <tabColor rgb="FF92D050"/>
  </sheetPr>
  <dimension ref="A1:K95"/>
  <sheetViews>
    <sheetView showGridLines="0" zoomScale="70" zoomScaleNormal="70" workbookViewId="0">
      <selection activeCell="J13" sqref="J13"/>
    </sheetView>
  </sheetViews>
  <sheetFormatPr defaultColWidth="14.44140625" defaultRowHeight="14.4" x14ac:dyDescent="0.3"/>
  <cols>
    <col min="1" max="1" width="5.44140625" customWidth="1"/>
    <col min="2" max="2" width="27.88671875" customWidth="1"/>
    <col min="3" max="3" width="13.44140625" customWidth="1"/>
    <col min="4" max="4" width="16" customWidth="1"/>
    <col min="5" max="5" width="15.6640625" customWidth="1"/>
    <col min="6" max="6" width="18.44140625" customWidth="1"/>
    <col min="7" max="7" width="19.44140625" customWidth="1"/>
    <col min="8" max="8" width="18.88671875" customWidth="1"/>
    <col min="9" max="9" width="17.6640625" customWidth="1"/>
    <col min="10" max="10" width="22.77734375" customWidth="1"/>
  </cols>
  <sheetData>
    <row r="1" spans="1:11" x14ac:dyDescent="0.3">
      <c r="A1" s="17"/>
      <c r="B1" s="17"/>
      <c r="C1" s="17"/>
      <c r="D1" s="17"/>
      <c r="E1" s="17"/>
      <c r="F1" s="17"/>
      <c r="G1" s="17"/>
      <c r="H1" s="17"/>
      <c r="I1" s="17"/>
    </row>
    <row r="2" spans="1:11" x14ac:dyDescent="0.3">
      <c r="A2" s="17"/>
      <c r="B2" s="17"/>
      <c r="C2" s="17"/>
      <c r="D2" s="17"/>
      <c r="E2" s="17"/>
      <c r="F2" s="17"/>
      <c r="G2" s="17"/>
      <c r="H2" s="17"/>
      <c r="I2" s="17"/>
    </row>
    <row r="3" spans="1:11" x14ac:dyDescent="0.3">
      <c r="A3" s="17"/>
      <c r="B3" s="17"/>
      <c r="C3" s="17"/>
      <c r="D3" s="17"/>
      <c r="E3" s="17"/>
      <c r="F3" s="17"/>
      <c r="G3" s="17"/>
      <c r="H3" s="17"/>
      <c r="I3" s="17"/>
    </row>
    <row r="4" spans="1:11" x14ac:dyDescent="0.3">
      <c r="A4" s="18"/>
      <c r="B4" s="17"/>
      <c r="C4" s="17"/>
      <c r="D4" s="17"/>
      <c r="E4" s="17"/>
      <c r="F4" s="17"/>
      <c r="G4" s="17"/>
      <c r="H4" s="17"/>
      <c r="I4" s="17"/>
    </row>
    <row r="5" spans="1:11" x14ac:dyDescent="0.3">
      <c r="A5" s="17"/>
      <c r="B5" s="17"/>
      <c r="C5" s="17"/>
      <c r="D5" s="17"/>
      <c r="E5" s="17"/>
      <c r="G5" s="18"/>
      <c r="H5" s="17"/>
      <c r="I5" s="17"/>
    </row>
    <row r="6" spans="1:11" x14ac:dyDescent="0.3">
      <c r="A6" s="17"/>
      <c r="B6" s="17"/>
      <c r="C6" s="17"/>
      <c r="D6" s="17"/>
      <c r="E6" s="17"/>
      <c r="F6" s="19" t="s">
        <v>24</v>
      </c>
      <c r="G6" s="137" t="s">
        <v>4</v>
      </c>
      <c r="H6" s="20" t="s">
        <v>9</v>
      </c>
      <c r="I6" s="20" t="s">
        <v>14</v>
      </c>
      <c r="J6" s="20" t="s">
        <v>19</v>
      </c>
    </row>
    <row r="7" spans="1:11" x14ac:dyDescent="0.3">
      <c r="A7" s="17"/>
      <c r="B7" s="17"/>
      <c r="C7" s="17"/>
      <c r="D7" s="17"/>
      <c r="E7" s="17"/>
      <c r="F7" s="19"/>
      <c r="G7" s="185" t="s">
        <v>142</v>
      </c>
      <c r="H7" s="185"/>
      <c r="I7" s="185"/>
      <c r="J7" s="185"/>
    </row>
    <row r="8" spans="1:11" x14ac:dyDescent="0.3">
      <c r="A8" s="17"/>
      <c r="B8" s="17"/>
      <c r="C8" s="17"/>
      <c r="D8" s="17"/>
      <c r="E8" s="17"/>
      <c r="F8" s="139" t="s">
        <v>25</v>
      </c>
      <c r="G8" s="147">
        <f>'Revenue Model'!F33</f>
        <v>30.6796875</v>
      </c>
      <c r="H8" s="148">
        <f>'Revenue Model'!K33</f>
        <v>618.365234375</v>
      </c>
      <c r="I8" s="148">
        <f>'Revenue Model'!P33</f>
        <v>2698.5001367187497</v>
      </c>
      <c r="J8" s="149">
        <f>'Revenue Model'!U33</f>
        <v>4212.3160009765625</v>
      </c>
      <c r="K8" s="136"/>
    </row>
    <row r="9" spans="1:11" x14ac:dyDescent="0.3">
      <c r="A9" s="17"/>
      <c r="B9" s="17"/>
      <c r="C9" s="17"/>
      <c r="D9" s="17"/>
      <c r="E9" s="17"/>
      <c r="F9" s="138"/>
      <c r="G9" s="150">
        <f t="shared" ref="G9:J9" si="0">SUM(G8)</f>
        <v>30.6796875</v>
      </c>
      <c r="H9" s="150">
        <f t="shared" si="0"/>
        <v>618.365234375</v>
      </c>
      <c r="I9" s="150">
        <f t="shared" si="0"/>
        <v>2698.5001367187497</v>
      </c>
      <c r="J9" s="150">
        <f t="shared" si="0"/>
        <v>4212.3160009765625</v>
      </c>
    </row>
    <row r="10" spans="1:11" x14ac:dyDescent="0.3">
      <c r="A10" s="17"/>
      <c r="B10" s="17"/>
      <c r="C10" s="17"/>
      <c r="D10" s="17"/>
      <c r="E10" s="17"/>
      <c r="F10" s="21"/>
      <c r="G10" s="147"/>
      <c r="H10" s="148"/>
      <c r="I10" s="148"/>
      <c r="J10" s="148"/>
    </row>
    <row r="11" spans="1:11" x14ac:dyDescent="0.3">
      <c r="A11" s="17"/>
      <c r="B11" s="17"/>
      <c r="C11" s="17"/>
      <c r="D11" s="17"/>
      <c r="E11" s="17"/>
      <c r="F11" s="22" t="str">
        <f>F6</f>
        <v xml:space="preserve">Total Revenue </v>
      </c>
      <c r="G11" s="151">
        <f t="shared" ref="G11:J11" si="1">G9</f>
        <v>30.6796875</v>
      </c>
      <c r="H11" s="151">
        <f t="shared" si="1"/>
        <v>618.365234375</v>
      </c>
      <c r="I11" s="152">
        <f t="shared" si="1"/>
        <v>2698.5001367187497</v>
      </c>
      <c r="J11" s="152">
        <f t="shared" si="1"/>
        <v>4212.3160009765625</v>
      </c>
    </row>
    <row r="12" spans="1:11" x14ac:dyDescent="0.3">
      <c r="A12" s="17"/>
      <c r="B12" s="17"/>
      <c r="C12" s="17"/>
      <c r="D12" s="17"/>
      <c r="E12" s="17"/>
      <c r="F12" s="17"/>
      <c r="G12" s="23"/>
      <c r="H12" s="24"/>
      <c r="I12" s="25"/>
      <c r="J12" s="25"/>
    </row>
    <row r="13" spans="1:11" x14ac:dyDescent="0.3">
      <c r="A13" s="17"/>
      <c r="B13" s="17"/>
      <c r="C13" s="17"/>
      <c r="D13" s="17"/>
      <c r="E13" s="17"/>
      <c r="F13" s="26" t="s">
        <v>26</v>
      </c>
      <c r="G13" s="27"/>
      <c r="H13" s="24">
        <f t="shared" ref="H13:J13" si="2">(H11-G11)/G11</f>
        <v>19.155525846702318</v>
      </c>
      <c r="I13" s="24">
        <f t="shared" si="2"/>
        <v>3.3639260209157835</v>
      </c>
      <c r="J13" s="24">
        <f t="shared" si="2"/>
        <v>0.56098417178460558</v>
      </c>
    </row>
    <row r="14" spans="1:11" x14ac:dyDescent="0.3">
      <c r="A14" s="17"/>
      <c r="B14" s="17"/>
      <c r="C14" s="17"/>
      <c r="D14" s="17"/>
      <c r="E14" s="17"/>
      <c r="F14" s="27"/>
      <c r="G14" s="17"/>
      <c r="H14" s="17"/>
      <c r="I14" s="17"/>
    </row>
    <row r="15" spans="1:11" x14ac:dyDescent="0.3">
      <c r="A15" s="17"/>
      <c r="B15" s="17"/>
      <c r="C15" s="17"/>
      <c r="D15" s="17"/>
      <c r="E15" s="17"/>
      <c r="F15" s="17"/>
      <c r="G15" s="17"/>
      <c r="H15" s="17"/>
      <c r="I15" s="17"/>
    </row>
    <row r="16" spans="1:11" x14ac:dyDescent="0.3">
      <c r="A16" s="17"/>
      <c r="B16" s="17"/>
      <c r="C16" s="17"/>
      <c r="D16" s="17"/>
      <c r="E16" s="17"/>
      <c r="F16" s="17"/>
      <c r="G16" s="17"/>
      <c r="H16" s="17"/>
      <c r="I16" s="17"/>
    </row>
    <row r="17" spans="1:9" x14ac:dyDescent="0.3">
      <c r="A17" s="17"/>
      <c r="B17" s="17"/>
      <c r="C17" s="17"/>
      <c r="D17" s="17"/>
      <c r="E17" s="17"/>
      <c r="F17" s="17"/>
      <c r="G17" s="17"/>
      <c r="H17" s="17"/>
      <c r="I17" s="17"/>
    </row>
    <row r="18" spans="1:9" x14ac:dyDescent="0.3">
      <c r="A18" s="17"/>
      <c r="B18" s="17"/>
      <c r="C18" s="17"/>
      <c r="D18" s="17"/>
      <c r="E18" s="17"/>
      <c r="F18" s="17"/>
      <c r="G18" s="17"/>
      <c r="H18" s="17"/>
      <c r="I18" s="17"/>
    </row>
    <row r="19" spans="1:9" x14ac:dyDescent="0.3">
      <c r="A19" s="17"/>
      <c r="B19" s="17"/>
      <c r="C19" s="17"/>
      <c r="D19" s="17"/>
      <c r="E19" s="17"/>
      <c r="F19" s="17"/>
      <c r="G19" s="17"/>
      <c r="H19" s="17"/>
      <c r="I19" s="17"/>
    </row>
    <row r="20" spans="1:9" x14ac:dyDescent="0.3">
      <c r="A20" s="17"/>
      <c r="B20" s="17"/>
      <c r="C20" s="17"/>
      <c r="D20" s="17"/>
      <c r="E20" s="17"/>
      <c r="F20" s="17"/>
      <c r="G20" s="17"/>
      <c r="H20" s="17"/>
      <c r="I20" s="17"/>
    </row>
    <row r="21" spans="1:9" x14ac:dyDescent="0.3">
      <c r="A21" s="17"/>
      <c r="B21" s="17"/>
      <c r="C21" s="17"/>
      <c r="D21" s="17"/>
      <c r="E21" s="17"/>
      <c r="F21" s="17"/>
      <c r="G21" s="17"/>
      <c r="H21" s="17"/>
      <c r="I21" s="17"/>
    </row>
    <row r="22" spans="1:9" x14ac:dyDescent="0.3">
      <c r="A22" s="17"/>
      <c r="B22" s="17"/>
      <c r="C22" s="17"/>
      <c r="D22" s="17"/>
      <c r="E22" s="17"/>
      <c r="F22" s="17"/>
      <c r="G22" s="17"/>
      <c r="H22" s="17"/>
      <c r="I22" s="17"/>
    </row>
    <row r="23" spans="1:9" x14ac:dyDescent="0.3">
      <c r="A23" s="17"/>
      <c r="B23" s="17"/>
      <c r="C23" s="17"/>
      <c r="D23" s="17"/>
      <c r="E23" s="17"/>
      <c r="F23" s="17"/>
      <c r="G23" s="17"/>
      <c r="H23" s="17"/>
      <c r="I23" s="17"/>
    </row>
    <row r="24" spans="1:9" x14ac:dyDescent="0.3">
      <c r="A24" s="17"/>
      <c r="B24" s="17"/>
      <c r="C24" s="17"/>
      <c r="D24" s="17"/>
      <c r="E24" s="17"/>
      <c r="F24" s="17"/>
      <c r="G24" s="17"/>
      <c r="H24" s="17"/>
      <c r="I24" s="17"/>
    </row>
    <row r="25" spans="1:9" x14ac:dyDescent="0.3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3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3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3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3">
      <c r="A29" s="17"/>
      <c r="B29" s="17"/>
      <c r="C29" s="17"/>
      <c r="D29" s="17"/>
      <c r="E29" s="17"/>
      <c r="F29" s="17"/>
      <c r="G29" s="17"/>
      <c r="H29" s="17"/>
      <c r="I29" s="17"/>
    </row>
    <row r="30" spans="1:9" x14ac:dyDescent="0.3">
      <c r="A30" s="17"/>
      <c r="B30" s="17"/>
      <c r="C30" s="17"/>
      <c r="D30" s="17"/>
      <c r="E30" s="17"/>
      <c r="F30" s="17"/>
      <c r="G30" s="17"/>
      <c r="H30" s="17"/>
      <c r="I30" s="17"/>
    </row>
    <row r="31" spans="1:9" x14ac:dyDescent="0.3">
      <c r="A31" s="17"/>
      <c r="B31" s="17"/>
      <c r="C31" s="17"/>
      <c r="D31" s="17"/>
      <c r="E31" s="17"/>
      <c r="F31" s="17"/>
      <c r="G31" s="17"/>
      <c r="H31" s="17"/>
      <c r="I31" s="17"/>
    </row>
    <row r="32" spans="1:9" x14ac:dyDescent="0.3">
      <c r="A32" s="17"/>
      <c r="B32" s="17"/>
      <c r="C32" s="17"/>
      <c r="D32" s="17"/>
      <c r="E32" s="17"/>
      <c r="F32" s="17"/>
      <c r="G32" s="17"/>
      <c r="H32" s="17"/>
      <c r="I32" s="17"/>
    </row>
    <row r="33" spans="1:9" x14ac:dyDescent="0.3">
      <c r="A33" s="17"/>
      <c r="B33" s="17"/>
      <c r="C33" s="17"/>
      <c r="D33" s="17"/>
      <c r="E33" s="17"/>
      <c r="F33" s="17"/>
      <c r="G33" s="17"/>
      <c r="H33" s="17"/>
      <c r="I33" s="17"/>
    </row>
    <row r="34" spans="1:9" x14ac:dyDescent="0.3">
      <c r="A34" s="17"/>
      <c r="B34" s="17"/>
      <c r="C34" s="17"/>
      <c r="D34" s="17"/>
      <c r="E34" s="17"/>
      <c r="F34" s="17"/>
      <c r="G34" s="17"/>
      <c r="H34" s="17"/>
      <c r="I34" s="17"/>
    </row>
    <row r="35" spans="1:9" x14ac:dyDescent="0.3">
      <c r="A35" s="17"/>
      <c r="B35" s="17"/>
      <c r="C35" s="17"/>
      <c r="D35" s="17"/>
      <c r="E35" s="17"/>
      <c r="F35" s="17"/>
      <c r="G35" s="17"/>
      <c r="H35" s="17"/>
      <c r="I35" s="17"/>
    </row>
    <row r="36" spans="1:9" x14ac:dyDescent="0.3">
      <c r="A36" s="17"/>
      <c r="B36" s="17"/>
      <c r="C36" s="17"/>
      <c r="D36" s="17"/>
      <c r="E36" s="17"/>
      <c r="F36" s="17"/>
      <c r="G36" s="17"/>
      <c r="H36" s="17"/>
      <c r="I36" s="17"/>
    </row>
    <row r="37" spans="1:9" x14ac:dyDescent="0.3">
      <c r="A37" s="17"/>
      <c r="B37" s="17"/>
      <c r="C37" s="17"/>
      <c r="D37" s="17"/>
      <c r="E37" s="17"/>
      <c r="F37" s="17"/>
      <c r="G37" s="17"/>
      <c r="H37" s="17"/>
      <c r="I37" s="17"/>
    </row>
    <row r="38" spans="1:9" x14ac:dyDescent="0.3">
      <c r="A38" s="17"/>
      <c r="B38" s="17"/>
      <c r="C38" s="17"/>
      <c r="D38" s="17"/>
      <c r="E38" s="17"/>
      <c r="F38" s="17"/>
      <c r="G38" s="17"/>
      <c r="H38" s="17"/>
      <c r="I38" s="17"/>
    </row>
    <row r="39" spans="1:9" x14ac:dyDescent="0.3">
      <c r="A39" s="17"/>
      <c r="B39" s="17"/>
      <c r="C39" s="17"/>
      <c r="D39" s="17"/>
      <c r="E39" s="17"/>
      <c r="F39" s="17"/>
      <c r="G39" s="17"/>
      <c r="H39" s="17"/>
      <c r="I39" s="17"/>
    </row>
    <row r="40" spans="1:9" x14ac:dyDescent="0.3">
      <c r="A40" s="17"/>
      <c r="B40" s="17"/>
      <c r="C40" s="17"/>
      <c r="D40" s="17"/>
      <c r="E40" s="17"/>
      <c r="F40" s="17"/>
      <c r="G40" s="17"/>
      <c r="H40" s="17"/>
      <c r="I40" s="17"/>
    </row>
    <row r="41" spans="1:9" x14ac:dyDescent="0.3">
      <c r="A41" s="17"/>
      <c r="B41" s="17"/>
      <c r="C41" s="17"/>
      <c r="D41" s="17"/>
      <c r="E41" s="17"/>
      <c r="F41" s="17"/>
      <c r="G41" s="17"/>
      <c r="H41" s="17"/>
      <c r="I41" s="17"/>
    </row>
    <row r="42" spans="1:9" x14ac:dyDescent="0.3">
      <c r="A42" s="17"/>
      <c r="B42" s="17"/>
      <c r="C42" s="17"/>
      <c r="D42" s="17"/>
      <c r="E42" s="17"/>
      <c r="F42" s="17"/>
      <c r="G42" s="17"/>
      <c r="H42" s="17"/>
      <c r="I42" s="17"/>
    </row>
    <row r="43" spans="1:9" x14ac:dyDescent="0.3">
      <c r="A43" s="17"/>
      <c r="B43" s="17"/>
      <c r="C43" s="17"/>
      <c r="D43" s="17"/>
      <c r="E43" s="17"/>
      <c r="F43" s="17"/>
      <c r="G43" s="17"/>
      <c r="H43" s="17"/>
      <c r="I43" s="17"/>
    </row>
    <row r="44" spans="1:9" x14ac:dyDescent="0.3">
      <c r="A44" s="17"/>
      <c r="B44" s="17"/>
      <c r="C44" s="17"/>
      <c r="D44" s="17"/>
      <c r="E44" s="17"/>
      <c r="F44" s="17"/>
      <c r="G44" s="17"/>
      <c r="H44" s="17"/>
      <c r="I44" s="17"/>
    </row>
    <row r="45" spans="1:9" x14ac:dyDescent="0.3">
      <c r="A45" s="17"/>
      <c r="B45" s="17"/>
      <c r="C45" s="17"/>
      <c r="D45" s="17"/>
      <c r="E45" s="17"/>
      <c r="F45" s="17"/>
      <c r="G45" s="17"/>
      <c r="H45" s="17"/>
      <c r="I45" s="17"/>
    </row>
    <row r="46" spans="1:9" x14ac:dyDescent="0.3">
      <c r="A46" s="17"/>
      <c r="B46" s="17"/>
      <c r="C46" s="17"/>
      <c r="D46" s="17"/>
      <c r="E46" s="17"/>
      <c r="F46" s="17"/>
      <c r="G46" s="17"/>
      <c r="H46" s="17"/>
      <c r="I46" s="17"/>
    </row>
    <row r="47" spans="1:9" x14ac:dyDescent="0.3">
      <c r="A47" s="17"/>
      <c r="B47" s="17"/>
      <c r="C47" s="17"/>
      <c r="D47" s="17"/>
      <c r="E47" s="17"/>
      <c r="F47" s="17"/>
      <c r="G47" s="17"/>
      <c r="H47" s="17"/>
      <c r="I47" s="17"/>
    </row>
    <row r="48" spans="1:9" x14ac:dyDescent="0.3">
      <c r="A48" s="17"/>
      <c r="B48" s="17"/>
      <c r="C48" s="17"/>
      <c r="D48" s="17"/>
      <c r="E48" s="17"/>
      <c r="F48" s="17"/>
      <c r="G48" s="17"/>
      <c r="H48" s="17"/>
      <c r="I48" s="17"/>
    </row>
    <row r="49" spans="1:9" x14ac:dyDescent="0.3">
      <c r="A49" s="17"/>
      <c r="B49" s="17"/>
      <c r="C49" s="17"/>
      <c r="D49" s="17"/>
      <c r="E49" s="17"/>
      <c r="F49" s="17"/>
      <c r="G49" s="17"/>
      <c r="H49" s="17"/>
      <c r="I49" s="17"/>
    </row>
    <row r="50" spans="1:9" x14ac:dyDescent="0.3">
      <c r="A50" s="17"/>
      <c r="B50" s="17"/>
      <c r="C50" s="17"/>
      <c r="D50" s="17"/>
      <c r="E50" s="17"/>
      <c r="F50" s="17"/>
      <c r="G50" s="17"/>
      <c r="H50" s="17"/>
      <c r="I50" s="17"/>
    </row>
    <row r="51" spans="1:9" x14ac:dyDescent="0.3">
      <c r="A51" s="17"/>
      <c r="B51" s="17"/>
      <c r="C51" s="17"/>
      <c r="D51" s="17"/>
      <c r="E51" s="17"/>
      <c r="F51" s="17"/>
      <c r="G51" s="17"/>
      <c r="H51" s="17"/>
      <c r="I51" s="17"/>
    </row>
    <row r="52" spans="1:9" x14ac:dyDescent="0.3">
      <c r="A52" s="17"/>
      <c r="B52" s="17"/>
      <c r="C52" s="17"/>
      <c r="D52" s="17"/>
      <c r="E52" s="17"/>
      <c r="F52" s="17"/>
      <c r="G52" s="17"/>
      <c r="H52" s="17"/>
      <c r="I52" s="17"/>
    </row>
    <row r="53" spans="1:9" x14ac:dyDescent="0.3">
      <c r="A53" s="17"/>
      <c r="B53" s="17"/>
      <c r="C53" s="17"/>
      <c r="D53" s="17"/>
      <c r="E53" s="17"/>
      <c r="F53" s="17"/>
      <c r="G53" s="17"/>
      <c r="H53" s="17"/>
      <c r="I53" s="17"/>
    </row>
    <row r="54" spans="1:9" x14ac:dyDescent="0.3">
      <c r="A54" s="17"/>
      <c r="B54" s="17"/>
      <c r="C54" s="17"/>
      <c r="D54" s="17"/>
      <c r="E54" s="17"/>
      <c r="F54" s="17"/>
      <c r="G54" s="17"/>
      <c r="H54" s="17"/>
      <c r="I54" s="17"/>
    </row>
    <row r="55" spans="1:9" x14ac:dyDescent="0.3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3">
      <c r="A56" s="17"/>
      <c r="B56" s="17"/>
      <c r="C56" s="17"/>
      <c r="D56" s="17"/>
      <c r="E56" s="17"/>
      <c r="F56" s="17"/>
      <c r="G56" s="17"/>
      <c r="H56" s="17"/>
      <c r="I56" s="17"/>
    </row>
    <row r="57" spans="1:9" x14ac:dyDescent="0.3">
      <c r="A57" s="17"/>
      <c r="B57" s="17"/>
      <c r="C57" s="17"/>
      <c r="D57" s="17"/>
      <c r="E57" s="17"/>
      <c r="F57" s="17"/>
      <c r="G57" s="17"/>
      <c r="H57" s="17"/>
      <c r="I57" s="17"/>
    </row>
    <row r="58" spans="1:9" x14ac:dyDescent="0.3">
      <c r="A58" s="17"/>
      <c r="B58" s="17"/>
      <c r="C58" s="17"/>
      <c r="D58" s="17"/>
      <c r="E58" s="17"/>
      <c r="F58" s="17"/>
      <c r="G58" s="17"/>
      <c r="H58" s="17"/>
      <c r="I58" s="17"/>
    </row>
    <row r="59" spans="1:9" x14ac:dyDescent="0.3">
      <c r="A59" s="17"/>
      <c r="B59" s="17"/>
      <c r="C59" s="17"/>
      <c r="D59" s="17"/>
      <c r="E59" s="17"/>
      <c r="F59" s="17"/>
      <c r="G59" s="17"/>
      <c r="H59" s="17"/>
      <c r="I59" s="17"/>
    </row>
    <row r="60" spans="1:9" x14ac:dyDescent="0.3">
      <c r="A60" s="17"/>
      <c r="B60" s="17"/>
      <c r="C60" s="17"/>
      <c r="D60" s="17"/>
      <c r="E60" s="17"/>
      <c r="F60" s="17"/>
      <c r="G60" s="17"/>
      <c r="H60" s="17"/>
      <c r="I60" s="17"/>
    </row>
    <row r="61" spans="1:9" x14ac:dyDescent="0.3">
      <c r="A61" s="17"/>
      <c r="B61" s="17"/>
      <c r="C61" s="17"/>
      <c r="D61" s="17"/>
      <c r="E61" s="17"/>
      <c r="F61" s="17"/>
      <c r="G61" s="17"/>
      <c r="H61" s="17"/>
      <c r="I61" s="17"/>
    </row>
    <row r="62" spans="1:9" x14ac:dyDescent="0.3">
      <c r="A62" s="17"/>
      <c r="B62" s="17"/>
      <c r="C62" s="17"/>
      <c r="D62" s="17"/>
      <c r="E62" s="17"/>
      <c r="F62" s="17"/>
      <c r="G62" s="17"/>
      <c r="H62" s="17"/>
      <c r="I62" s="17"/>
    </row>
    <row r="63" spans="1:9" x14ac:dyDescent="0.3">
      <c r="A63" s="17"/>
      <c r="B63" s="17"/>
      <c r="C63" s="17"/>
      <c r="D63" s="17"/>
      <c r="E63" s="17"/>
      <c r="F63" s="17"/>
      <c r="G63" s="17"/>
      <c r="H63" s="17"/>
      <c r="I63" s="17"/>
    </row>
    <row r="64" spans="1:9" x14ac:dyDescent="0.3">
      <c r="A64" s="17"/>
      <c r="B64" s="17"/>
      <c r="C64" s="17"/>
      <c r="D64" s="17"/>
      <c r="E64" s="17"/>
      <c r="F64" s="17"/>
      <c r="G64" s="17"/>
      <c r="H64" s="17"/>
      <c r="I64" s="17"/>
    </row>
    <row r="65" spans="1:9" x14ac:dyDescent="0.3">
      <c r="A65" s="17"/>
      <c r="B65" s="17"/>
      <c r="C65" s="17"/>
      <c r="D65" s="17"/>
      <c r="E65" s="17"/>
      <c r="F65" s="17"/>
      <c r="G65" s="17"/>
      <c r="H65" s="17"/>
      <c r="I65" s="17"/>
    </row>
    <row r="66" spans="1:9" x14ac:dyDescent="0.3">
      <c r="A66" s="17"/>
      <c r="B66" s="17"/>
      <c r="C66" s="17"/>
      <c r="D66" s="17"/>
      <c r="E66" s="17"/>
      <c r="F66" s="17"/>
      <c r="G66" s="17"/>
      <c r="H66" s="17"/>
      <c r="I66" s="17"/>
    </row>
    <row r="67" spans="1:9" x14ac:dyDescent="0.3">
      <c r="A67" s="17"/>
      <c r="B67" s="17"/>
      <c r="C67" s="17"/>
      <c r="D67" s="17"/>
      <c r="E67" s="17"/>
      <c r="F67" s="17"/>
      <c r="G67" s="17"/>
      <c r="H67" s="17"/>
      <c r="I67" s="17"/>
    </row>
    <row r="68" spans="1:9" x14ac:dyDescent="0.3">
      <c r="A68" s="17"/>
      <c r="B68" s="17"/>
      <c r="C68" s="17"/>
      <c r="D68" s="17"/>
      <c r="E68" s="17"/>
      <c r="F68" s="17"/>
      <c r="G68" s="17"/>
      <c r="H68" s="17"/>
      <c r="I68" s="17"/>
    </row>
    <row r="69" spans="1:9" x14ac:dyDescent="0.3">
      <c r="A69" s="17"/>
      <c r="B69" s="17"/>
      <c r="C69" s="17"/>
      <c r="D69" s="17"/>
      <c r="E69" s="17"/>
      <c r="F69" s="17"/>
      <c r="G69" s="17"/>
      <c r="H69" s="17"/>
      <c r="I69" s="17"/>
    </row>
    <row r="70" spans="1:9" x14ac:dyDescent="0.3">
      <c r="A70" s="17"/>
      <c r="B70" s="17"/>
      <c r="C70" s="17"/>
      <c r="D70" s="17"/>
      <c r="E70" s="17"/>
      <c r="F70" s="17"/>
      <c r="G70" s="17"/>
      <c r="H70" s="17"/>
      <c r="I70" s="17"/>
    </row>
    <row r="71" spans="1:9" x14ac:dyDescent="0.3">
      <c r="A71" s="17"/>
      <c r="B71" s="17"/>
      <c r="C71" s="17"/>
      <c r="D71" s="17"/>
      <c r="E71" s="17"/>
      <c r="F71" s="17"/>
      <c r="G71" s="17"/>
      <c r="H71" s="17"/>
      <c r="I71" s="17"/>
    </row>
    <row r="72" spans="1:9" x14ac:dyDescent="0.3">
      <c r="A72" s="17"/>
      <c r="B72" s="17"/>
      <c r="C72" s="17"/>
      <c r="D72" s="17"/>
      <c r="E72" s="17"/>
      <c r="F72" s="17"/>
      <c r="G72" s="17"/>
      <c r="H72" s="17"/>
      <c r="I72" s="17"/>
    </row>
    <row r="73" spans="1:9" x14ac:dyDescent="0.3">
      <c r="A73" s="17"/>
      <c r="B73" s="17"/>
      <c r="C73" s="17"/>
      <c r="D73" s="17"/>
      <c r="E73" s="17"/>
      <c r="F73" s="17"/>
      <c r="G73" s="17"/>
      <c r="H73" s="17"/>
      <c r="I73" s="17"/>
    </row>
    <row r="74" spans="1:9" x14ac:dyDescent="0.3">
      <c r="A74" s="17"/>
      <c r="B74" s="17"/>
      <c r="C74" s="17"/>
      <c r="D74" s="17"/>
      <c r="E74" s="17"/>
      <c r="F74" s="17"/>
      <c r="G74" s="17"/>
      <c r="H74" s="17"/>
      <c r="I74" s="17"/>
    </row>
    <row r="75" spans="1:9" x14ac:dyDescent="0.3">
      <c r="A75" s="17"/>
      <c r="B75" s="17"/>
      <c r="C75" s="17"/>
      <c r="D75" s="17"/>
      <c r="E75" s="17"/>
      <c r="F75" s="17"/>
      <c r="G75" s="17"/>
      <c r="H75" s="17"/>
      <c r="I75" s="17"/>
    </row>
    <row r="76" spans="1:9" x14ac:dyDescent="0.3">
      <c r="A76" s="17"/>
      <c r="B76" s="17"/>
      <c r="C76" s="17"/>
      <c r="D76" s="17"/>
      <c r="E76" s="17"/>
      <c r="F76" s="17"/>
      <c r="G76" s="17"/>
      <c r="H76" s="17"/>
      <c r="I76" s="17"/>
    </row>
    <row r="77" spans="1:9" x14ac:dyDescent="0.3">
      <c r="A77" s="17"/>
      <c r="B77" s="17"/>
      <c r="C77" s="17"/>
      <c r="D77" s="17"/>
      <c r="E77" s="17"/>
      <c r="F77" s="17"/>
      <c r="G77" s="17"/>
      <c r="H77" s="17"/>
      <c r="I77" s="17"/>
    </row>
    <row r="78" spans="1:9" x14ac:dyDescent="0.3">
      <c r="A78" s="17"/>
      <c r="B78" s="17"/>
      <c r="C78" s="17"/>
      <c r="D78" s="17"/>
      <c r="E78" s="17"/>
      <c r="F78" s="17"/>
      <c r="G78" s="17"/>
      <c r="H78" s="17"/>
      <c r="I78" s="17"/>
    </row>
    <row r="79" spans="1:9" x14ac:dyDescent="0.3">
      <c r="A79" s="17"/>
      <c r="B79" s="17"/>
      <c r="C79" s="17"/>
      <c r="D79" s="17"/>
      <c r="E79" s="17"/>
      <c r="F79" s="17"/>
      <c r="G79" s="17"/>
      <c r="H79" s="17"/>
      <c r="I79" s="17"/>
    </row>
    <row r="80" spans="1:9" x14ac:dyDescent="0.3">
      <c r="A80" s="17"/>
      <c r="B80" s="17"/>
      <c r="C80" s="17"/>
      <c r="D80" s="17"/>
      <c r="E80" s="17"/>
      <c r="F80" s="17"/>
      <c r="G80" s="17"/>
      <c r="H80" s="17"/>
      <c r="I80" s="17"/>
    </row>
    <row r="81" spans="1:9" x14ac:dyDescent="0.3">
      <c r="A81" s="17"/>
      <c r="B81" s="17"/>
      <c r="C81" s="17"/>
      <c r="D81" s="17"/>
      <c r="E81" s="17"/>
      <c r="F81" s="17"/>
      <c r="G81" s="17"/>
      <c r="H81" s="17"/>
      <c r="I81" s="17"/>
    </row>
    <row r="82" spans="1:9" x14ac:dyDescent="0.3">
      <c r="A82" s="17"/>
      <c r="B82" s="17"/>
      <c r="C82" s="17"/>
      <c r="D82" s="17"/>
      <c r="E82" s="17"/>
      <c r="F82" s="17"/>
      <c r="G82" s="17"/>
      <c r="H82" s="17"/>
      <c r="I82" s="17"/>
    </row>
    <row r="83" spans="1:9" x14ac:dyDescent="0.3">
      <c r="A83" s="17"/>
      <c r="B83" s="17"/>
      <c r="C83" s="17"/>
      <c r="D83" s="17"/>
      <c r="E83" s="17"/>
      <c r="F83" s="17"/>
      <c r="G83" s="17"/>
      <c r="H83" s="17"/>
      <c r="I83" s="17"/>
    </row>
    <row r="84" spans="1:9" x14ac:dyDescent="0.3">
      <c r="A84" s="17"/>
      <c r="B84" s="17"/>
      <c r="C84" s="17"/>
      <c r="D84" s="17"/>
      <c r="E84" s="17"/>
      <c r="F84" s="17"/>
      <c r="G84" s="17"/>
      <c r="H84" s="17"/>
      <c r="I84" s="17"/>
    </row>
    <row r="85" spans="1:9" x14ac:dyDescent="0.3">
      <c r="A85" s="17"/>
      <c r="B85" s="17"/>
      <c r="C85" s="17"/>
      <c r="D85" s="17"/>
      <c r="E85" s="17"/>
      <c r="F85" s="17"/>
      <c r="G85" s="17"/>
      <c r="H85" s="17"/>
      <c r="I85" s="17"/>
    </row>
    <row r="86" spans="1:9" x14ac:dyDescent="0.3">
      <c r="A86" s="17"/>
      <c r="B86" s="17"/>
      <c r="C86" s="17"/>
      <c r="D86" s="17"/>
      <c r="E86" s="17"/>
      <c r="F86" s="17"/>
      <c r="G86" s="17"/>
      <c r="H86" s="17"/>
      <c r="I86" s="17"/>
    </row>
    <row r="87" spans="1:9" x14ac:dyDescent="0.3">
      <c r="A87" s="17"/>
      <c r="B87" s="17"/>
      <c r="C87" s="17"/>
      <c r="D87" s="17"/>
      <c r="E87" s="17"/>
      <c r="F87" s="17"/>
      <c r="G87" s="17"/>
      <c r="H87" s="17"/>
      <c r="I87" s="17"/>
    </row>
    <row r="88" spans="1:9" x14ac:dyDescent="0.3">
      <c r="A88" s="17"/>
      <c r="B88" s="17"/>
      <c r="C88" s="17"/>
      <c r="D88" s="17"/>
      <c r="E88" s="17"/>
      <c r="F88" s="17"/>
      <c r="G88" s="17"/>
      <c r="H88" s="17"/>
      <c r="I88" s="17"/>
    </row>
    <row r="89" spans="1:9" x14ac:dyDescent="0.3">
      <c r="A89" s="17"/>
      <c r="B89" s="17"/>
      <c r="C89" s="17"/>
      <c r="D89" s="17"/>
      <c r="E89" s="17"/>
      <c r="F89" s="17"/>
      <c r="G89" s="17"/>
      <c r="H89" s="17"/>
      <c r="I89" s="17"/>
    </row>
    <row r="90" spans="1:9" x14ac:dyDescent="0.3">
      <c r="A90" s="17"/>
      <c r="B90" s="17"/>
      <c r="C90" s="17"/>
      <c r="D90" s="17"/>
      <c r="E90" s="17"/>
      <c r="F90" s="17"/>
      <c r="G90" s="17"/>
      <c r="H90" s="17"/>
      <c r="I90" s="17"/>
    </row>
    <row r="91" spans="1:9" x14ac:dyDescent="0.3">
      <c r="A91" s="17"/>
      <c r="B91" s="17"/>
      <c r="C91" s="17"/>
      <c r="D91" s="17"/>
      <c r="E91" s="17"/>
      <c r="F91" s="17"/>
      <c r="G91" s="17"/>
      <c r="H91" s="17"/>
      <c r="I91" s="17"/>
    </row>
    <row r="92" spans="1:9" x14ac:dyDescent="0.3">
      <c r="A92" s="17"/>
      <c r="B92" s="17"/>
      <c r="C92" s="17"/>
      <c r="D92" s="17"/>
      <c r="E92" s="17"/>
      <c r="F92" s="17"/>
      <c r="G92" s="17"/>
      <c r="H92" s="17"/>
      <c r="I92" s="17"/>
    </row>
    <row r="93" spans="1:9" x14ac:dyDescent="0.3">
      <c r="A93" s="17"/>
      <c r="B93" s="17"/>
      <c r="C93" s="17"/>
      <c r="D93" s="17"/>
      <c r="E93" s="17"/>
      <c r="F93" s="17"/>
      <c r="G93" s="17"/>
      <c r="H93" s="17"/>
      <c r="I93" s="17"/>
    </row>
    <row r="94" spans="1:9" x14ac:dyDescent="0.3">
      <c r="A94" s="17"/>
      <c r="B94" s="17"/>
      <c r="C94" s="17"/>
      <c r="D94" s="17"/>
      <c r="E94" s="17"/>
      <c r="F94" s="17"/>
      <c r="G94" s="17"/>
      <c r="H94" s="17"/>
      <c r="I94" s="17"/>
    </row>
    <row r="95" spans="1:9" x14ac:dyDescent="0.3">
      <c r="A95" s="17"/>
      <c r="B95" s="17"/>
      <c r="C95" s="17"/>
      <c r="D95" s="17"/>
      <c r="E95" s="17"/>
      <c r="F95" s="17"/>
      <c r="G95" s="17"/>
      <c r="H95" s="17"/>
      <c r="I95" s="17"/>
    </row>
  </sheetData>
  <mergeCells count="1">
    <mergeCell ref="G7:J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376E-F8A8-44C2-8F0A-A2C07A229537}">
  <sheetPr>
    <tabColor rgb="FF92D050"/>
  </sheetPr>
  <dimension ref="A1:V68"/>
  <sheetViews>
    <sheetView showGridLines="0" zoomScale="90" zoomScaleNormal="90" workbookViewId="0">
      <pane xSplit="1" ySplit="2" topLeftCell="B21" activePane="bottomRight" state="frozen"/>
      <selection activeCell="B8" sqref="B8"/>
      <selection pane="topRight" activeCell="B8" sqref="B8"/>
      <selection pane="bottomLeft" activeCell="B8" sqref="B8"/>
      <selection pane="bottomRight" activeCell="A32" sqref="A32"/>
    </sheetView>
  </sheetViews>
  <sheetFormatPr defaultColWidth="14.44140625" defaultRowHeight="14.4" x14ac:dyDescent="0.3"/>
  <cols>
    <col min="1" max="1" width="64.88671875" customWidth="1"/>
    <col min="2" max="2" width="3.77734375" customWidth="1"/>
    <col min="3" max="3" width="30.6640625" customWidth="1"/>
    <col min="4" max="4" width="40" customWidth="1"/>
    <col min="5" max="5" width="38.44140625" customWidth="1"/>
    <col min="6" max="6" width="34" customWidth="1"/>
    <col min="7" max="7" width="32.33203125" customWidth="1"/>
    <col min="8" max="8" width="30.5546875" customWidth="1"/>
    <col min="9" max="9" width="30.44140625" customWidth="1"/>
    <col min="10" max="10" width="28" customWidth="1"/>
    <col min="11" max="11" width="28.6640625" customWidth="1"/>
    <col min="12" max="12" width="30.33203125" customWidth="1"/>
    <col min="13" max="13" width="30.5546875" customWidth="1"/>
    <col min="14" max="14" width="28.109375" customWidth="1"/>
    <col min="15" max="15" width="26.44140625" customWidth="1"/>
    <col min="16" max="16" width="29.5546875" customWidth="1"/>
    <col min="17" max="22" width="30.88671875" customWidth="1"/>
  </cols>
  <sheetData>
    <row r="1" spans="1:22" x14ac:dyDescent="0.3">
      <c r="B1" s="28"/>
      <c r="D1" s="27"/>
      <c r="F1" s="27"/>
      <c r="S1" s="27"/>
    </row>
    <row r="2" spans="1:22" x14ac:dyDescent="0.3">
      <c r="A2" s="186" t="s">
        <v>27</v>
      </c>
      <c r="B2" s="30"/>
      <c r="C2" s="31" t="s">
        <v>28</v>
      </c>
      <c r="D2" s="31" t="s">
        <v>29</v>
      </c>
      <c r="E2" s="31" t="s">
        <v>30</v>
      </c>
      <c r="F2" s="31" t="s">
        <v>31</v>
      </c>
      <c r="G2" s="31" t="s">
        <v>4</v>
      </c>
      <c r="H2" s="31" t="s">
        <v>32</v>
      </c>
      <c r="I2" s="31" t="s">
        <v>33</v>
      </c>
      <c r="J2" s="31" t="s">
        <v>34</v>
      </c>
      <c r="K2" s="31" t="s">
        <v>35</v>
      </c>
      <c r="L2" s="31" t="s">
        <v>9</v>
      </c>
      <c r="M2" s="31" t="s">
        <v>36</v>
      </c>
      <c r="N2" s="31" t="s">
        <v>37</v>
      </c>
      <c r="O2" s="31" t="s">
        <v>38</v>
      </c>
      <c r="P2" s="31" t="s">
        <v>39</v>
      </c>
      <c r="Q2" s="31" t="s">
        <v>14</v>
      </c>
      <c r="R2" s="31" t="s">
        <v>40</v>
      </c>
      <c r="S2" s="31" t="s">
        <v>41</v>
      </c>
      <c r="T2" s="31" t="s">
        <v>42</v>
      </c>
      <c r="U2" s="31" t="s">
        <v>43</v>
      </c>
      <c r="V2" s="31" t="s">
        <v>19</v>
      </c>
    </row>
    <row r="3" spans="1:22" x14ac:dyDescent="0.3">
      <c r="A3" s="187"/>
      <c r="B3" s="30"/>
      <c r="C3" s="188" t="s">
        <v>142</v>
      </c>
      <c r="D3" s="188"/>
      <c r="E3" s="188"/>
      <c r="F3" s="188"/>
      <c r="G3" s="188"/>
      <c r="H3" s="188" t="s">
        <v>142</v>
      </c>
      <c r="I3" s="188"/>
      <c r="J3" s="188"/>
      <c r="K3" s="188"/>
      <c r="L3" s="188"/>
      <c r="M3" s="188" t="s">
        <v>142</v>
      </c>
      <c r="N3" s="188"/>
      <c r="O3" s="188"/>
      <c r="P3" s="188"/>
      <c r="Q3" s="188"/>
      <c r="R3" s="188" t="s">
        <v>142</v>
      </c>
      <c r="S3" s="188"/>
      <c r="T3" s="188"/>
      <c r="U3" s="188"/>
      <c r="V3" s="188"/>
    </row>
    <row r="4" spans="1:22" x14ac:dyDescent="0.3">
      <c r="A4" s="140" t="s">
        <v>112</v>
      </c>
      <c r="B4" s="30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34"/>
      <c r="T4" s="34"/>
      <c r="U4" s="34"/>
      <c r="V4" s="34"/>
    </row>
    <row r="5" spans="1:22" ht="18" x14ac:dyDescent="0.35">
      <c r="A5" s="141" t="s">
        <v>113</v>
      </c>
      <c r="C5" s="153">
        <v>0.9</v>
      </c>
      <c r="D5" s="153">
        <v>0.9</v>
      </c>
      <c r="E5" s="153">
        <v>0.9</v>
      </c>
      <c r="F5" s="36">
        <v>0.9</v>
      </c>
      <c r="G5" s="37">
        <f>SUM(C5:F5)</f>
        <v>3.6</v>
      </c>
      <c r="H5" s="160">
        <v>0.9</v>
      </c>
      <c r="I5" s="160">
        <v>0.9</v>
      </c>
      <c r="J5" s="160">
        <v>0.9</v>
      </c>
      <c r="K5" s="160">
        <v>0.9</v>
      </c>
      <c r="L5" s="161">
        <f>SUM(H5:K5)</f>
        <v>3.6</v>
      </c>
      <c r="M5" s="160">
        <v>1.8</v>
      </c>
      <c r="N5" s="160">
        <v>1.8</v>
      </c>
      <c r="O5" s="160">
        <v>1.8</v>
      </c>
      <c r="P5" s="160">
        <v>1.8</v>
      </c>
      <c r="Q5" s="38">
        <f>SUM(M5:P5)</f>
        <v>7.2</v>
      </c>
      <c r="R5" s="163">
        <v>1.8</v>
      </c>
      <c r="S5" s="163">
        <v>1.8</v>
      </c>
      <c r="T5" s="163">
        <v>1.8</v>
      </c>
      <c r="U5" s="163">
        <v>1.8</v>
      </c>
      <c r="V5" s="164">
        <f>SUM(R5:U5)</f>
        <v>7.2</v>
      </c>
    </row>
    <row r="6" spans="1:22" ht="18" x14ac:dyDescent="0.35">
      <c r="A6" s="141" t="s">
        <v>114</v>
      </c>
      <c r="C6" s="153">
        <v>6</v>
      </c>
      <c r="D6" s="153">
        <v>6</v>
      </c>
      <c r="E6" s="153">
        <v>6</v>
      </c>
      <c r="F6" s="153">
        <v>6</v>
      </c>
      <c r="G6" s="161">
        <f t="shared" ref="G6:G29" si="0">SUM(C6:F6)</f>
        <v>24</v>
      </c>
      <c r="H6" s="160">
        <v>12</v>
      </c>
      <c r="I6" s="160">
        <v>12</v>
      </c>
      <c r="J6" s="160">
        <v>12</v>
      </c>
      <c r="K6" s="160">
        <v>12</v>
      </c>
      <c r="L6" s="161">
        <f t="shared" ref="L6:L27" si="1">SUM(H6:K6)</f>
        <v>48</v>
      </c>
      <c r="M6" s="160">
        <v>22.8</v>
      </c>
      <c r="N6" s="160">
        <v>22.8</v>
      </c>
      <c r="O6" s="160">
        <v>22.8</v>
      </c>
      <c r="P6" s="160">
        <v>22.8</v>
      </c>
      <c r="Q6" s="166">
        <f t="shared" ref="Q6:Q27" si="2">SUM(M6:P6)</f>
        <v>91.2</v>
      </c>
      <c r="R6" s="163">
        <v>39</v>
      </c>
      <c r="S6" s="163">
        <v>39</v>
      </c>
      <c r="T6" s="163">
        <v>39</v>
      </c>
      <c r="U6" s="163">
        <v>39</v>
      </c>
      <c r="V6" s="164">
        <f t="shared" ref="V6:V27" si="3">SUM(R6:U6)</f>
        <v>156</v>
      </c>
    </row>
    <row r="7" spans="1:22" ht="18" x14ac:dyDescent="0.35">
      <c r="A7" s="141" t="s">
        <v>115</v>
      </c>
      <c r="C7" s="153">
        <v>0</v>
      </c>
      <c r="D7" s="153">
        <v>0</v>
      </c>
      <c r="E7" s="153">
        <v>0.9</v>
      </c>
      <c r="F7" s="153">
        <v>0.9</v>
      </c>
      <c r="G7" s="161">
        <f t="shared" si="0"/>
        <v>1.8</v>
      </c>
      <c r="H7" s="160">
        <v>0.9</v>
      </c>
      <c r="I7" s="160">
        <v>0.9</v>
      </c>
      <c r="J7" s="160">
        <v>0.9</v>
      </c>
      <c r="K7" s="160">
        <v>0.9</v>
      </c>
      <c r="L7" s="161">
        <f t="shared" si="1"/>
        <v>3.6</v>
      </c>
      <c r="M7" s="160">
        <v>0.9</v>
      </c>
      <c r="N7" s="160">
        <v>0.9</v>
      </c>
      <c r="O7" s="160">
        <v>0.9</v>
      </c>
      <c r="P7" s="160">
        <v>0.9</v>
      </c>
      <c r="Q7" s="166">
        <f t="shared" si="2"/>
        <v>3.6</v>
      </c>
      <c r="R7" s="163">
        <v>0.9</v>
      </c>
      <c r="S7" s="163">
        <v>0.9</v>
      </c>
      <c r="T7" s="163">
        <v>0.9</v>
      </c>
      <c r="U7" s="163">
        <v>0.9</v>
      </c>
      <c r="V7" s="164">
        <f t="shared" si="3"/>
        <v>3.6</v>
      </c>
    </row>
    <row r="8" spans="1:22" ht="18" x14ac:dyDescent="0.35">
      <c r="A8" s="141" t="s">
        <v>116</v>
      </c>
      <c r="B8" s="40"/>
      <c r="C8" s="153">
        <v>0</v>
      </c>
      <c r="D8" s="153">
        <v>0</v>
      </c>
      <c r="E8" s="153">
        <v>1.2</v>
      </c>
      <c r="F8" s="153">
        <v>1.2</v>
      </c>
      <c r="G8" s="161">
        <f t="shared" si="0"/>
        <v>2.4</v>
      </c>
      <c r="H8" s="160">
        <v>1.2</v>
      </c>
      <c r="I8" s="160">
        <v>1.2</v>
      </c>
      <c r="J8" s="160">
        <v>1.2</v>
      </c>
      <c r="K8" s="160">
        <v>1.2</v>
      </c>
      <c r="L8" s="161">
        <f t="shared" si="1"/>
        <v>4.8</v>
      </c>
      <c r="M8" s="160">
        <v>3</v>
      </c>
      <c r="N8" s="160">
        <v>3</v>
      </c>
      <c r="O8" s="160">
        <v>3</v>
      </c>
      <c r="P8" s="160">
        <v>3</v>
      </c>
      <c r="Q8" s="166">
        <f t="shared" si="2"/>
        <v>12</v>
      </c>
      <c r="R8" s="163">
        <v>4.8</v>
      </c>
      <c r="S8" s="163">
        <v>4.8</v>
      </c>
      <c r="T8" s="163">
        <v>4.8</v>
      </c>
      <c r="U8" s="163">
        <v>4.8</v>
      </c>
      <c r="V8" s="164">
        <f t="shared" si="3"/>
        <v>19.2</v>
      </c>
    </row>
    <row r="9" spans="1:22" ht="18" x14ac:dyDescent="0.35">
      <c r="A9" s="141" t="s">
        <v>117</v>
      </c>
      <c r="B9" s="27"/>
      <c r="C9" s="153">
        <v>0</v>
      </c>
      <c r="D9" s="153">
        <v>0</v>
      </c>
      <c r="E9" s="153">
        <v>1.8</v>
      </c>
      <c r="F9" s="153">
        <v>1.8</v>
      </c>
      <c r="G9" s="161">
        <f t="shared" si="0"/>
        <v>3.6</v>
      </c>
      <c r="H9" s="160">
        <v>22.5</v>
      </c>
      <c r="I9" s="160">
        <v>22.5</v>
      </c>
      <c r="J9" s="160">
        <v>22.5</v>
      </c>
      <c r="K9" s="160">
        <v>22.5</v>
      </c>
      <c r="L9" s="161">
        <f t="shared" si="1"/>
        <v>90</v>
      </c>
      <c r="M9" s="160">
        <v>54</v>
      </c>
      <c r="N9" s="160">
        <v>54</v>
      </c>
      <c r="O9" s="160">
        <v>54</v>
      </c>
      <c r="P9" s="160">
        <v>54</v>
      </c>
      <c r="Q9" s="166">
        <f t="shared" si="2"/>
        <v>216</v>
      </c>
      <c r="R9" s="163">
        <v>132.30000000000001</v>
      </c>
      <c r="S9" s="163">
        <v>132.30000000000001</v>
      </c>
      <c r="T9" s="163">
        <v>132.30000000000001</v>
      </c>
      <c r="U9" s="163">
        <v>132.30000000000001</v>
      </c>
      <c r="V9" s="164">
        <f t="shared" si="3"/>
        <v>529.20000000000005</v>
      </c>
    </row>
    <row r="10" spans="1:22" ht="18" x14ac:dyDescent="0.35">
      <c r="A10" s="141" t="s">
        <v>118</v>
      </c>
      <c r="B10" s="28"/>
      <c r="C10" s="153">
        <v>1.65</v>
      </c>
      <c r="D10" s="153">
        <v>1.65</v>
      </c>
      <c r="E10" s="153">
        <v>2.4</v>
      </c>
      <c r="F10" s="153">
        <v>2.4</v>
      </c>
      <c r="G10" s="161">
        <f t="shared" si="0"/>
        <v>8.1</v>
      </c>
      <c r="H10" s="160">
        <v>7.35</v>
      </c>
      <c r="I10" s="160">
        <v>7.35</v>
      </c>
      <c r="J10" s="160">
        <v>7.35</v>
      </c>
      <c r="K10" s="160">
        <v>7.35</v>
      </c>
      <c r="L10" s="161">
        <f t="shared" si="1"/>
        <v>29.4</v>
      </c>
      <c r="M10" s="160">
        <v>15.9</v>
      </c>
      <c r="N10" s="160">
        <v>15.9</v>
      </c>
      <c r="O10" s="160">
        <v>15.9</v>
      </c>
      <c r="P10" s="160">
        <v>15.9</v>
      </c>
      <c r="Q10" s="166">
        <f t="shared" si="2"/>
        <v>63.6</v>
      </c>
      <c r="R10" s="163">
        <v>33.450000000000003</v>
      </c>
      <c r="S10" s="163">
        <v>33.450000000000003</v>
      </c>
      <c r="T10" s="163">
        <v>33.450000000000003</v>
      </c>
      <c r="U10" s="163">
        <v>33.450000000000003</v>
      </c>
      <c r="V10" s="164">
        <f t="shared" si="3"/>
        <v>133.80000000000001</v>
      </c>
    </row>
    <row r="11" spans="1:22" ht="18" x14ac:dyDescent="0.35">
      <c r="A11" s="141" t="s">
        <v>119</v>
      </c>
      <c r="B11" s="28"/>
      <c r="C11" s="153">
        <v>0.33</v>
      </c>
      <c r="D11" s="153">
        <v>0.33</v>
      </c>
      <c r="E11" s="153">
        <v>0.48</v>
      </c>
      <c r="F11" s="153">
        <v>0.48</v>
      </c>
      <c r="G11" s="161">
        <f t="shared" si="0"/>
        <v>1.62</v>
      </c>
      <c r="H11" s="160">
        <v>1.47</v>
      </c>
      <c r="I11" s="160">
        <v>1.47</v>
      </c>
      <c r="J11" s="160">
        <v>1.47</v>
      </c>
      <c r="K11" s="160">
        <v>1.47</v>
      </c>
      <c r="L11" s="161">
        <f t="shared" si="1"/>
        <v>5.88</v>
      </c>
      <c r="M11" s="160">
        <v>3.18</v>
      </c>
      <c r="N11" s="160">
        <v>3.18</v>
      </c>
      <c r="O11" s="160">
        <v>3.18</v>
      </c>
      <c r="P11" s="160">
        <v>3.18</v>
      </c>
      <c r="Q11" s="166">
        <f t="shared" si="2"/>
        <v>12.72</v>
      </c>
      <c r="R11" s="163">
        <v>6.69</v>
      </c>
      <c r="S11" s="163">
        <v>6.69</v>
      </c>
      <c r="T11" s="163">
        <v>6.69</v>
      </c>
      <c r="U11" s="163">
        <v>6.69</v>
      </c>
      <c r="V11" s="164">
        <f t="shared" si="3"/>
        <v>26.76</v>
      </c>
    </row>
    <row r="12" spans="1:22" ht="18" x14ac:dyDescent="0.35">
      <c r="A12" s="141" t="s">
        <v>120</v>
      </c>
      <c r="C12" s="153">
        <v>2.25</v>
      </c>
      <c r="D12" s="153">
        <v>2.25</v>
      </c>
      <c r="E12" s="153">
        <v>2.25</v>
      </c>
      <c r="F12" s="153">
        <v>2.25</v>
      </c>
      <c r="G12" s="161">
        <f t="shared" si="0"/>
        <v>9</v>
      </c>
      <c r="H12" s="160">
        <v>4.5</v>
      </c>
      <c r="I12" s="160">
        <v>4.5</v>
      </c>
      <c r="J12" s="160">
        <v>4.5</v>
      </c>
      <c r="K12" s="160">
        <v>4.5</v>
      </c>
      <c r="L12" s="161">
        <f t="shared" si="1"/>
        <v>18</v>
      </c>
      <c r="M12" s="160">
        <v>9</v>
      </c>
      <c r="N12" s="160">
        <v>9</v>
      </c>
      <c r="O12" s="160">
        <v>9</v>
      </c>
      <c r="P12" s="160">
        <v>9</v>
      </c>
      <c r="Q12" s="166">
        <f t="shared" si="2"/>
        <v>36</v>
      </c>
      <c r="R12" s="163">
        <v>9</v>
      </c>
      <c r="S12" s="163">
        <v>9</v>
      </c>
      <c r="T12" s="163">
        <v>9</v>
      </c>
      <c r="U12" s="163">
        <v>9</v>
      </c>
      <c r="V12" s="164">
        <f t="shared" si="3"/>
        <v>36</v>
      </c>
    </row>
    <row r="13" spans="1:22" ht="18" x14ac:dyDescent="0.35">
      <c r="A13" s="35" t="s">
        <v>121</v>
      </c>
      <c r="B13" s="41"/>
      <c r="C13" s="153">
        <v>0</v>
      </c>
      <c r="D13" s="153">
        <v>0</v>
      </c>
      <c r="E13" s="153">
        <v>0</v>
      </c>
      <c r="F13" s="153">
        <v>0</v>
      </c>
      <c r="G13" s="161">
        <f t="shared" si="0"/>
        <v>0</v>
      </c>
      <c r="H13" s="160">
        <v>0</v>
      </c>
      <c r="I13" s="160">
        <v>0</v>
      </c>
      <c r="J13" s="160">
        <v>0</v>
      </c>
      <c r="K13" s="160">
        <v>0</v>
      </c>
      <c r="L13" s="161">
        <f t="shared" si="1"/>
        <v>0</v>
      </c>
      <c r="M13" s="160">
        <v>0</v>
      </c>
      <c r="N13" s="160">
        <v>0</v>
      </c>
      <c r="O13" s="160">
        <v>0</v>
      </c>
      <c r="P13" s="160">
        <v>0</v>
      </c>
      <c r="Q13" s="166">
        <f t="shared" si="2"/>
        <v>0</v>
      </c>
      <c r="R13" s="163">
        <v>0</v>
      </c>
      <c r="S13" s="163">
        <v>0</v>
      </c>
      <c r="T13" s="163">
        <v>0</v>
      </c>
      <c r="U13" s="163">
        <v>0</v>
      </c>
      <c r="V13" s="164">
        <f t="shared" si="3"/>
        <v>0</v>
      </c>
    </row>
    <row r="14" spans="1:22" ht="18" x14ac:dyDescent="0.35">
      <c r="A14" s="141" t="s">
        <v>122</v>
      </c>
      <c r="C14" s="153">
        <v>4.5</v>
      </c>
      <c r="D14" s="153">
        <v>4.5</v>
      </c>
      <c r="E14" s="153">
        <v>4.5</v>
      </c>
      <c r="F14" s="153">
        <v>4.5</v>
      </c>
      <c r="G14" s="161">
        <f t="shared" si="0"/>
        <v>18</v>
      </c>
      <c r="H14" s="160">
        <v>4.5</v>
      </c>
      <c r="I14" s="160">
        <v>4.5</v>
      </c>
      <c r="J14" s="160">
        <v>4.5</v>
      </c>
      <c r="K14" s="160">
        <v>4.5</v>
      </c>
      <c r="L14" s="161">
        <f t="shared" si="1"/>
        <v>18</v>
      </c>
      <c r="M14" s="160">
        <v>4.5</v>
      </c>
      <c r="N14" s="160">
        <v>4.5</v>
      </c>
      <c r="O14" s="160">
        <v>4.5</v>
      </c>
      <c r="P14" s="160">
        <v>4.5</v>
      </c>
      <c r="Q14" s="166">
        <f t="shared" si="2"/>
        <v>18</v>
      </c>
      <c r="R14" s="163">
        <v>4.5</v>
      </c>
      <c r="S14" s="163">
        <v>4.5</v>
      </c>
      <c r="T14" s="163">
        <v>4.5</v>
      </c>
      <c r="U14" s="163">
        <v>4.5</v>
      </c>
      <c r="V14" s="164">
        <f t="shared" si="3"/>
        <v>18</v>
      </c>
    </row>
    <row r="15" spans="1:22" ht="18" x14ac:dyDescent="0.35">
      <c r="A15" s="35" t="s">
        <v>123</v>
      </c>
      <c r="B15" s="41"/>
      <c r="C15" s="153">
        <v>0</v>
      </c>
      <c r="D15" s="153">
        <v>0</v>
      </c>
      <c r="E15" s="153">
        <v>0</v>
      </c>
      <c r="F15" s="153">
        <v>0</v>
      </c>
      <c r="G15" s="161">
        <f t="shared" si="0"/>
        <v>0</v>
      </c>
      <c r="H15" s="160">
        <v>0</v>
      </c>
      <c r="I15" s="160">
        <v>0</v>
      </c>
      <c r="J15" s="160">
        <v>0</v>
      </c>
      <c r="K15" s="160">
        <v>0</v>
      </c>
      <c r="L15" s="161">
        <f t="shared" si="1"/>
        <v>0</v>
      </c>
      <c r="M15" s="160">
        <v>0</v>
      </c>
      <c r="N15" s="160">
        <v>0</v>
      </c>
      <c r="O15" s="160">
        <v>0</v>
      </c>
      <c r="P15" s="160">
        <v>0</v>
      </c>
      <c r="Q15" s="166">
        <f t="shared" si="2"/>
        <v>0</v>
      </c>
      <c r="R15" s="163">
        <v>0</v>
      </c>
      <c r="S15" s="163">
        <v>0</v>
      </c>
      <c r="T15" s="163">
        <v>0</v>
      </c>
      <c r="U15" s="163">
        <v>0</v>
      </c>
      <c r="V15" s="164">
        <f t="shared" si="3"/>
        <v>0</v>
      </c>
    </row>
    <row r="16" spans="1:22" ht="18" x14ac:dyDescent="0.35">
      <c r="A16" s="141" t="s">
        <v>124</v>
      </c>
      <c r="B16" s="41"/>
      <c r="C16" s="153">
        <v>3</v>
      </c>
      <c r="D16" s="153">
        <v>3</v>
      </c>
      <c r="E16" s="153">
        <v>3</v>
      </c>
      <c r="F16" s="153">
        <v>3</v>
      </c>
      <c r="G16" s="161">
        <f t="shared" si="0"/>
        <v>12</v>
      </c>
      <c r="H16" s="160">
        <v>6</v>
      </c>
      <c r="I16" s="160">
        <v>6</v>
      </c>
      <c r="J16" s="160">
        <v>6</v>
      </c>
      <c r="K16" s="160">
        <v>6</v>
      </c>
      <c r="L16" s="161">
        <f t="shared" si="1"/>
        <v>24</v>
      </c>
      <c r="M16" s="160">
        <v>12</v>
      </c>
      <c r="N16" s="160">
        <v>12</v>
      </c>
      <c r="O16" s="160">
        <v>12</v>
      </c>
      <c r="P16" s="160">
        <v>12</v>
      </c>
      <c r="Q16" s="166">
        <f t="shared" si="2"/>
        <v>48</v>
      </c>
      <c r="R16" s="163">
        <v>12</v>
      </c>
      <c r="S16" s="163">
        <v>12</v>
      </c>
      <c r="T16" s="163">
        <v>12</v>
      </c>
      <c r="U16" s="163">
        <v>12</v>
      </c>
      <c r="V16" s="164">
        <f t="shared" si="3"/>
        <v>48</v>
      </c>
    </row>
    <row r="17" spans="1:22" ht="18" x14ac:dyDescent="0.35">
      <c r="A17" s="141" t="s">
        <v>125</v>
      </c>
      <c r="B17" s="41"/>
      <c r="C17" s="153">
        <v>0</v>
      </c>
      <c r="D17" s="153">
        <v>0</v>
      </c>
      <c r="E17" s="153">
        <v>1.5</v>
      </c>
      <c r="F17" s="153">
        <v>1.5</v>
      </c>
      <c r="G17" s="161">
        <f t="shared" si="0"/>
        <v>3</v>
      </c>
      <c r="H17" s="160">
        <v>3</v>
      </c>
      <c r="I17" s="160">
        <v>3</v>
      </c>
      <c r="J17" s="160">
        <v>3</v>
      </c>
      <c r="K17" s="160">
        <v>3</v>
      </c>
      <c r="L17" s="161">
        <f t="shared" si="1"/>
        <v>12</v>
      </c>
      <c r="M17" s="160">
        <v>4.5</v>
      </c>
      <c r="N17" s="160">
        <v>4.5</v>
      </c>
      <c r="O17" s="160">
        <v>4.5</v>
      </c>
      <c r="P17" s="160">
        <v>4.5</v>
      </c>
      <c r="Q17" s="166">
        <f t="shared" si="2"/>
        <v>18</v>
      </c>
      <c r="R17" s="163">
        <v>4.5</v>
      </c>
      <c r="S17" s="163">
        <v>4.5</v>
      </c>
      <c r="T17" s="163">
        <v>4.5</v>
      </c>
      <c r="U17" s="163">
        <v>4.5</v>
      </c>
      <c r="V17" s="164">
        <f t="shared" si="3"/>
        <v>18</v>
      </c>
    </row>
    <row r="18" spans="1:22" ht="18" x14ac:dyDescent="0.35">
      <c r="A18" s="141" t="s">
        <v>126</v>
      </c>
      <c r="C18" s="153">
        <v>1.5</v>
      </c>
      <c r="D18" s="153">
        <v>1.5</v>
      </c>
      <c r="E18" s="153">
        <v>1.5</v>
      </c>
      <c r="F18" s="153">
        <v>1.5</v>
      </c>
      <c r="G18" s="161">
        <f t="shared" si="0"/>
        <v>6</v>
      </c>
      <c r="H18" s="160">
        <v>3</v>
      </c>
      <c r="I18" s="160">
        <v>3</v>
      </c>
      <c r="J18" s="160">
        <v>3</v>
      </c>
      <c r="K18" s="160">
        <v>3</v>
      </c>
      <c r="L18" s="161">
        <f t="shared" si="1"/>
        <v>12</v>
      </c>
      <c r="M18" s="160">
        <v>6</v>
      </c>
      <c r="N18" s="160">
        <v>6</v>
      </c>
      <c r="O18" s="160">
        <v>6</v>
      </c>
      <c r="P18" s="160">
        <v>6</v>
      </c>
      <c r="Q18" s="166">
        <f t="shared" si="2"/>
        <v>24</v>
      </c>
      <c r="R18" s="163">
        <v>6</v>
      </c>
      <c r="S18" s="163">
        <v>6</v>
      </c>
      <c r="T18" s="163">
        <v>6</v>
      </c>
      <c r="U18" s="163">
        <v>6</v>
      </c>
      <c r="V18" s="164">
        <f t="shared" si="3"/>
        <v>24</v>
      </c>
    </row>
    <row r="19" spans="1:22" ht="18" x14ac:dyDescent="0.35">
      <c r="A19" s="141" t="s">
        <v>127</v>
      </c>
      <c r="B19" s="41"/>
      <c r="C19" s="153">
        <v>0.6</v>
      </c>
      <c r="D19" s="153">
        <v>0.6</v>
      </c>
      <c r="E19" s="153">
        <v>0.6</v>
      </c>
      <c r="F19" s="153">
        <v>0.6</v>
      </c>
      <c r="G19" s="161">
        <f t="shared" si="0"/>
        <v>2.4</v>
      </c>
      <c r="H19" s="160">
        <v>1.2</v>
      </c>
      <c r="I19" s="160">
        <v>1.2</v>
      </c>
      <c r="J19" s="160">
        <v>1.2</v>
      </c>
      <c r="K19" s="160">
        <v>1.2</v>
      </c>
      <c r="L19" s="161">
        <f t="shared" si="1"/>
        <v>4.8</v>
      </c>
      <c r="M19" s="160">
        <v>3</v>
      </c>
      <c r="N19" s="160">
        <v>3</v>
      </c>
      <c r="O19" s="160">
        <v>3</v>
      </c>
      <c r="P19" s="160">
        <v>3</v>
      </c>
      <c r="Q19" s="166">
        <f t="shared" si="2"/>
        <v>12</v>
      </c>
      <c r="R19" s="163">
        <v>3</v>
      </c>
      <c r="S19" s="163">
        <v>3</v>
      </c>
      <c r="T19" s="163">
        <v>3</v>
      </c>
      <c r="U19" s="163">
        <v>3</v>
      </c>
      <c r="V19" s="164">
        <f t="shared" si="3"/>
        <v>12</v>
      </c>
    </row>
    <row r="20" spans="1:22" ht="18" x14ac:dyDescent="0.35">
      <c r="A20" s="141" t="s">
        <v>128</v>
      </c>
      <c r="C20" s="153">
        <v>0.9</v>
      </c>
      <c r="D20" s="153">
        <v>0.9</v>
      </c>
      <c r="E20" s="153">
        <v>0</v>
      </c>
      <c r="F20" s="153">
        <v>0</v>
      </c>
      <c r="G20" s="161">
        <f t="shared" si="0"/>
        <v>1.8</v>
      </c>
      <c r="H20" s="160">
        <v>1.05</v>
      </c>
      <c r="I20" s="160">
        <v>1.05</v>
      </c>
      <c r="J20" s="160">
        <v>1.05</v>
      </c>
      <c r="K20" s="160">
        <v>1.05</v>
      </c>
      <c r="L20" s="161">
        <f t="shared" si="1"/>
        <v>4.2</v>
      </c>
      <c r="M20" s="160">
        <v>0.9</v>
      </c>
      <c r="N20" s="160">
        <v>0.9</v>
      </c>
      <c r="O20" s="160">
        <v>0.9</v>
      </c>
      <c r="P20" s="160">
        <v>0.9</v>
      </c>
      <c r="Q20" s="166">
        <f t="shared" si="2"/>
        <v>3.6</v>
      </c>
      <c r="R20" s="163">
        <v>0.9</v>
      </c>
      <c r="S20" s="163">
        <v>0.9</v>
      </c>
      <c r="T20" s="163">
        <v>0.9</v>
      </c>
      <c r="U20" s="163">
        <v>0.9</v>
      </c>
      <c r="V20" s="164">
        <f t="shared" si="3"/>
        <v>3.6</v>
      </c>
    </row>
    <row r="21" spans="1:22" ht="18" x14ac:dyDescent="0.35">
      <c r="A21" s="35" t="s">
        <v>129</v>
      </c>
      <c r="B21" s="41"/>
      <c r="C21" s="153">
        <v>0.75</v>
      </c>
      <c r="D21" s="153">
        <v>0.75</v>
      </c>
      <c r="E21" s="153">
        <v>6</v>
      </c>
      <c r="F21" s="153">
        <v>6</v>
      </c>
      <c r="G21" s="161">
        <f t="shared" si="0"/>
        <v>13.5</v>
      </c>
      <c r="H21" s="160">
        <v>0.75</v>
      </c>
      <c r="I21" s="160">
        <v>0.75</v>
      </c>
      <c r="J21" s="160">
        <v>0.75</v>
      </c>
      <c r="K21" s="160">
        <v>0.75</v>
      </c>
      <c r="L21" s="161">
        <f t="shared" si="1"/>
        <v>3</v>
      </c>
      <c r="M21" s="160">
        <v>0.75</v>
      </c>
      <c r="N21" s="160">
        <v>0.75</v>
      </c>
      <c r="O21" s="160">
        <v>0.75</v>
      </c>
      <c r="P21" s="160">
        <v>0.75</v>
      </c>
      <c r="Q21" s="166">
        <f t="shared" si="2"/>
        <v>3</v>
      </c>
      <c r="R21" s="163">
        <v>0.75</v>
      </c>
      <c r="S21" s="163">
        <v>0.75</v>
      </c>
      <c r="T21" s="163">
        <v>0.75</v>
      </c>
      <c r="U21" s="163">
        <v>0.75</v>
      </c>
      <c r="V21" s="164">
        <f t="shared" si="3"/>
        <v>3</v>
      </c>
    </row>
    <row r="22" spans="1:22" ht="18" x14ac:dyDescent="0.35">
      <c r="A22" s="35" t="s">
        <v>130</v>
      </c>
      <c r="C22" s="153">
        <v>1.5</v>
      </c>
      <c r="D22" s="153">
        <v>1.5</v>
      </c>
      <c r="E22" s="153">
        <v>0.75</v>
      </c>
      <c r="F22" s="153">
        <v>0.75</v>
      </c>
      <c r="G22" s="161">
        <f t="shared" si="0"/>
        <v>4.5</v>
      </c>
      <c r="H22" s="160">
        <v>1.5</v>
      </c>
      <c r="I22" s="160">
        <v>1.5</v>
      </c>
      <c r="J22" s="160">
        <v>1.5</v>
      </c>
      <c r="K22" s="160">
        <v>1.5</v>
      </c>
      <c r="L22" s="161">
        <f t="shared" si="1"/>
        <v>6</v>
      </c>
      <c r="M22" s="160">
        <v>1.5</v>
      </c>
      <c r="N22" s="160">
        <v>1.5</v>
      </c>
      <c r="O22" s="160">
        <v>1.5</v>
      </c>
      <c r="P22" s="160">
        <v>1.5</v>
      </c>
      <c r="Q22" s="166">
        <f t="shared" si="2"/>
        <v>6</v>
      </c>
      <c r="R22" s="163">
        <v>1.5</v>
      </c>
      <c r="S22" s="163">
        <v>1.5</v>
      </c>
      <c r="T22" s="163">
        <v>1.5</v>
      </c>
      <c r="U22" s="163">
        <v>1.5</v>
      </c>
      <c r="V22" s="164">
        <f t="shared" si="3"/>
        <v>6</v>
      </c>
    </row>
    <row r="23" spans="1:22" ht="18" x14ac:dyDescent="0.35">
      <c r="A23" s="35" t="s">
        <v>131</v>
      </c>
      <c r="B23" s="41"/>
      <c r="C23" s="153">
        <v>0</v>
      </c>
      <c r="D23" s="153">
        <v>0</v>
      </c>
      <c r="E23" s="153">
        <v>0</v>
      </c>
      <c r="F23" s="153">
        <v>0</v>
      </c>
      <c r="G23" s="161">
        <f t="shared" si="0"/>
        <v>0</v>
      </c>
      <c r="H23" s="160">
        <v>0</v>
      </c>
      <c r="I23" s="160">
        <v>0</v>
      </c>
      <c r="J23" s="160">
        <v>0</v>
      </c>
      <c r="K23" s="160">
        <v>0</v>
      </c>
      <c r="L23" s="161">
        <f t="shared" si="1"/>
        <v>0</v>
      </c>
      <c r="M23" s="160">
        <v>0</v>
      </c>
      <c r="N23" s="160">
        <v>0</v>
      </c>
      <c r="O23" s="160">
        <v>0</v>
      </c>
      <c r="P23" s="160">
        <v>0</v>
      </c>
      <c r="Q23" s="166">
        <f t="shared" si="2"/>
        <v>0</v>
      </c>
      <c r="R23" s="163">
        <v>0</v>
      </c>
      <c r="S23" s="163">
        <v>0</v>
      </c>
      <c r="T23" s="163">
        <v>0</v>
      </c>
      <c r="U23" s="163">
        <v>0</v>
      </c>
      <c r="V23" s="164">
        <f t="shared" si="3"/>
        <v>0</v>
      </c>
    </row>
    <row r="24" spans="1:22" ht="18" x14ac:dyDescent="0.35">
      <c r="A24" s="141" t="s">
        <v>132</v>
      </c>
      <c r="C24" s="153">
        <v>1.5</v>
      </c>
      <c r="D24" s="153">
        <v>1.5</v>
      </c>
      <c r="E24" s="153">
        <v>0.5</v>
      </c>
      <c r="F24" s="153">
        <v>0.5</v>
      </c>
      <c r="G24" s="161">
        <f t="shared" si="0"/>
        <v>4</v>
      </c>
      <c r="H24" s="160">
        <v>3</v>
      </c>
      <c r="I24" s="160">
        <v>3</v>
      </c>
      <c r="J24" s="160">
        <v>3</v>
      </c>
      <c r="K24" s="160">
        <v>3</v>
      </c>
      <c r="L24" s="161">
        <f t="shared" si="1"/>
        <v>12</v>
      </c>
      <c r="M24" s="160">
        <v>3</v>
      </c>
      <c r="N24" s="160">
        <v>3</v>
      </c>
      <c r="O24" s="160">
        <v>3</v>
      </c>
      <c r="P24" s="160">
        <v>3</v>
      </c>
      <c r="Q24" s="166">
        <f t="shared" si="2"/>
        <v>12</v>
      </c>
      <c r="R24" s="163">
        <v>3</v>
      </c>
      <c r="S24" s="163">
        <v>3</v>
      </c>
      <c r="T24" s="163">
        <v>3</v>
      </c>
      <c r="U24" s="163">
        <v>3</v>
      </c>
      <c r="V24" s="164">
        <f t="shared" si="3"/>
        <v>12</v>
      </c>
    </row>
    <row r="25" spans="1:22" ht="18" x14ac:dyDescent="0.35">
      <c r="A25" s="141" t="s">
        <v>133</v>
      </c>
      <c r="B25" s="28"/>
      <c r="C25" s="153">
        <v>0.9</v>
      </c>
      <c r="D25" s="153">
        <v>0.9</v>
      </c>
      <c r="E25" s="153">
        <v>1.5</v>
      </c>
      <c r="F25" s="153">
        <v>1.5</v>
      </c>
      <c r="G25" s="161">
        <f t="shared" si="0"/>
        <v>4.8</v>
      </c>
      <c r="H25" s="160">
        <v>0.9</v>
      </c>
      <c r="I25" s="160">
        <v>0.9</v>
      </c>
      <c r="J25" s="160">
        <v>0.9</v>
      </c>
      <c r="K25" s="160">
        <v>0.9</v>
      </c>
      <c r="L25" s="161">
        <f t="shared" si="1"/>
        <v>3.6</v>
      </c>
      <c r="M25" s="160">
        <v>0.9</v>
      </c>
      <c r="N25" s="160">
        <v>0.9</v>
      </c>
      <c r="O25" s="160">
        <v>0.9</v>
      </c>
      <c r="P25" s="160">
        <v>0.9</v>
      </c>
      <c r="Q25" s="166">
        <f t="shared" si="2"/>
        <v>3.6</v>
      </c>
      <c r="R25" s="163">
        <v>0.9</v>
      </c>
      <c r="S25" s="163">
        <v>0.9</v>
      </c>
      <c r="T25" s="163">
        <v>0.9</v>
      </c>
      <c r="U25" s="163">
        <v>0.9</v>
      </c>
      <c r="V25" s="164">
        <f t="shared" si="3"/>
        <v>3.6</v>
      </c>
    </row>
    <row r="26" spans="1:22" ht="18" x14ac:dyDescent="0.35">
      <c r="A26" s="141" t="s">
        <v>135</v>
      </c>
      <c r="B26" s="28"/>
      <c r="C26" s="153">
        <v>0</v>
      </c>
      <c r="D26" s="153">
        <v>0</v>
      </c>
      <c r="E26" s="153">
        <v>0</v>
      </c>
      <c r="F26" s="153">
        <v>0</v>
      </c>
      <c r="G26" s="161"/>
      <c r="H26" s="160">
        <v>3.9</v>
      </c>
      <c r="I26" s="160">
        <v>3.9</v>
      </c>
      <c r="J26" s="160">
        <v>3.9</v>
      </c>
      <c r="K26" s="160">
        <v>3.9</v>
      </c>
      <c r="L26" s="161">
        <f t="shared" si="1"/>
        <v>15.6</v>
      </c>
      <c r="M26" s="160">
        <v>3.9</v>
      </c>
      <c r="N26" s="160">
        <v>3.9</v>
      </c>
      <c r="O26" s="160">
        <v>3.9</v>
      </c>
      <c r="P26" s="160">
        <v>3.9</v>
      </c>
      <c r="Q26" s="166">
        <f t="shared" si="2"/>
        <v>15.6</v>
      </c>
      <c r="R26" s="163">
        <v>3.9</v>
      </c>
      <c r="S26" s="163">
        <v>3.9</v>
      </c>
      <c r="T26" s="163">
        <v>3.9</v>
      </c>
      <c r="U26" s="163">
        <v>3.9</v>
      </c>
      <c r="V26" s="164">
        <f t="shared" si="3"/>
        <v>15.6</v>
      </c>
    </row>
    <row r="27" spans="1:22" ht="18" x14ac:dyDescent="0.35">
      <c r="A27" s="35" t="s">
        <v>134</v>
      </c>
      <c r="B27" s="29"/>
      <c r="C27" s="156">
        <v>1.5</v>
      </c>
      <c r="D27" s="153">
        <v>1.5</v>
      </c>
      <c r="E27" s="153">
        <v>2.4</v>
      </c>
      <c r="F27" s="153">
        <v>2.4</v>
      </c>
      <c r="G27" s="161">
        <f t="shared" si="0"/>
        <v>7.8000000000000007</v>
      </c>
      <c r="H27" s="160">
        <v>1.5</v>
      </c>
      <c r="I27" s="160">
        <v>1.5</v>
      </c>
      <c r="J27" s="160">
        <v>1.5</v>
      </c>
      <c r="K27" s="160">
        <v>1.5</v>
      </c>
      <c r="L27" s="161">
        <f t="shared" si="1"/>
        <v>6</v>
      </c>
      <c r="M27" s="160">
        <v>1.5</v>
      </c>
      <c r="N27" s="160">
        <v>1.5</v>
      </c>
      <c r="O27" s="160">
        <v>1.5</v>
      </c>
      <c r="P27" s="160">
        <v>1.5</v>
      </c>
      <c r="Q27" s="166">
        <f t="shared" si="2"/>
        <v>6</v>
      </c>
      <c r="R27" s="163">
        <v>1.5</v>
      </c>
      <c r="S27" s="163">
        <v>1.5</v>
      </c>
      <c r="T27" s="163">
        <v>1.5</v>
      </c>
      <c r="U27" s="163">
        <v>1.5</v>
      </c>
      <c r="V27" s="164">
        <f t="shared" si="3"/>
        <v>6</v>
      </c>
    </row>
    <row r="28" spans="1:22" ht="18" x14ac:dyDescent="0.35">
      <c r="C28" s="158"/>
      <c r="D28" s="36"/>
      <c r="E28" s="36"/>
      <c r="F28" s="153"/>
      <c r="G28" s="161">
        <f t="shared" si="0"/>
        <v>0</v>
      </c>
      <c r="H28" s="33"/>
      <c r="I28" s="33"/>
      <c r="J28" s="33"/>
      <c r="K28" s="33"/>
      <c r="L28" s="161">
        <f t="shared" ref="L28:L29" si="4">SUM(H28:K28)</f>
        <v>0</v>
      </c>
      <c r="M28" s="33"/>
      <c r="N28" s="33"/>
      <c r="O28" s="33"/>
      <c r="P28" s="33"/>
      <c r="Q28" s="166">
        <f t="shared" ref="Q28:Q30" si="5">SUM(M28:P28)</f>
        <v>0</v>
      </c>
      <c r="R28" s="39"/>
      <c r="S28" s="39"/>
      <c r="T28" s="39"/>
      <c r="U28" s="39"/>
      <c r="V28" s="164">
        <f t="shared" ref="V28:V30" si="6">SUM(R28:U28)</f>
        <v>0</v>
      </c>
    </row>
    <row r="29" spans="1:22" ht="18" x14ac:dyDescent="0.35">
      <c r="A29" s="154"/>
      <c r="B29" s="28"/>
      <c r="C29" s="157"/>
      <c r="D29" s="36"/>
      <c r="E29" s="36"/>
      <c r="F29" s="153"/>
      <c r="G29" s="161">
        <f t="shared" si="0"/>
        <v>0</v>
      </c>
      <c r="H29" s="33"/>
      <c r="I29" s="33"/>
      <c r="J29" s="33"/>
      <c r="K29" s="33"/>
      <c r="L29" s="161">
        <f t="shared" si="4"/>
        <v>0</v>
      </c>
      <c r="M29" s="33"/>
      <c r="N29" s="33"/>
      <c r="O29" s="33"/>
      <c r="P29" s="33"/>
      <c r="Q29" s="166">
        <f t="shared" si="5"/>
        <v>0</v>
      </c>
      <c r="R29" s="39"/>
      <c r="S29" s="39"/>
      <c r="T29" s="39"/>
      <c r="U29" s="39"/>
      <c r="V29" s="164">
        <f t="shared" si="6"/>
        <v>0</v>
      </c>
    </row>
    <row r="30" spans="1:22" ht="18" x14ac:dyDescent="0.35">
      <c r="A30" s="155"/>
      <c r="B30" s="27"/>
      <c r="C30" s="32"/>
      <c r="D30" s="32"/>
      <c r="E30" s="32"/>
      <c r="F30" s="167"/>
      <c r="G30" s="161"/>
      <c r="H30" s="33"/>
      <c r="I30" s="33"/>
      <c r="J30" s="33"/>
      <c r="K30" s="33"/>
      <c r="L30" s="161"/>
      <c r="M30" s="33"/>
      <c r="N30" s="33"/>
      <c r="O30" s="33"/>
      <c r="P30" s="33"/>
      <c r="Q30" s="166">
        <f t="shared" si="5"/>
        <v>0</v>
      </c>
      <c r="R30" s="39"/>
      <c r="S30" s="39"/>
      <c r="T30" s="39"/>
      <c r="U30" s="39"/>
      <c r="V30" s="164">
        <f t="shared" si="6"/>
        <v>0</v>
      </c>
    </row>
    <row r="31" spans="1:22" x14ac:dyDescent="0.3">
      <c r="A31" s="27"/>
      <c r="B31" s="27"/>
      <c r="C31" s="27"/>
      <c r="D31" s="27"/>
      <c r="E31" s="29"/>
      <c r="F31" s="168"/>
      <c r="G31" s="162"/>
      <c r="L31" s="162"/>
      <c r="Q31" s="162"/>
      <c r="V31" s="165"/>
    </row>
    <row r="32" spans="1:22" ht="23.4" x14ac:dyDescent="0.45">
      <c r="A32" s="42" t="s">
        <v>44</v>
      </c>
      <c r="B32" s="27"/>
      <c r="C32" s="159">
        <f>SUM(C5:C30)</f>
        <v>27.78</v>
      </c>
      <c r="D32" s="159">
        <f t="shared" ref="D32:V32" si="7">SUM(D5:D30)</f>
        <v>27.78</v>
      </c>
      <c r="E32" s="159">
        <f t="shared" si="7"/>
        <v>38.18</v>
      </c>
      <c r="F32" s="159">
        <f t="shared" si="7"/>
        <v>38.18</v>
      </c>
      <c r="G32" s="159">
        <f t="shared" si="7"/>
        <v>131.92000000000002</v>
      </c>
      <c r="H32" s="159">
        <f t="shared" si="7"/>
        <v>81.12</v>
      </c>
      <c r="I32" s="159">
        <f t="shared" si="7"/>
        <v>81.12</v>
      </c>
      <c r="J32" s="159">
        <f t="shared" si="7"/>
        <v>81.12</v>
      </c>
      <c r="K32" s="159">
        <f t="shared" si="7"/>
        <v>81.12</v>
      </c>
      <c r="L32" s="159">
        <f t="shared" si="7"/>
        <v>324.48</v>
      </c>
      <c r="M32" s="159">
        <f t="shared" si="7"/>
        <v>153.03000000000003</v>
      </c>
      <c r="N32" s="159">
        <f t="shared" si="7"/>
        <v>153.03000000000003</v>
      </c>
      <c r="O32" s="159">
        <f t="shared" si="7"/>
        <v>153.03000000000003</v>
      </c>
      <c r="P32" s="159">
        <f t="shared" si="7"/>
        <v>153.03000000000003</v>
      </c>
      <c r="Q32" s="159">
        <f t="shared" si="7"/>
        <v>612.12000000000012</v>
      </c>
      <c r="R32" s="159">
        <f t="shared" si="7"/>
        <v>270.38999999999993</v>
      </c>
      <c r="S32" s="159">
        <f t="shared" si="7"/>
        <v>270.38999999999993</v>
      </c>
      <c r="T32" s="159">
        <f t="shared" si="7"/>
        <v>270.38999999999993</v>
      </c>
      <c r="U32" s="159">
        <f t="shared" si="7"/>
        <v>270.38999999999993</v>
      </c>
      <c r="V32" s="159">
        <f t="shared" si="7"/>
        <v>1081.5599999999997</v>
      </c>
    </row>
    <row r="33" spans="1:8" x14ac:dyDescent="0.3">
      <c r="A33" s="27"/>
      <c r="B33" s="27"/>
      <c r="C33" s="27"/>
      <c r="D33" s="27"/>
      <c r="E33" s="29"/>
      <c r="F33" s="27"/>
    </row>
    <row r="34" spans="1:8" x14ac:dyDescent="0.3">
      <c r="A34" s="27"/>
      <c r="B34" s="27"/>
      <c r="C34" s="27"/>
      <c r="D34" s="27"/>
      <c r="E34" s="29"/>
      <c r="F34" s="27"/>
      <c r="G34" s="30"/>
      <c r="H34" s="30"/>
    </row>
    <row r="35" spans="1:8" x14ac:dyDescent="0.3">
      <c r="A35" s="27"/>
      <c r="B35" s="27"/>
      <c r="C35" s="27"/>
      <c r="D35" s="27"/>
      <c r="E35" s="29"/>
      <c r="F35" s="27"/>
    </row>
    <row r="36" spans="1:8" x14ac:dyDescent="0.3">
      <c r="A36" s="27"/>
      <c r="B36" s="27"/>
      <c r="C36" s="27"/>
      <c r="D36" s="27"/>
      <c r="E36" s="29"/>
      <c r="F36" s="27"/>
    </row>
    <row r="37" spans="1:8" x14ac:dyDescent="0.3">
      <c r="A37" s="27"/>
      <c r="B37" s="27"/>
      <c r="C37" s="27"/>
      <c r="D37" s="27"/>
      <c r="E37" s="29"/>
      <c r="F37" s="27"/>
    </row>
    <row r="38" spans="1:8" x14ac:dyDescent="0.3">
      <c r="A38" s="27"/>
      <c r="B38" s="27"/>
      <c r="C38" s="27"/>
      <c r="D38" s="27"/>
      <c r="E38" s="29"/>
      <c r="F38" s="27"/>
    </row>
    <row r="39" spans="1:8" x14ac:dyDescent="0.3">
      <c r="A39" s="27"/>
      <c r="B39" s="27"/>
      <c r="C39" s="27"/>
      <c r="D39" s="27"/>
      <c r="E39" s="29"/>
      <c r="F39" s="27"/>
    </row>
    <row r="40" spans="1:8" x14ac:dyDescent="0.3">
      <c r="A40" s="27"/>
      <c r="B40" s="27"/>
      <c r="C40" s="27"/>
      <c r="D40" s="27"/>
      <c r="E40" s="29"/>
      <c r="F40" s="27"/>
    </row>
    <row r="41" spans="1:8" x14ac:dyDescent="0.3">
      <c r="A41" s="27"/>
      <c r="B41" s="27"/>
      <c r="C41" s="27"/>
      <c r="D41" s="27"/>
      <c r="E41" s="29"/>
      <c r="F41" s="27"/>
    </row>
    <row r="42" spans="1:8" x14ac:dyDescent="0.3">
      <c r="A42" s="27"/>
      <c r="B42" s="27"/>
      <c r="C42" s="27"/>
      <c r="D42" s="27"/>
      <c r="E42" s="29"/>
      <c r="F42" s="27"/>
    </row>
    <row r="43" spans="1:8" x14ac:dyDescent="0.3">
      <c r="A43" s="27"/>
      <c r="B43" s="27"/>
      <c r="C43" s="27"/>
      <c r="D43" s="27"/>
      <c r="E43" s="29"/>
      <c r="F43" s="27"/>
    </row>
    <row r="44" spans="1:8" x14ac:dyDescent="0.3">
      <c r="A44" s="27"/>
      <c r="B44" s="27"/>
      <c r="C44" s="27"/>
      <c r="D44" s="27"/>
      <c r="E44" s="29"/>
      <c r="F44" s="27"/>
    </row>
    <row r="45" spans="1:8" x14ac:dyDescent="0.3">
      <c r="A45" s="27"/>
      <c r="B45" s="27"/>
      <c r="C45" s="27"/>
      <c r="D45" s="27"/>
      <c r="E45" s="29"/>
      <c r="F45" s="27"/>
    </row>
    <row r="46" spans="1:8" x14ac:dyDescent="0.3">
      <c r="A46" s="27"/>
      <c r="B46" s="27"/>
      <c r="C46" s="27"/>
      <c r="D46" s="27"/>
      <c r="E46" s="29"/>
      <c r="F46" s="27"/>
    </row>
    <row r="47" spans="1:8" x14ac:dyDescent="0.3">
      <c r="A47" s="27"/>
      <c r="B47" s="27"/>
      <c r="C47" s="27"/>
      <c r="D47" s="27"/>
      <c r="E47" s="29"/>
      <c r="F47" s="27"/>
    </row>
    <row r="48" spans="1:8" x14ac:dyDescent="0.3">
      <c r="A48" s="27"/>
      <c r="B48" s="27"/>
      <c r="C48" s="27"/>
      <c r="D48" s="27"/>
      <c r="E48" s="29"/>
      <c r="F48" s="27"/>
    </row>
    <row r="49" spans="1:6" x14ac:dyDescent="0.3">
      <c r="A49" s="27"/>
      <c r="B49" s="27"/>
      <c r="C49" s="27"/>
      <c r="D49" s="27"/>
      <c r="E49" s="29"/>
      <c r="F49" s="27"/>
    </row>
    <row r="50" spans="1:6" x14ac:dyDescent="0.3">
      <c r="A50" s="27"/>
      <c r="B50" s="27"/>
      <c r="C50" s="27"/>
      <c r="D50" s="27"/>
      <c r="E50" s="29"/>
      <c r="F50" s="27"/>
    </row>
    <row r="51" spans="1:6" x14ac:dyDescent="0.3">
      <c r="A51" s="27"/>
      <c r="B51" s="27"/>
      <c r="C51" s="27"/>
      <c r="D51" s="27"/>
      <c r="E51" s="29"/>
      <c r="F51" s="27"/>
    </row>
    <row r="52" spans="1:6" x14ac:dyDescent="0.3">
      <c r="A52" s="27"/>
      <c r="B52" s="27"/>
      <c r="C52" s="27"/>
      <c r="D52" s="27"/>
      <c r="E52" s="29"/>
      <c r="F52" s="27"/>
    </row>
    <row r="53" spans="1:6" x14ac:dyDescent="0.3">
      <c r="A53" s="27"/>
      <c r="B53" s="27"/>
      <c r="C53" s="27"/>
      <c r="D53" s="27"/>
      <c r="E53" s="29"/>
      <c r="F53" s="27"/>
    </row>
    <row r="54" spans="1:6" x14ac:dyDescent="0.3">
      <c r="A54" s="27"/>
      <c r="B54" s="27"/>
      <c r="C54" s="27"/>
      <c r="D54" s="27"/>
      <c r="E54" s="29"/>
      <c r="F54" s="27"/>
    </row>
    <row r="55" spans="1:6" x14ac:dyDescent="0.3">
      <c r="A55" s="27"/>
      <c r="B55" s="27"/>
      <c r="C55" s="27"/>
      <c r="D55" s="27"/>
      <c r="E55" s="29"/>
      <c r="F55" s="27"/>
    </row>
    <row r="56" spans="1:6" x14ac:dyDescent="0.3">
      <c r="A56" s="27"/>
      <c r="B56" s="27"/>
      <c r="C56" s="27"/>
      <c r="D56" s="27"/>
      <c r="E56" s="29"/>
      <c r="F56" s="27"/>
    </row>
    <row r="57" spans="1:6" x14ac:dyDescent="0.3">
      <c r="A57" s="27"/>
      <c r="B57" s="27"/>
      <c r="C57" s="27"/>
      <c r="D57" s="27"/>
      <c r="E57" s="29"/>
      <c r="F57" s="27"/>
    </row>
    <row r="58" spans="1:6" x14ac:dyDescent="0.3">
      <c r="A58" s="27"/>
      <c r="B58" s="27"/>
      <c r="C58" s="27"/>
      <c r="D58" s="27"/>
      <c r="E58" s="29"/>
      <c r="F58" s="27"/>
    </row>
    <row r="59" spans="1:6" x14ac:dyDescent="0.3">
      <c r="A59" s="27"/>
      <c r="B59" s="27"/>
      <c r="C59" s="27"/>
      <c r="D59" s="27"/>
      <c r="E59" s="29"/>
      <c r="F59" s="27"/>
    </row>
    <row r="60" spans="1:6" x14ac:dyDescent="0.3">
      <c r="A60" s="27"/>
      <c r="B60" s="27"/>
      <c r="C60" s="27"/>
      <c r="D60" s="27"/>
      <c r="E60" s="29"/>
      <c r="F60" s="27"/>
    </row>
    <row r="61" spans="1:6" x14ac:dyDescent="0.3">
      <c r="A61" s="27"/>
      <c r="B61" s="27"/>
      <c r="C61" s="27"/>
      <c r="D61" s="27"/>
      <c r="E61" s="29"/>
      <c r="F61" s="27"/>
    </row>
    <row r="62" spans="1:6" x14ac:dyDescent="0.3">
      <c r="A62" s="27"/>
      <c r="B62" s="27"/>
      <c r="C62" s="27"/>
      <c r="D62" s="27"/>
      <c r="E62" s="29"/>
      <c r="F62" s="27"/>
    </row>
    <row r="63" spans="1:6" x14ac:dyDescent="0.3">
      <c r="A63" s="27"/>
      <c r="B63" s="27"/>
      <c r="C63" s="27"/>
      <c r="D63" s="27"/>
      <c r="E63" s="29"/>
      <c r="F63" s="27"/>
    </row>
    <row r="64" spans="1:6" x14ac:dyDescent="0.3">
      <c r="A64" s="27"/>
      <c r="B64" s="27"/>
      <c r="C64" s="27"/>
      <c r="D64" s="27"/>
      <c r="E64" s="29"/>
      <c r="F64" s="27"/>
    </row>
    <row r="65" spans="1:6" x14ac:dyDescent="0.3">
      <c r="A65" s="27"/>
      <c r="B65" s="27"/>
      <c r="C65" s="27"/>
      <c r="D65" s="27"/>
      <c r="E65" s="29"/>
      <c r="F65" s="27"/>
    </row>
    <row r="66" spans="1:6" x14ac:dyDescent="0.3">
      <c r="A66" s="27"/>
      <c r="B66" s="27"/>
      <c r="C66" s="27"/>
      <c r="D66" s="27"/>
      <c r="E66" s="29"/>
      <c r="F66" s="27"/>
    </row>
    <row r="67" spans="1:6" x14ac:dyDescent="0.3">
      <c r="A67" s="27"/>
      <c r="B67" s="27"/>
      <c r="C67" s="27"/>
      <c r="D67" s="27"/>
      <c r="E67" s="29"/>
      <c r="F67" s="27"/>
    </row>
    <row r="68" spans="1:6" x14ac:dyDescent="0.3">
      <c r="A68" s="27"/>
      <c r="B68" s="27"/>
      <c r="C68" s="27"/>
      <c r="D68" s="27"/>
      <c r="E68" s="29"/>
      <c r="F68" s="27"/>
    </row>
  </sheetData>
  <mergeCells count="5">
    <mergeCell ref="A2:A3"/>
    <mergeCell ref="C3:G3"/>
    <mergeCell ref="H3:L3"/>
    <mergeCell ref="M3:Q3"/>
    <mergeCell ref="R3:V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D090-2E3C-4C84-8BFC-0E9F6D0372BD}">
  <sheetPr>
    <tabColor rgb="FF92D050"/>
  </sheetPr>
  <dimension ref="A1:F87"/>
  <sheetViews>
    <sheetView showGridLines="0" topLeftCell="A2" zoomScale="90" zoomScaleNormal="90" workbookViewId="0">
      <pane xSplit="2" ySplit="7" topLeftCell="C12" activePane="bottomRight" state="frozen"/>
      <selection activeCell="A2" sqref="A2"/>
      <selection pane="topRight" activeCell="C2" sqref="C2"/>
      <selection pane="bottomLeft" activeCell="A9" sqref="A9"/>
      <selection pane="bottomRight" activeCell="C28" sqref="C28:F28"/>
    </sheetView>
  </sheetViews>
  <sheetFormatPr defaultColWidth="14.44140625" defaultRowHeight="14.4" outlineLevelRow="1" x14ac:dyDescent="0.3"/>
  <cols>
    <col min="1" max="1" width="48" customWidth="1"/>
    <col min="2" max="2" width="31.6640625" customWidth="1"/>
    <col min="3" max="3" width="38.88671875" customWidth="1"/>
    <col min="4" max="4" width="29" customWidth="1"/>
    <col min="5" max="5" width="34.6640625" customWidth="1"/>
    <col min="6" max="6" width="22.44140625" customWidth="1"/>
  </cols>
  <sheetData>
    <row r="1" spans="1:6" ht="17.399999999999999" x14ac:dyDescent="0.3">
      <c r="A1" s="43" t="s">
        <v>136</v>
      </c>
      <c r="B1" s="44"/>
      <c r="C1" s="45"/>
      <c r="D1" s="45"/>
      <c r="E1" s="46"/>
      <c r="F1" s="47"/>
    </row>
    <row r="2" spans="1:6" ht="22.8" x14ac:dyDescent="0.4">
      <c r="A2" s="48" t="s">
        <v>45</v>
      </c>
      <c r="B2" s="44"/>
      <c r="C2" s="45"/>
      <c r="D2" s="45"/>
      <c r="E2" s="46"/>
      <c r="F2" s="47"/>
    </row>
    <row r="3" spans="1:6" ht="15.6" x14ac:dyDescent="0.3">
      <c r="A3" s="49">
        <f ca="1">+TODAY()</f>
        <v>45185</v>
      </c>
      <c r="B3" s="44"/>
      <c r="C3" s="45"/>
      <c r="D3" s="45"/>
      <c r="E3" s="46"/>
      <c r="F3" s="47"/>
    </row>
    <row r="4" spans="1:6" ht="15.6" x14ac:dyDescent="0.3">
      <c r="A4" s="49" t="s">
        <v>143</v>
      </c>
      <c r="B4" s="49"/>
      <c r="C4" s="45"/>
      <c r="D4" s="45"/>
      <c r="E4" s="46"/>
      <c r="F4" s="47"/>
    </row>
    <row r="5" spans="1:6" ht="15.6" x14ac:dyDescent="0.3">
      <c r="A5" s="49"/>
      <c r="B5" s="49"/>
      <c r="C5" s="47"/>
      <c r="D5" s="45"/>
      <c r="E5" s="46"/>
      <c r="F5" s="47"/>
    </row>
    <row r="6" spans="1:6" ht="15.6" x14ac:dyDescent="0.3">
      <c r="A6" s="50" t="s">
        <v>144</v>
      </c>
      <c r="B6" s="51">
        <f>'DCF Valuation'!B6</f>
        <v>6927.0548021200011</v>
      </c>
      <c r="F6" s="47"/>
    </row>
    <row r="7" spans="1:6" ht="15.6" x14ac:dyDescent="0.3">
      <c r="A7" s="52"/>
      <c r="B7" s="53" t="s">
        <v>46</v>
      </c>
      <c r="C7" s="54">
        <v>1</v>
      </c>
      <c r="D7" s="54">
        <f>C7+1</f>
        <v>2</v>
      </c>
      <c r="E7" s="54">
        <f t="shared" ref="E7" si="0">D7+1</f>
        <v>3</v>
      </c>
      <c r="F7" s="54" t="s">
        <v>47</v>
      </c>
    </row>
    <row r="8" spans="1:6" ht="15.6" x14ac:dyDescent="0.3">
      <c r="A8" s="55"/>
      <c r="B8" s="56"/>
      <c r="C8" s="189" t="s">
        <v>142</v>
      </c>
      <c r="D8" s="189"/>
      <c r="E8" s="189"/>
      <c r="F8" s="189"/>
    </row>
    <row r="9" spans="1:6" ht="23.4" thickBot="1" x14ac:dyDescent="0.45">
      <c r="A9" s="57" t="s">
        <v>48</v>
      </c>
      <c r="B9" s="58"/>
      <c r="C9" s="59"/>
      <c r="D9" s="59"/>
      <c r="E9" s="59"/>
      <c r="F9" s="59"/>
    </row>
    <row r="10" spans="1:6" x14ac:dyDescent="0.3">
      <c r="A10" s="45"/>
      <c r="B10" s="60"/>
      <c r="C10" s="45"/>
      <c r="D10" s="45"/>
    </row>
    <row r="11" spans="1:6" ht="17.399999999999999" x14ac:dyDescent="0.3">
      <c r="A11" s="61" t="s">
        <v>49</v>
      </c>
      <c r="B11" s="62" t="s">
        <v>50</v>
      </c>
      <c r="C11" s="169">
        <f>Sales!G11</f>
        <v>30.6796875</v>
      </c>
      <c r="D11" s="169">
        <f>Sales!H11</f>
        <v>618.365234375</v>
      </c>
      <c r="E11" s="169">
        <f>Sales!I11</f>
        <v>2698.5001367187497</v>
      </c>
      <c r="F11" s="169">
        <f>Sales!J11</f>
        <v>4212.3160009765625</v>
      </c>
    </row>
    <row r="12" spans="1:6" x14ac:dyDescent="0.3">
      <c r="A12" s="63"/>
      <c r="B12" s="64" t="s">
        <v>50</v>
      </c>
      <c r="C12" s="65"/>
      <c r="D12" s="65"/>
      <c r="E12" s="65"/>
      <c r="F12" s="65"/>
    </row>
    <row r="13" spans="1:6" x14ac:dyDescent="0.3">
      <c r="A13" s="66"/>
      <c r="B13" s="67"/>
      <c r="C13" s="68"/>
      <c r="D13" s="68"/>
      <c r="E13" s="68"/>
      <c r="F13" s="47"/>
    </row>
    <row r="14" spans="1:6" x14ac:dyDescent="0.3">
      <c r="A14" s="69" t="s">
        <v>51</v>
      </c>
      <c r="B14" s="70" t="s">
        <v>52</v>
      </c>
      <c r="C14" s="71">
        <v>1</v>
      </c>
      <c r="D14" s="71">
        <v>1</v>
      </c>
      <c r="E14" s="71">
        <v>1</v>
      </c>
      <c r="F14" s="71">
        <v>1</v>
      </c>
    </row>
    <row r="15" spans="1:6" ht="15.6" x14ac:dyDescent="0.3">
      <c r="A15" s="72"/>
      <c r="B15" s="73"/>
      <c r="C15" s="74"/>
      <c r="D15" s="74"/>
      <c r="E15" s="74"/>
      <c r="F15" s="47"/>
    </row>
    <row r="16" spans="1:6" ht="17.399999999999999" x14ac:dyDescent="0.3">
      <c r="A16" s="75" t="s">
        <v>53</v>
      </c>
      <c r="B16" s="76" t="str">
        <f>B11</f>
        <v>INR</v>
      </c>
      <c r="C16" s="170">
        <f>'Cost Sheet'!G32</f>
        <v>131.92000000000002</v>
      </c>
      <c r="D16" s="170">
        <f>'Cost Sheet'!L32</f>
        <v>324.48</v>
      </c>
      <c r="E16" s="170">
        <f>'Cost Sheet'!Q32</f>
        <v>612.12000000000012</v>
      </c>
      <c r="F16" s="170">
        <f>'Cost Sheet'!V32</f>
        <v>1081.5599999999997</v>
      </c>
    </row>
    <row r="17" spans="1:6" x14ac:dyDescent="0.3">
      <c r="A17" s="77" t="s">
        <v>54</v>
      </c>
      <c r="B17" s="78" t="s">
        <v>50</v>
      </c>
      <c r="C17" s="171">
        <f>C16</f>
        <v>131.92000000000002</v>
      </c>
      <c r="D17" s="171">
        <f t="shared" ref="D17:F17" si="1">D16</f>
        <v>324.48</v>
      </c>
      <c r="E17" s="171">
        <f t="shared" si="1"/>
        <v>612.12000000000012</v>
      </c>
      <c r="F17" s="171">
        <f t="shared" si="1"/>
        <v>1081.5599999999997</v>
      </c>
    </row>
    <row r="18" spans="1:6" x14ac:dyDescent="0.3">
      <c r="A18" s="77"/>
      <c r="B18" s="78" t="s">
        <v>50</v>
      </c>
      <c r="C18" s="79"/>
      <c r="D18" s="79"/>
      <c r="E18" s="79"/>
      <c r="F18" s="79"/>
    </row>
    <row r="19" spans="1:6" ht="15.6" x14ac:dyDescent="0.3">
      <c r="A19" s="80" t="s">
        <v>55</v>
      </c>
      <c r="B19" s="81" t="s">
        <v>50</v>
      </c>
      <c r="C19" s="172">
        <f>C11-C16</f>
        <v>-101.24031250000002</v>
      </c>
      <c r="D19" s="172">
        <f t="shared" ref="D19:F19" si="2">D11-D16</f>
        <v>293.88523437499998</v>
      </c>
      <c r="E19" s="172">
        <f t="shared" si="2"/>
        <v>2086.3801367187498</v>
      </c>
      <c r="F19" s="172">
        <f t="shared" si="2"/>
        <v>3130.756000976563</v>
      </c>
    </row>
    <row r="20" spans="1:6" ht="15.6" x14ac:dyDescent="0.3">
      <c r="A20" s="82" t="s">
        <v>56</v>
      </c>
      <c r="B20" s="83"/>
      <c r="C20" s="84">
        <f t="shared" ref="C20:F20" si="3">IFERROR(MAX((C19/C$11),0),"-")</f>
        <v>0</v>
      </c>
      <c r="D20" s="84">
        <f t="shared" si="3"/>
        <v>0.47526157364270077</v>
      </c>
      <c r="E20" s="84">
        <f t="shared" si="3"/>
        <v>0.77316287975278397</v>
      </c>
      <c r="F20" s="84">
        <f t="shared" si="3"/>
        <v>0.74323863647711708</v>
      </c>
    </row>
    <row r="21" spans="1:6" ht="15.6" x14ac:dyDescent="0.3">
      <c r="A21" s="72"/>
      <c r="B21" s="83"/>
      <c r="C21" s="72"/>
      <c r="D21" s="72"/>
      <c r="E21" s="72"/>
      <c r="F21" s="47"/>
    </row>
    <row r="22" spans="1:6" ht="15.6" x14ac:dyDescent="0.3">
      <c r="A22" s="72" t="s">
        <v>57</v>
      </c>
      <c r="B22" s="85" t="s">
        <v>50</v>
      </c>
      <c r="C22" s="86">
        <v>0</v>
      </c>
      <c r="D22" s="86">
        <v>0</v>
      </c>
      <c r="E22" s="87">
        <v>0</v>
      </c>
      <c r="F22" s="87">
        <v>0</v>
      </c>
    </row>
    <row r="23" spans="1:6" ht="15.6" x14ac:dyDescent="0.3">
      <c r="A23" s="80" t="s">
        <v>58</v>
      </c>
      <c r="B23" s="85" t="s">
        <v>50</v>
      </c>
      <c r="C23" s="173">
        <f t="shared" ref="C23:F23" si="4">C19-C22</f>
        <v>-101.24031250000002</v>
      </c>
      <c r="D23" s="173">
        <f t="shared" si="4"/>
        <v>293.88523437499998</v>
      </c>
      <c r="E23" s="174">
        <f t="shared" si="4"/>
        <v>2086.3801367187498</v>
      </c>
      <c r="F23" s="174">
        <f t="shared" si="4"/>
        <v>3130.756000976563</v>
      </c>
    </row>
    <row r="24" spans="1:6" ht="15.6" x14ac:dyDescent="0.3">
      <c r="A24" s="82" t="s">
        <v>59</v>
      </c>
      <c r="B24" s="83"/>
      <c r="C24" s="84">
        <f t="shared" ref="C24:F24" si="5">IFERROR(MAX((C23/C$11),0),"-")</f>
        <v>0</v>
      </c>
      <c r="D24" s="84">
        <f t="shared" si="5"/>
        <v>0.47526157364270077</v>
      </c>
      <c r="E24" s="84">
        <f t="shared" si="5"/>
        <v>0.77316287975278397</v>
      </c>
      <c r="F24" s="84">
        <f t="shared" si="5"/>
        <v>0.74323863647711708</v>
      </c>
    </row>
    <row r="25" spans="1:6" ht="15.6" x14ac:dyDescent="0.3">
      <c r="A25" s="72"/>
      <c r="B25" s="83"/>
      <c r="C25" s="72"/>
      <c r="D25" s="72"/>
      <c r="E25" s="72"/>
      <c r="F25" s="47"/>
    </row>
    <row r="26" spans="1:6" ht="15.6" x14ac:dyDescent="0.3">
      <c r="A26" s="88" t="s">
        <v>60</v>
      </c>
      <c r="B26" s="85" t="s">
        <v>50</v>
      </c>
      <c r="C26" s="87">
        <v>0</v>
      </c>
      <c r="D26" s="87">
        <v>0</v>
      </c>
      <c r="E26" s="87">
        <v>0</v>
      </c>
      <c r="F26" s="87">
        <v>0</v>
      </c>
    </row>
    <row r="27" spans="1:6" ht="15.6" x14ac:dyDescent="0.3">
      <c r="A27" s="88" t="s">
        <v>61</v>
      </c>
      <c r="B27" s="85" t="s">
        <v>50</v>
      </c>
      <c r="C27" s="86">
        <f>IF(C23&gt;0,C23*26%,0)</f>
        <v>0</v>
      </c>
      <c r="D27" s="86">
        <f t="shared" ref="D27:F27" si="6">IF(D23&gt;0,D23*26%,0)</f>
        <v>76.410160937499995</v>
      </c>
      <c r="E27" s="86">
        <f t="shared" si="6"/>
        <v>542.45883554687498</v>
      </c>
      <c r="F27" s="86">
        <f t="shared" si="6"/>
        <v>813.99656025390641</v>
      </c>
    </row>
    <row r="28" spans="1:6" ht="15.6" x14ac:dyDescent="0.3">
      <c r="A28" s="89" t="s">
        <v>62</v>
      </c>
      <c r="B28" s="85" t="s">
        <v>50</v>
      </c>
      <c r="C28" s="172">
        <f t="shared" ref="C28:F28" si="7">C23-C26-C27</f>
        <v>-101.24031250000002</v>
      </c>
      <c r="D28" s="175">
        <f t="shared" si="7"/>
        <v>217.47507343749999</v>
      </c>
      <c r="E28" s="175">
        <f t="shared" si="7"/>
        <v>1543.9213011718748</v>
      </c>
      <c r="F28" s="175">
        <f t="shared" si="7"/>
        <v>2316.7594407226566</v>
      </c>
    </row>
    <row r="29" spans="1:6" ht="15.6" x14ac:dyDescent="0.3">
      <c r="A29" s="82" t="s">
        <v>63</v>
      </c>
      <c r="B29" s="83"/>
      <c r="C29" s="84">
        <f t="shared" ref="C29:F29" si="8">IFERROR(MAX((C28/C$11),0),"-")</f>
        <v>0</v>
      </c>
      <c r="D29" s="84">
        <f t="shared" si="8"/>
        <v>0.35169356449559858</v>
      </c>
      <c r="E29" s="84">
        <f t="shared" si="8"/>
        <v>0.57214053101706008</v>
      </c>
      <c r="F29" s="84">
        <f t="shared" si="8"/>
        <v>0.54999659099306664</v>
      </c>
    </row>
    <row r="30" spans="1:6" ht="15.6" x14ac:dyDescent="0.3">
      <c r="A30" s="72"/>
      <c r="B30" s="83"/>
      <c r="C30" s="87"/>
      <c r="D30" s="87"/>
      <c r="E30" s="87"/>
      <c r="F30" s="47"/>
    </row>
    <row r="31" spans="1:6" ht="15.6" x14ac:dyDescent="0.3">
      <c r="A31" s="90"/>
      <c r="B31" s="91"/>
      <c r="C31" s="92"/>
      <c r="D31" s="92"/>
      <c r="E31" s="92"/>
      <c r="F31" s="93"/>
    </row>
    <row r="32" spans="1:6" ht="15.6" x14ac:dyDescent="0.3">
      <c r="A32" s="72"/>
      <c r="B32" s="73"/>
      <c r="C32" s="87"/>
      <c r="D32" s="87"/>
      <c r="E32" s="87"/>
      <c r="F32" s="47"/>
    </row>
    <row r="33" spans="1:6" ht="15.6" x14ac:dyDescent="0.3">
      <c r="A33" s="72"/>
      <c r="B33" s="73"/>
      <c r="C33" s="87"/>
      <c r="D33" s="87"/>
      <c r="E33" s="87"/>
      <c r="F33" s="47"/>
    </row>
    <row r="34" spans="1:6" x14ac:dyDescent="0.3">
      <c r="A34" s="47"/>
      <c r="B34" s="47"/>
      <c r="C34" s="47"/>
      <c r="D34" s="47"/>
      <c r="E34" s="47"/>
      <c r="F34" s="47"/>
    </row>
    <row r="35" spans="1:6" x14ac:dyDescent="0.3">
      <c r="A35" s="47"/>
      <c r="B35" s="47"/>
      <c r="C35" s="47"/>
      <c r="D35" s="47"/>
      <c r="E35" s="47"/>
      <c r="F35" s="47"/>
    </row>
    <row r="36" spans="1:6" x14ac:dyDescent="0.3">
      <c r="A36" s="47"/>
      <c r="B36" s="47"/>
      <c r="C36" s="47"/>
      <c r="D36" s="47"/>
      <c r="E36" s="47"/>
      <c r="F36" s="47"/>
    </row>
    <row r="37" spans="1:6" x14ac:dyDescent="0.3">
      <c r="A37" s="47"/>
      <c r="B37" s="47"/>
      <c r="C37" s="47"/>
      <c r="D37" s="47"/>
      <c r="E37" s="47"/>
      <c r="F37" s="47"/>
    </row>
    <row r="38" spans="1:6" x14ac:dyDescent="0.3">
      <c r="A38" s="47"/>
      <c r="B38" s="47"/>
      <c r="C38" s="47"/>
      <c r="D38" s="47"/>
      <c r="E38" s="47"/>
      <c r="F38" s="47"/>
    </row>
    <row r="39" spans="1:6" outlineLevel="1" x14ac:dyDescent="0.3">
      <c r="A39" s="47"/>
      <c r="B39" s="47"/>
      <c r="C39" s="47"/>
      <c r="D39" s="47"/>
      <c r="E39" s="47"/>
      <c r="F39" s="47"/>
    </row>
    <row r="40" spans="1:6" outlineLevel="1" x14ac:dyDescent="0.3">
      <c r="A40" s="47"/>
      <c r="B40" s="47"/>
      <c r="C40" s="47"/>
      <c r="D40" s="47"/>
      <c r="E40" s="47"/>
      <c r="F40" s="47"/>
    </row>
    <row r="41" spans="1:6" outlineLevel="1" x14ac:dyDescent="0.3">
      <c r="A41" s="47"/>
      <c r="B41" s="47"/>
      <c r="C41" s="47"/>
      <c r="D41" s="47"/>
      <c r="E41" s="47"/>
      <c r="F41" s="47"/>
    </row>
    <row r="42" spans="1:6" outlineLevel="1" x14ac:dyDescent="0.3">
      <c r="A42" s="47"/>
      <c r="B42" s="47"/>
      <c r="C42" s="47"/>
      <c r="D42" s="47"/>
      <c r="E42" s="47"/>
      <c r="F42" s="47"/>
    </row>
    <row r="43" spans="1:6" outlineLevel="1" x14ac:dyDescent="0.3">
      <c r="A43" s="47"/>
      <c r="B43" s="47"/>
      <c r="C43" s="47"/>
      <c r="D43" s="47"/>
      <c r="E43" s="47"/>
      <c r="F43" s="47"/>
    </row>
    <row r="44" spans="1:6" outlineLevel="1" x14ac:dyDescent="0.3">
      <c r="A44" s="47"/>
      <c r="B44" s="47"/>
      <c r="C44" s="47"/>
      <c r="D44" s="47"/>
      <c r="E44" s="47"/>
      <c r="F44" s="47"/>
    </row>
    <row r="45" spans="1:6" outlineLevel="1" x14ac:dyDescent="0.3">
      <c r="A45" s="47"/>
      <c r="B45" s="47"/>
      <c r="C45" s="47"/>
      <c r="D45" s="47"/>
      <c r="E45" s="47"/>
      <c r="F45" s="47"/>
    </row>
    <row r="46" spans="1:6" outlineLevel="1" x14ac:dyDescent="0.3">
      <c r="A46" s="47"/>
      <c r="B46" s="47"/>
      <c r="C46" s="47"/>
      <c r="D46" s="47"/>
      <c r="E46" s="47"/>
      <c r="F46" s="47"/>
    </row>
    <row r="47" spans="1:6" x14ac:dyDescent="0.3">
      <c r="A47" s="47"/>
      <c r="B47" s="47"/>
      <c r="C47" s="47"/>
      <c r="D47" s="47"/>
      <c r="E47" s="47"/>
      <c r="F47" s="47"/>
    </row>
    <row r="48" spans="1:6" x14ac:dyDescent="0.3">
      <c r="A48" s="47"/>
      <c r="B48" s="47"/>
      <c r="C48" s="47"/>
      <c r="D48" s="47"/>
      <c r="E48" s="47"/>
      <c r="F48" s="47"/>
    </row>
    <row r="49" spans="1:6" ht="15.6" x14ac:dyDescent="0.3">
      <c r="A49" s="72"/>
      <c r="B49" s="67"/>
      <c r="C49" s="87"/>
      <c r="D49" s="87"/>
      <c r="E49" s="87"/>
      <c r="F49" s="47"/>
    </row>
    <row r="50" spans="1:6" ht="15.6" x14ac:dyDescent="0.3">
      <c r="A50" s="72"/>
      <c r="B50" s="67"/>
      <c r="C50" s="87"/>
      <c r="D50" s="87"/>
      <c r="E50" s="87"/>
      <c r="F50" s="47"/>
    </row>
    <row r="51" spans="1:6" x14ac:dyDescent="0.3">
      <c r="A51" s="47"/>
      <c r="B51" s="47"/>
      <c r="C51" s="47"/>
      <c r="D51" s="47"/>
      <c r="E51" s="47"/>
      <c r="F51" s="47"/>
    </row>
    <row r="52" spans="1:6" x14ac:dyDescent="0.3">
      <c r="A52" s="47"/>
      <c r="B52" s="47"/>
      <c r="C52" s="47"/>
      <c r="D52" s="47"/>
      <c r="E52" s="47"/>
      <c r="F52" s="47"/>
    </row>
    <row r="53" spans="1:6" x14ac:dyDescent="0.3">
      <c r="A53" s="47"/>
      <c r="B53" s="47"/>
      <c r="C53" s="47"/>
      <c r="D53" s="47"/>
      <c r="E53" s="47"/>
      <c r="F53" s="47"/>
    </row>
    <row r="54" spans="1:6" x14ac:dyDescent="0.3">
      <c r="A54" s="47"/>
      <c r="B54" s="47"/>
      <c r="C54" s="47"/>
      <c r="D54" s="47"/>
      <c r="E54" s="47"/>
      <c r="F54" s="47"/>
    </row>
    <row r="55" spans="1:6" x14ac:dyDescent="0.3">
      <c r="A55" s="47"/>
      <c r="B55" s="47"/>
      <c r="C55" s="47"/>
      <c r="D55" s="47"/>
      <c r="E55" s="47"/>
      <c r="F55" s="47"/>
    </row>
    <row r="56" spans="1:6" x14ac:dyDescent="0.3">
      <c r="A56" s="47"/>
      <c r="B56" s="47"/>
      <c r="C56" s="47"/>
      <c r="D56" s="47"/>
      <c r="E56" s="47"/>
      <c r="F56" s="47"/>
    </row>
    <row r="57" spans="1:6" x14ac:dyDescent="0.3">
      <c r="A57" s="47"/>
      <c r="B57" s="47"/>
      <c r="C57" s="47"/>
      <c r="D57" s="47"/>
      <c r="E57" s="47"/>
      <c r="F57" s="47"/>
    </row>
    <row r="58" spans="1:6" x14ac:dyDescent="0.3">
      <c r="A58" s="47"/>
      <c r="B58" s="47"/>
      <c r="C58" s="47"/>
      <c r="D58" s="47"/>
      <c r="E58" s="47"/>
      <c r="F58" s="47"/>
    </row>
    <row r="59" spans="1:6" x14ac:dyDescent="0.3">
      <c r="A59" s="47"/>
      <c r="B59" s="47"/>
      <c r="C59" s="47"/>
      <c r="D59" s="47"/>
      <c r="E59" s="47"/>
      <c r="F59" s="47"/>
    </row>
    <row r="60" spans="1:6" x14ac:dyDescent="0.3">
      <c r="A60" s="47"/>
      <c r="B60" s="47"/>
      <c r="C60" s="47"/>
      <c r="D60" s="47"/>
      <c r="E60" s="47"/>
      <c r="F60" s="47"/>
    </row>
    <row r="61" spans="1:6" x14ac:dyDescent="0.3">
      <c r="A61" s="47"/>
      <c r="B61" s="47"/>
      <c r="C61" s="47"/>
      <c r="D61" s="47"/>
      <c r="E61" s="47"/>
      <c r="F61" s="47"/>
    </row>
    <row r="62" spans="1:6" x14ac:dyDescent="0.3">
      <c r="A62" s="47"/>
      <c r="B62" s="47"/>
      <c r="C62" s="47"/>
      <c r="D62" s="47"/>
      <c r="E62" s="47"/>
      <c r="F62" s="47"/>
    </row>
    <row r="63" spans="1:6" x14ac:dyDescent="0.3">
      <c r="A63" s="47"/>
      <c r="B63" s="47"/>
      <c r="C63" s="47"/>
      <c r="D63" s="47"/>
      <c r="E63" s="47"/>
      <c r="F63" s="47"/>
    </row>
    <row r="64" spans="1:6" x14ac:dyDescent="0.3">
      <c r="A64" s="47"/>
      <c r="B64" s="47"/>
      <c r="C64" s="47"/>
      <c r="D64" s="47"/>
      <c r="E64" s="47"/>
      <c r="F64" s="47"/>
    </row>
    <row r="65" spans="1:6" x14ac:dyDescent="0.3">
      <c r="A65" s="47"/>
      <c r="B65" s="47"/>
      <c r="C65" s="47"/>
      <c r="D65" s="47"/>
      <c r="E65" s="47"/>
      <c r="F65" s="47"/>
    </row>
    <row r="66" spans="1:6" ht="15.6" x14ac:dyDescent="0.3">
      <c r="A66" s="72"/>
      <c r="B66" s="73"/>
      <c r="C66" s="87"/>
      <c r="D66" s="87"/>
      <c r="E66" s="87"/>
      <c r="F66" s="47"/>
    </row>
    <row r="67" spans="1:6" ht="15.6" x14ac:dyDescent="0.3">
      <c r="A67" s="72"/>
      <c r="B67" s="73"/>
      <c r="C67" s="87"/>
      <c r="D67" s="87"/>
      <c r="E67" s="87"/>
      <c r="F67" s="47"/>
    </row>
    <row r="68" spans="1:6" x14ac:dyDescent="0.3">
      <c r="A68" s="47"/>
      <c r="B68" s="47"/>
      <c r="C68" s="47"/>
      <c r="D68" s="47"/>
      <c r="E68" s="47"/>
      <c r="F68" s="47"/>
    </row>
    <row r="69" spans="1:6" x14ac:dyDescent="0.3">
      <c r="A69" s="47"/>
      <c r="B69" s="47"/>
      <c r="C69" s="47"/>
      <c r="D69" s="47"/>
      <c r="E69" s="47"/>
      <c r="F69" s="47"/>
    </row>
    <row r="70" spans="1:6" x14ac:dyDescent="0.3">
      <c r="A70" s="47"/>
      <c r="B70" s="47"/>
      <c r="C70" s="47"/>
      <c r="D70" s="47"/>
      <c r="E70" s="47"/>
      <c r="F70" s="47"/>
    </row>
    <row r="71" spans="1:6" x14ac:dyDescent="0.3">
      <c r="A71" s="47"/>
      <c r="B71" s="47"/>
      <c r="C71" s="47"/>
      <c r="D71" s="47"/>
      <c r="E71" s="47"/>
      <c r="F71" s="47"/>
    </row>
    <row r="72" spans="1:6" x14ac:dyDescent="0.3">
      <c r="A72" s="47"/>
      <c r="B72" s="47"/>
      <c r="C72" s="47"/>
      <c r="D72" s="47"/>
      <c r="E72" s="47"/>
      <c r="F72" s="47"/>
    </row>
    <row r="73" spans="1:6" x14ac:dyDescent="0.3">
      <c r="A73" s="47"/>
      <c r="B73" s="47"/>
      <c r="C73" s="47"/>
      <c r="D73" s="47"/>
      <c r="E73" s="47"/>
      <c r="F73" s="47"/>
    </row>
    <row r="74" spans="1:6" x14ac:dyDescent="0.3">
      <c r="A74" s="47"/>
      <c r="B74" s="47"/>
      <c r="C74" s="47"/>
      <c r="D74" s="47"/>
      <c r="E74" s="47"/>
      <c r="F74" s="47"/>
    </row>
    <row r="75" spans="1:6" x14ac:dyDescent="0.3">
      <c r="A75" s="47"/>
      <c r="B75" s="47"/>
      <c r="C75" s="47"/>
      <c r="D75" s="47"/>
      <c r="E75" s="47"/>
      <c r="F75" s="47"/>
    </row>
    <row r="76" spans="1:6" x14ac:dyDescent="0.3">
      <c r="A76" s="47"/>
      <c r="B76" s="47"/>
      <c r="C76" s="47"/>
      <c r="D76" s="47"/>
      <c r="E76" s="47"/>
      <c r="F76" s="47"/>
    </row>
    <row r="77" spans="1:6" x14ac:dyDescent="0.3">
      <c r="A77" s="47"/>
      <c r="B77" s="47"/>
      <c r="C77" s="47"/>
      <c r="D77" s="47"/>
      <c r="E77" s="47"/>
      <c r="F77" s="47"/>
    </row>
    <row r="78" spans="1:6" x14ac:dyDescent="0.3">
      <c r="A78" s="47"/>
      <c r="B78" s="47"/>
      <c r="C78" s="47"/>
      <c r="D78" s="47"/>
      <c r="E78" s="47"/>
      <c r="F78" s="47"/>
    </row>
    <row r="79" spans="1:6" x14ac:dyDescent="0.3">
      <c r="A79" s="47"/>
      <c r="B79" s="47"/>
      <c r="C79" s="47"/>
      <c r="D79" s="47"/>
      <c r="E79" s="47"/>
      <c r="F79" s="47"/>
    </row>
    <row r="80" spans="1:6" x14ac:dyDescent="0.3">
      <c r="A80" s="47"/>
      <c r="B80" s="47"/>
      <c r="C80" s="47"/>
      <c r="D80" s="47"/>
      <c r="E80" s="47"/>
      <c r="F80" s="47"/>
    </row>
    <row r="81" spans="1:6" x14ac:dyDescent="0.3">
      <c r="A81" s="47"/>
      <c r="B81" s="47"/>
      <c r="C81" s="47"/>
      <c r="D81" s="47"/>
      <c r="E81" s="47"/>
      <c r="F81" s="47"/>
    </row>
    <row r="82" spans="1:6" x14ac:dyDescent="0.3">
      <c r="A82" s="47"/>
      <c r="B82" s="47"/>
      <c r="C82" s="47"/>
      <c r="D82" s="47"/>
      <c r="E82" s="47"/>
      <c r="F82" s="47"/>
    </row>
    <row r="83" spans="1:6" x14ac:dyDescent="0.3">
      <c r="A83" s="47"/>
      <c r="B83" s="47"/>
      <c r="C83" s="47"/>
      <c r="D83" s="47"/>
      <c r="E83" s="47"/>
      <c r="F83" s="47"/>
    </row>
    <row r="84" spans="1:6" x14ac:dyDescent="0.3">
      <c r="A84" s="47"/>
      <c r="B84" s="47"/>
      <c r="C84" s="47"/>
      <c r="D84" s="47"/>
      <c r="E84" s="47"/>
      <c r="F84" s="47"/>
    </row>
    <row r="85" spans="1:6" x14ac:dyDescent="0.3">
      <c r="A85" s="47"/>
      <c r="B85" s="47"/>
      <c r="C85" s="47"/>
      <c r="D85" s="47"/>
      <c r="E85" s="47"/>
      <c r="F85" s="47"/>
    </row>
    <row r="86" spans="1:6" x14ac:dyDescent="0.3">
      <c r="A86" s="47"/>
      <c r="B86" s="47"/>
      <c r="C86" s="47"/>
      <c r="D86" s="47"/>
      <c r="E86" s="47"/>
      <c r="F86" s="47"/>
    </row>
    <row r="87" spans="1:6" x14ac:dyDescent="0.3">
      <c r="A87" s="47"/>
      <c r="B87" s="47"/>
      <c r="C87" s="47"/>
      <c r="D87" s="47"/>
      <c r="E87" s="47"/>
      <c r="F87" s="47"/>
    </row>
  </sheetData>
  <mergeCells count="1">
    <mergeCell ref="C8:F8"/>
  </mergeCell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0DBA-E327-4BAB-A5A5-A126555F8C46}">
  <sheetPr>
    <tabColor rgb="FF92D050"/>
  </sheetPr>
  <dimension ref="A1:F23"/>
  <sheetViews>
    <sheetView showGridLines="0" zoomScale="80" zoomScaleNormal="80" workbookViewId="0">
      <selection activeCell="F21" sqref="F21"/>
    </sheetView>
  </sheetViews>
  <sheetFormatPr defaultColWidth="14.44140625" defaultRowHeight="14.4" x14ac:dyDescent="0.3"/>
  <cols>
    <col min="1" max="1" width="48" customWidth="1"/>
    <col min="2" max="2" width="9.88671875" customWidth="1"/>
    <col min="3" max="5" width="18" customWidth="1"/>
    <col min="6" max="6" width="18.33203125" bestFit="1" customWidth="1"/>
  </cols>
  <sheetData>
    <row r="1" spans="1:6" ht="17.399999999999999" x14ac:dyDescent="0.3">
      <c r="A1" s="43" t="str">
        <f>[1]Contents!A1</f>
        <v xml:space="preserve">Blue Litmus Bizconnect </v>
      </c>
      <c r="B1" s="44"/>
    </row>
    <row r="2" spans="1:6" ht="22.8" x14ac:dyDescent="0.4">
      <c r="A2" s="48" t="str">
        <f>A8</f>
        <v>CASH FLOW</v>
      </c>
      <c r="B2" s="44"/>
    </row>
    <row r="3" spans="1:6" ht="15.6" x14ac:dyDescent="0.3">
      <c r="A3" s="49">
        <f ca="1">+TODAY()</f>
        <v>45185</v>
      </c>
      <c r="B3" s="44"/>
    </row>
    <row r="4" spans="1:6" ht="15.6" x14ac:dyDescent="0.3">
      <c r="A4" s="49"/>
      <c r="B4" s="49"/>
    </row>
    <row r="5" spans="1:6" ht="15.6" x14ac:dyDescent="0.3">
      <c r="A5" s="49"/>
      <c r="B5" s="49"/>
    </row>
    <row r="8" spans="1:6" ht="23.4" thickBot="1" x14ac:dyDescent="0.45">
      <c r="A8" s="57" t="s">
        <v>64</v>
      </c>
      <c r="B8" s="57"/>
      <c r="C8" s="54">
        <v>1</v>
      </c>
      <c r="D8" s="54">
        <f>C8+1</f>
        <v>2</v>
      </c>
      <c r="E8" s="54">
        <f>D8+1</f>
        <v>3</v>
      </c>
      <c r="F8" s="54">
        <f t="shared" ref="F8" si="0">E8+1</f>
        <v>4</v>
      </c>
    </row>
    <row r="9" spans="1:6" ht="15.6" x14ac:dyDescent="0.3">
      <c r="A9" s="72"/>
      <c r="B9" s="94"/>
      <c r="C9" s="190" t="s">
        <v>142</v>
      </c>
      <c r="D9" s="189"/>
      <c r="E9" s="189"/>
      <c r="F9" s="189"/>
    </row>
    <row r="10" spans="1:6" ht="15.6" x14ac:dyDescent="0.3">
      <c r="A10" s="72" t="s">
        <v>65</v>
      </c>
      <c r="B10" s="95" t="s">
        <v>50</v>
      </c>
      <c r="C10" s="173">
        <v>0</v>
      </c>
      <c r="D10" s="173">
        <f>C21</f>
        <v>-1.2403125000000159</v>
      </c>
      <c r="E10" s="173">
        <f>D21</f>
        <v>216.23476093749997</v>
      </c>
      <c r="F10" s="173">
        <f t="shared" ref="F10" si="1">E21</f>
        <v>1760.1560621093747</v>
      </c>
    </row>
    <row r="11" spans="1:6" ht="15.6" x14ac:dyDescent="0.3">
      <c r="A11" s="72" t="s">
        <v>66</v>
      </c>
      <c r="B11" s="95" t="s">
        <v>50</v>
      </c>
      <c r="C11" s="173">
        <f>C22</f>
        <v>100</v>
      </c>
      <c r="D11" s="173">
        <v>0</v>
      </c>
      <c r="E11" s="173">
        <v>0</v>
      </c>
      <c r="F11" s="173">
        <v>0</v>
      </c>
    </row>
    <row r="12" spans="1:6" ht="15.6" x14ac:dyDescent="0.3">
      <c r="A12" s="72" t="s">
        <v>67</v>
      </c>
      <c r="B12" s="95" t="s">
        <v>50</v>
      </c>
      <c r="C12" s="173">
        <f>C13+C16+C17-C18+C19-C20</f>
        <v>-101.24031250000002</v>
      </c>
      <c r="D12" s="173">
        <f t="shared" ref="D12:F12" si="2">D13+D16+D17-D18+D19-D20</f>
        <v>217.47507343749999</v>
      </c>
      <c r="E12" s="173">
        <f t="shared" si="2"/>
        <v>1543.9213011718748</v>
      </c>
      <c r="F12" s="173">
        <f t="shared" si="2"/>
        <v>2316.7594407226566</v>
      </c>
    </row>
    <row r="13" spans="1:6" ht="15.6" x14ac:dyDescent="0.3">
      <c r="A13" s="88" t="s">
        <v>62</v>
      </c>
      <c r="B13" s="95" t="s">
        <v>50</v>
      </c>
      <c r="C13" s="173">
        <f>'Annual Statement'!C28</f>
        <v>-101.24031250000002</v>
      </c>
      <c r="D13" s="173">
        <f>'Annual Statement'!D28</f>
        <v>217.47507343749999</v>
      </c>
      <c r="E13" s="173">
        <f>'Annual Statement'!E28</f>
        <v>1543.9213011718748</v>
      </c>
      <c r="F13" s="173">
        <f>'Annual Statement'!F28</f>
        <v>2316.7594407226566</v>
      </c>
    </row>
    <row r="14" spans="1:6" ht="15.6" x14ac:dyDescent="0.3">
      <c r="A14" s="88"/>
      <c r="B14" s="95"/>
      <c r="C14" s="173"/>
      <c r="D14" s="173"/>
      <c r="E14" s="173"/>
      <c r="F14" s="176"/>
    </row>
    <row r="15" spans="1:6" ht="15.6" x14ac:dyDescent="0.3">
      <c r="A15" s="88"/>
      <c r="B15" s="95"/>
      <c r="C15" s="173"/>
      <c r="D15" s="173"/>
      <c r="E15" s="173"/>
      <c r="F15" s="176"/>
    </row>
    <row r="16" spans="1:6" ht="15.6" x14ac:dyDescent="0.3">
      <c r="A16" s="88" t="s">
        <v>68</v>
      </c>
      <c r="B16" s="95" t="s">
        <v>50</v>
      </c>
      <c r="C16" s="173">
        <v>0</v>
      </c>
      <c r="D16" s="173">
        <v>0</v>
      </c>
      <c r="E16" s="173">
        <v>0</v>
      </c>
      <c r="F16" s="173">
        <v>0</v>
      </c>
    </row>
    <row r="17" spans="1:6" ht="15.6" x14ac:dyDescent="0.3">
      <c r="A17" s="88" t="s">
        <v>69</v>
      </c>
      <c r="B17" s="95" t="s">
        <v>50</v>
      </c>
      <c r="C17" s="173">
        <v>0</v>
      </c>
      <c r="D17" s="173">
        <v>0</v>
      </c>
      <c r="E17" s="173">
        <v>0</v>
      </c>
      <c r="F17" s="173">
        <v>0</v>
      </c>
    </row>
    <row r="18" spans="1:6" ht="15.6" x14ac:dyDescent="0.3">
      <c r="A18" s="88" t="s">
        <v>70</v>
      </c>
      <c r="B18" s="95" t="s">
        <v>50</v>
      </c>
      <c r="C18" s="173">
        <v>0</v>
      </c>
      <c r="D18" s="173">
        <v>0</v>
      </c>
      <c r="E18" s="173">
        <v>0</v>
      </c>
      <c r="F18" s="173">
        <v>0</v>
      </c>
    </row>
    <row r="19" spans="1:6" ht="15.6" x14ac:dyDescent="0.3">
      <c r="A19" s="88" t="s">
        <v>71</v>
      </c>
      <c r="B19" s="95" t="s">
        <v>50</v>
      </c>
      <c r="C19" s="173">
        <v>0</v>
      </c>
      <c r="D19" s="173">
        <v>0</v>
      </c>
      <c r="E19" s="173">
        <v>0</v>
      </c>
      <c r="F19" s="173">
        <v>0</v>
      </c>
    </row>
    <row r="20" spans="1:6" ht="15.6" x14ac:dyDescent="0.3">
      <c r="A20" s="88" t="s">
        <v>72</v>
      </c>
      <c r="B20" s="95" t="s">
        <v>50</v>
      </c>
      <c r="C20" s="173">
        <v>0</v>
      </c>
      <c r="D20" s="173">
        <v>0</v>
      </c>
      <c r="E20" s="173">
        <v>0</v>
      </c>
      <c r="F20" s="173">
        <v>0</v>
      </c>
    </row>
    <row r="21" spans="1:6" ht="15.6" x14ac:dyDescent="0.3">
      <c r="A21" s="72" t="s">
        <v>73</v>
      </c>
      <c r="B21" s="95" t="s">
        <v>50</v>
      </c>
      <c r="C21" s="172">
        <f>SUM(C10,C11,C12)</f>
        <v>-1.2403125000000159</v>
      </c>
      <c r="D21" s="172">
        <f t="shared" ref="D21:F21" si="3">SUM(D10,D11,D12)</f>
        <v>216.23476093749997</v>
      </c>
      <c r="E21" s="172">
        <f t="shared" si="3"/>
        <v>1760.1560621093747</v>
      </c>
      <c r="F21" s="172">
        <f t="shared" si="3"/>
        <v>4076.9155028320311</v>
      </c>
    </row>
    <row r="22" spans="1:6" ht="15.6" x14ac:dyDescent="0.3">
      <c r="A22" s="72" t="s">
        <v>74</v>
      </c>
      <c r="B22" s="95" t="s">
        <v>50</v>
      </c>
      <c r="C22" s="172">
        <v>100</v>
      </c>
      <c r="D22" s="173"/>
      <c r="E22" s="173"/>
      <c r="F22" s="176"/>
    </row>
    <row r="23" spans="1:6" x14ac:dyDescent="0.3">
      <c r="B23" s="96"/>
      <c r="C23" s="97"/>
      <c r="D23" s="97"/>
    </row>
  </sheetData>
  <mergeCells count="1">
    <mergeCell ref="C9:F9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8185-C699-4FDA-9CA8-91549967BC31}">
  <sheetPr>
    <tabColor rgb="FF92D050"/>
  </sheetPr>
  <dimension ref="A1:F22"/>
  <sheetViews>
    <sheetView showGridLines="0" zoomScale="70" zoomScaleNormal="70" workbookViewId="0">
      <selection activeCell="F22" sqref="F22"/>
    </sheetView>
  </sheetViews>
  <sheetFormatPr defaultColWidth="14.44140625" defaultRowHeight="14.4" x14ac:dyDescent="0.3"/>
  <cols>
    <col min="1" max="1" width="28" bestFit="1" customWidth="1"/>
    <col min="2" max="2" width="21" customWidth="1"/>
    <col min="3" max="3" width="21.88671875" customWidth="1"/>
    <col min="4" max="4" width="15.6640625" customWidth="1"/>
    <col min="5" max="5" width="19.6640625" customWidth="1"/>
  </cols>
  <sheetData>
    <row r="1" spans="1:6" ht="17.399999999999999" x14ac:dyDescent="0.3">
      <c r="A1" s="43" t="s">
        <v>136</v>
      </c>
      <c r="B1" s="44"/>
      <c r="C1" s="44"/>
      <c r="D1" s="44"/>
    </row>
    <row r="2" spans="1:6" ht="22.8" x14ac:dyDescent="0.4">
      <c r="A2" s="48" t="str">
        <f>A8</f>
        <v>VALUATION</v>
      </c>
      <c r="B2" s="44"/>
      <c r="C2" s="44"/>
      <c r="D2" s="44"/>
    </row>
    <row r="3" spans="1:6" ht="15.6" x14ac:dyDescent="0.3">
      <c r="A3" s="49">
        <f ca="1">+TODAY()</f>
        <v>45185</v>
      </c>
      <c r="B3" s="44"/>
      <c r="C3" s="44"/>
      <c r="D3" s="44"/>
    </row>
    <row r="4" spans="1:6" ht="15.6" x14ac:dyDescent="0.3">
      <c r="A4" s="49"/>
      <c r="B4" s="49"/>
      <c r="C4" s="49"/>
      <c r="D4" s="49"/>
    </row>
    <row r="5" spans="1:6" ht="15.6" x14ac:dyDescent="0.3">
      <c r="A5" s="49"/>
      <c r="B5" s="49"/>
      <c r="C5" s="49"/>
      <c r="D5" s="49"/>
    </row>
    <row r="6" spans="1:6" ht="15.6" x14ac:dyDescent="0.3">
      <c r="A6" s="50" t="s">
        <v>144</v>
      </c>
      <c r="B6" s="51">
        <f>NPV(25%,'DCF Valuation'!C22:F22)</f>
        <v>6927.0548021200011</v>
      </c>
    </row>
    <row r="8" spans="1:6" ht="23.4" thickBot="1" x14ac:dyDescent="0.45">
      <c r="A8" s="57" t="s">
        <v>75</v>
      </c>
      <c r="B8" s="58"/>
      <c r="C8" s="54">
        <v>1</v>
      </c>
      <c r="D8" s="54">
        <f t="shared" ref="D8:F8" si="0">C8+1</f>
        <v>2</v>
      </c>
      <c r="E8" s="54">
        <f t="shared" si="0"/>
        <v>3</v>
      </c>
      <c r="F8" s="54">
        <f t="shared" si="0"/>
        <v>4</v>
      </c>
    </row>
    <row r="9" spans="1:6" ht="15.6" x14ac:dyDescent="0.3">
      <c r="A9" s="72"/>
      <c r="B9" s="98"/>
      <c r="C9" s="190" t="s">
        <v>142</v>
      </c>
      <c r="D9" s="189"/>
      <c r="E9" s="189"/>
      <c r="F9" s="189"/>
    </row>
    <row r="10" spans="1:6" ht="15.6" x14ac:dyDescent="0.3">
      <c r="A10" s="72" t="s">
        <v>58</v>
      </c>
      <c r="B10" s="95" t="s">
        <v>50</v>
      </c>
      <c r="C10" s="173">
        <f>'Annual Statement'!C23</f>
        <v>-101.24031250000002</v>
      </c>
      <c r="D10" s="173">
        <f>'Annual Statement'!D23</f>
        <v>293.88523437499998</v>
      </c>
      <c r="E10" s="173">
        <f>'Annual Statement'!E23</f>
        <v>2086.3801367187498</v>
      </c>
      <c r="F10" s="173">
        <f>'Annual Statement'!F23</f>
        <v>3130.756000976563</v>
      </c>
    </row>
    <row r="11" spans="1:6" ht="15.6" x14ac:dyDescent="0.3">
      <c r="A11" s="72" t="s">
        <v>76</v>
      </c>
      <c r="B11" s="95" t="s">
        <v>50</v>
      </c>
      <c r="C11" s="173">
        <f>'Annual Statement'!C27</f>
        <v>0</v>
      </c>
      <c r="D11" s="173">
        <f>'Annual Statement'!D27</f>
        <v>76.410160937499995</v>
      </c>
      <c r="E11" s="173">
        <f>'Annual Statement'!E27</f>
        <v>542.45883554687498</v>
      </c>
      <c r="F11" s="173">
        <f>'Annual Statement'!F27</f>
        <v>813.99656025390641</v>
      </c>
    </row>
    <row r="12" spans="1:6" ht="15.6" x14ac:dyDescent="0.3">
      <c r="A12" s="72" t="s">
        <v>77</v>
      </c>
      <c r="B12" s="95" t="s">
        <v>50</v>
      </c>
      <c r="C12" s="173">
        <f>'Annual Statement'!C26</f>
        <v>0</v>
      </c>
      <c r="D12" s="173">
        <f>'Annual Statement'!D26</f>
        <v>0</v>
      </c>
      <c r="E12" s="173">
        <f>'Annual Statement'!E26</f>
        <v>0</v>
      </c>
      <c r="F12" s="173">
        <f>'Annual Statement'!F26</f>
        <v>0</v>
      </c>
    </row>
    <row r="13" spans="1:6" ht="15.6" x14ac:dyDescent="0.3">
      <c r="A13" s="72" t="s">
        <v>62</v>
      </c>
      <c r="B13" s="95" t="s">
        <v>50</v>
      </c>
      <c r="C13" s="174">
        <f t="shared" ref="C13:F13" si="1">C10-C11-C12</f>
        <v>-101.24031250000002</v>
      </c>
      <c r="D13" s="174">
        <f t="shared" si="1"/>
        <v>217.47507343749999</v>
      </c>
      <c r="E13" s="174">
        <f t="shared" si="1"/>
        <v>1543.9213011718748</v>
      </c>
      <c r="F13" s="174">
        <f t="shared" si="1"/>
        <v>2316.7594407226566</v>
      </c>
    </row>
    <row r="14" spans="1:6" ht="15.6" x14ac:dyDescent="0.3">
      <c r="A14" s="72" t="s">
        <v>68</v>
      </c>
      <c r="B14" s="95" t="s">
        <v>50</v>
      </c>
      <c r="C14" s="173">
        <f>'Annual Statement'!C22</f>
        <v>0</v>
      </c>
      <c r="D14" s="173">
        <f>'Annual Statement'!D22</f>
        <v>0</v>
      </c>
      <c r="E14" s="173">
        <f>'Annual Statement'!E22</f>
        <v>0</v>
      </c>
      <c r="F14" s="173">
        <f>'Annual Statement'!F22</f>
        <v>0</v>
      </c>
    </row>
    <row r="15" spans="1:6" ht="15.6" x14ac:dyDescent="0.3">
      <c r="A15" s="80" t="s">
        <v>78</v>
      </c>
      <c r="B15" s="95" t="s">
        <v>50</v>
      </c>
      <c r="C15" s="174">
        <f t="shared" ref="C15:F15" si="2">C13+C14</f>
        <v>-101.24031250000002</v>
      </c>
      <c r="D15" s="174">
        <f t="shared" si="2"/>
        <v>217.47507343749999</v>
      </c>
      <c r="E15" s="174">
        <f t="shared" si="2"/>
        <v>1543.9213011718748</v>
      </c>
      <c r="F15" s="174">
        <f t="shared" si="2"/>
        <v>2316.7594407226566</v>
      </c>
    </row>
    <row r="16" spans="1:6" ht="15.6" x14ac:dyDescent="0.3">
      <c r="A16" s="72" t="s">
        <v>79</v>
      </c>
      <c r="B16" s="95" t="s">
        <v>50</v>
      </c>
      <c r="C16" s="173">
        <v>0</v>
      </c>
      <c r="D16" s="173">
        <v>0</v>
      </c>
      <c r="E16" s="173">
        <v>0</v>
      </c>
      <c r="F16" s="173">
        <v>0</v>
      </c>
    </row>
    <row r="17" spans="1:6" ht="15.6" x14ac:dyDescent="0.3">
      <c r="A17" s="72" t="s">
        <v>70</v>
      </c>
      <c r="B17" s="95" t="s">
        <v>50</v>
      </c>
      <c r="C17" s="173">
        <v>0</v>
      </c>
      <c r="D17" s="173">
        <v>0</v>
      </c>
      <c r="E17" s="173">
        <v>0</v>
      </c>
      <c r="F17" s="173">
        <v>0</v>
      </c>
    </row>
    <row r="18" spans="1:6" ht="15.6" x14ac:dyDescent="0.3">
      <c r="A18" s="72" t="s">
        <v>80</v>
      </c>
      <c r="B18" s="95" t="s">
        <v>50</v>
      </c>
      <c r="C18" s="173">
        <v>0</v>
      </c>
      <c r="D18" s="173">
        <v>0</v>
      </c>
      <c r="E18" s="173">
        <v>0</v>
      </c>
      <c r="F18" s="173">
        <v>0</v>
      </c>
    </row>
    <row r="19" spans="1:6" ht="15.6" x14ac:dyDescent="0.3">
      <c r="A19" s="72" t="s">
        <v>81</v>
      </c>
      <c r="B19" s="95" t="s">
        <v>50</v>
      </c>
      <c r="C19" s="173">
        <v>0</v>
      </c>
      <c r="D19" s="173">
        <v>0</v>
      </c>
      <c r="E19" s="173">
        <v>0</v>
      </c>
      <c r="F19" s="173">
        <v>0</v>
      </c>
    </row>
    <row r="20" spans="1:6" ht="15.6" x14ac:dyDescent="0.3">
      <c r="A20" s="80" t="s">
        <v>82</v>
      </c>
      <c r="B20" s="95" t="s">
        <v>50</v>
      </c>
      <c r="C20" s="175">
        <f t="shared" ref="C20:F20" si="3">C15+C16-C17+C18+C19</f>
        <v>-101.24031250000002</v>
      </c>
      <c r="D20" s="175">
        <f t="shared" si="3"/>
        <v>217.47507343749999</v>
      </c>
      <c r="E20" s="175">
        <f t="shared" si="3"/>
        <v>1543.9213011718748</v>
      </c>
      <c r="F20" s="175">
        <f t="shared" si="3"/>
        <v>2316.7594407226566</v>
      </c>
    </row>
    <row r="21" spans="1:6" ht="15.6" x14ac:dyDescent="0.3">
      <c r="A21" s="72" t="s">
        <v>83</v>
      </c>
      <c r="B21" s="95" t="s">
        <v>50</v>
      </c>
      <c r="C21" s="173"/>
      <c r="D21" s="173"/>
      <c r="E21" s="173"/>
      <c r="F21" s="173">
        <f>'Annual Statement'!F19*4</f>
        <v>12523.024003906252</v>
      </c>
    </row>
    <row r="22" spans="1:6" ht="15.6" x14ac:dyDescent="0.3">
      <c r="A22" s="80" t="s">
        <v>84</v>
      </c>
      <c r="B22" s="95" t="s">
        <v>50</v>
      </c>
      <c r="C22" s="175">
        <f t="shared" ref="C22:D22" si="4">SUM(C20:C21)</f>
        <v>-101.24031250000002</v>
      </c>
      <c r="D22" s="175">
        <f t="shared" si="4"/>
        <v>217.47507343749999</v>
      </c>
      <c r="E22" s="175">
        <f>SUM(E20:E21)</f>
        <v>1543.9213011718748</v>
      </c>
      <c r="F22" s="175">
        <f t="shared" ref="F22" si="5">SUM(F20:F21)</f>
        <v>14839.783444628909</v>
      </c>
    </row>
  </sheetData>
  <mergeCells count="1">
    <mergeCell ref="C9:F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066A-4978-41E9-ADAD-0EB3FA78D44A}">
  <sheetPr>
    <tabColor rgb="FF92D050"/>
  </sheetPr>
  <dimension ref="A3:L18"/>
  <sheetViews>
    <sheetView showGridLines="0" zoomScale="90" zoomScaleNormal="90" workbookViewId="0">
      <selection activeCell="B5" sqref="B5"/>
    </sheetView>
  </sheetViews>
  <sheetFormatPr defaultColWidth="14.44140625" defaultRowHeight="14.4" x14ac:dyDescent="0.3"/>
  <cols>
    <col min="1" max="1" width="39.6640625" bestFit="1" customWidth="1"/>
    <col min="2" max="2" width="22.88671875" customWidth="1"/>
    <col min="3" max="9" width="8.6640625" customWidth="1"/>
    <col min="11" max="11" width="19.33203125" customWidth="1"/>
    <col min="12" max="12" width="14.44140625" style="101"/>
  </cols>
  <sheetData>
    <row r="3" spans="1:12" ht="18" x14ac:dyDescent="0.35">
      <c r="A3" s="99" t="s">
        <v>85</v>
      </c>
      <c r="B3" s="177" t="s">
        <v>86</v>
      </c>
    </row>
    <row r="4" spans="1:12" ht="18" x14ac:dyDescent="0.35">
      <c r="A4" s="100"/>
    </row>
    <row r="5" spans="1:12" ht="18" x14ac:dyDescent="0.35">
      <c r="A5" s="99" t="s">
        <v>145</v>
      </c>
      <c r="B5" s="178">
        <f>B7/B11</f>
        <v>1000</v>
      </c>
    </row>
    <row r="6" spans="1:12" ht="18" x14ac:dyDescent="0.35">
      <c r="A6" s="100"/>
    </row>
    <row r="7" spans="1:12" ht="18" x14ac:dyDescent="0.35">
      <c r="A7" s="99" t="s">
        <v>146</v>
      </c>
      <c r="B7" s="178">
        <f>'Cash Flow '!C22</f>
        <v>100</v>
      </c>
    </row>
    <row r="8" spans="1:12" ht="18" x14ac:dyDescent="0.35">
      <c r="A8" s="100"/>
      <c r="L8" s="182"/>
    </row>
    <row r="9" spans="1:12" ht="18" x14ac:dyDescent="0.35">
      <c r="A9" s="99" t="s">
        <v>147</v>
      </c>
      <c r="B9" s="178">
        <f>B5+B7</f>
        <v>1100</v>
      </c>
      <c r="D9" s="102"/>
      <c r="L9" s="182"/>
    </row>
    <row r="10" spans="1:12" ht="18" x14ac:dyDescent="0.35">
      <c r="A10" s="100"/>
      <c r="L10" s="182"/>
    </row>
    <row r="11" spans="1:12" ht="18" x14ac:dyDescent="0.35">
      <c r="A11" s="99" t="s">
        <v>87</v>
      </c>
      <c r="B11" s="103">
        <v>0.1</v>
      </c>
    </row>
    <row r="12" spans="1:12" ht="18" x14ac:dyDescent="0.35">
      <c r="A12" s="100"/>
      <c r="B12" s="179"/>
    </row>
    <row r="13" spans="1:12" ht="18" x14ac:dyDescent="0.35">
      <c r="A13" s="99" t="s">
        <v>88</v>
      </c>
      <c r="B13" s="179" t="s">
        <v>89</v>
      </c>
      <c r="I13" s="103"/>
    </row>
    <row r="14" spans="1:12" ht="18" x14ac:dyDescent="0.35">
      <c r="A14" s="100"/>
    </row>
    <row r="15" spans="1:12" ht="18" x14ac:dyDescent="0.35">
      <c r="A15" s="104" t="s">
        <v>90</v>
      </c>
    </row>
    <row r="16" spans="1:12" x14ac:dyDescent="0.3">
      <c r="A16" t="s">
        <v>148</v>
      </c>
      <c r="B16" s="30">
        <f>SUM('Annual Statement'!C28:F28)</f>
        <v>3976.9155028320311</v>
      </c>
    </row>
    <row r="17" spans="1:5" x14ac:dyDescent="0.3">
      <c r="A17" s="105" t="s">
        <v>137</v>
      </c>
      <c r="B17" s="180">
        <f>B16/B7</f>
        <v>39.769155028320313</v>
      </c>
      <c r="C17" s="191" t="s">
        <v>91</v>
      </c>
      <c r="D17" s="192"/>
      <c r="E17" s="192"/>
    </row>
    <row r="18" spans="1:5" x14ac:dyDescent="0.3">
      <c r="A18" s="105" t="s">
        <v>138</v>
      </c>
      <c r="B18" s="181">
        <f>B16/B7</f>
        <v>39.769155028320313</v>
      </c>
      <c r="C18" s="191"/>
      <c r="D18" s="192"/>
      <c r="E18" s="192"/>
    </row>
  </sheetData>
  <mergeCells count="1">
    <mergeCell ref="C17:E18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A1B3-F610-4C59-9E79-460A1C8F3B91}">
  <sheetPr>
    <tabColor rgb="FF92D050"/>
    <outlinePr summaryBelow="0" summaryRight="0"/>
  </sheetPr>
  <dimension ref="A1:K98"/>
  <sheetViews>
    <sheetView showGridLines="0" zoomScale="90" zoomScaleNormal="90" workbookViewId="0">
      <selection activeCell="B18" sqref="B18"/>
    </sheetView>
  </sheetViews>
  <sheetFormatPr defaultColWidth="14.44140625" defaultRowHeight="14.4" x14ac:dyDescent="0.3"/>
  <cols>
    <col min="1" max="1" width="68.44140625" customWidth="1"/>
    <col min="2" max="2" width="22.88671875" customWidth="1"/>
    <col min="3" max="3" width="16.44140625" customWidth="1"/>
    <col min="4" max="11" width="14" customWidth="1"/>
  </cols>
  <sheetData>
    <row r="1" spans="1:11" ht="17.399999999999999" x14ac:dyDescent="0.3">
      <c r="A1" s="106" t="str">
        <f>'DCF Valuation'!$A$1</f>
        <v>Blue Litmus Bizconnect Pvt Ltd</v>
      </c>
      <c r="B1" s="107"/>
      <c r="C1" s="107"/>
      <c r="D1" s="47"/>
      <c r="E1" s="47"/>
      <c r="F1" s="47"/>
      <c r="G1" s="47"/>
      <c r="H1" s="47"/>
      <c r="I1" s="47"/>
      <c r="J1" s="47"/>
      <c r="K1" s="47"/>
    </row>
    <row r="2" spans="1:11" ht="22.8" x14ac:dyDescent="0.4">
      <c r="A2" s="108" t="s">
        <v>92</v>
      </c>
      <c r="B2" s="107"/>
      <c r="C2" s="107"/>
      <c r="D2" s="47"/>
      <c r="E2" s="47"/>
      <c r="F2" s="47"/>
      <c r="G2" s="47"/>
      <c r="H2" s="47"/>
      <c r="I2" s="47"/>
      <c r="J2" s="47"/>
      <c r="K2" s="47"/>
    </row>
    <row r="3" spans="1:11" ht="15.6" x14ac:dyDescent="0.3">
      <c r="A3" s="109">
        <f ca="1">+TODAY()</f>
        <v>45185</v>
      </c>
      <c r="B3" s="107"/>
      <c r="C3" s="107"/>
      <c r="D3" s="47"/>
      <c r="E3" s="47"/>
      <c r="F3" s="47"/>
      <c r="G3" s="47"/>
      <c r="H3" s="47"/>
      <c r="I3" s="47"/>
      <c r="J3" s="47"/>
      <c r="K3" s="47"/>
    </row>
    <row r="4" spans="1:11" ht="15.6" x14ac:dyDescent="0.3">
      <c r="A4" s="109"/>
      <c r="B4" s="110"/>
      <c r="C4" s="110"/>
      <c r="D4" s="47"/>
      <c r="E4" s="47"/>
      <c r="F4" s="47"/>
      <c r="G4" s="47"/>
      <c r="H4" s="47"/>
      <c r="I4" s="47"/>
      <c r="J4" s="47"/>
      <c r="K4" s="47"/>
    </row>
    <row r="5" spans="1:11" ht="30" x14ac:dyDescent="0.3">
      <c r="A5" s="111" t="s">
        <v>93</v>
      </c>
      <c r="B5" s="112"/>
      <c r="C5" s="112"/>
      <c r="D5" s="47"/>
      <c r="E5" s="47"/>
      <c r="F5" s="47"/>
      <c r="G5" s="47"/>
      <c r="H5" s="47"/>
      <c r="I5" s="47"/>
      <c r="J5" s="47"/>
      <c r="K5" s="47"/>
    </row>
    <row r="6" spans="1:11" x14ac:dyDescent="0.3">
      <c r="A6" s="113" t="s">
        <v>94</v>
      </c>
      <c r="B6" s="114">
        <v>100000</v>
      </c>
      <c r="C6" s="115"/>
      <c r="D6" s="47"/>
      <c r="E6" s="47"/>
      <c r="F6" s="47"/>
      <c r="G6" s="47"/>
      <c r="H6" s="47"/>
      <c r="I6" s="47"/>
      <c r="J6" s="47"/>
      <c r="K6" s="47"/>
    </row>
    <row r="7" spans="1:11" x14ac:dyDescent="0.3">
      <c r="A7" s="116"/>
      <c r="B7" s="117"/>
      <c r="C7" s="118"/>
      <c r="D7" s="47"/>
      <c r="E7" s="47"/>
      <c r="F7" s="47"/>
      <c r="G7" s="47"/>
      <c r="H7" s="47"/>
      <c r="I7" s="47"/>
      <c r="J7" s="47"/>
      <c r="K7" s="47"/>
    </row>
    <row r="8" spans="1:11" x14ac:dyDescent="0.3">
      <c r="A8" s="119"/>
      <c r="B8" s="118"/>
      <c r="C8" s="118"/>
      <c r="D8" s="47"/>
      <c r="E8" s="47"/>
      <c r="F8" s="47"/>
      <c r="G8" s="47"/>
      <c r="H8" s="47"/>
      <c r="I8" s="47"/>
      <c r="J8" s="47"/>
      <c r="K8" s="47"/>
    </row>
    <row r="9" spans="1:11" x14ac:dyDescent="0.3">
      <c r="A9" s="118"/>
      <c r="B9" s="118"/>
      <c r="C9" s="118"/>
      <c r="D9" s="47"/>
      <c r="E9" s="47"/>
      <c r="F9" s="47"/>
      <c r="G9" s="47"/>
      <c r="H9" s="47"/>
      <c r="I9" s="47"/>
      <c r="J9" s="47"/>
      <c r="K9" s="47"/>
    </row>
    <row r="10" spans="1:11" ht="27.6" x14ac:dyDescent="0.3">
      <c r="A10" s="113" t="s">
        <v>95</v>
      </c>
      <c r="B10" s="113" t="s">
        <v>96</v>
      </c>
      <c r="C10" s="113" t="s">
        <v>97</v>
      </c>
      <c r="D10" s="47"/>
      <c r="E10" s="47"/>
      <c r="F10" s="47"/>
      <c r="G10" s="47"/>
      <c r="H10" s="47"/>
      <c r="I10" s="47"/>
      <c r="J10" s="47"/>
      <c r="K10" s="47"/>
    </row>
    <row r="11" spans="1:11" x14ac:dyDescent="0.3">
      <c r="A11" s="116" t="s">
        <v>98</v>
      </c>
      <c r="B11" s="120">
        <v>0.55000000000000004</v>
      </c>
      <c r="C11" s="117">
        <v>55000</v>
      </c>
      <c r="D11" s="47"/>
      <c r="E11" s="47"/>
      <c r="F11" s="47"/>
      <c r="G11" s="47"/>
      <c r="H11" s="47"/>
      <c r="I11" s="47"/>
      <c r="J11" s="47"/>
      <c r="K11" s="47"/>
    </row>
    <row r="12" spans="1:11" x14ac:dyDescent="0.3">
      <c r="A12" s="116" t="s">
        <v>99</v>
      </c>
      <c r="B12" s="120">
        <v>0.45</v>
      </c>
      <c r="C12" s="117">
        <v>45000</v>
      </c>
      <c r="D12" s="47"/>
      <c r="E12" s="47"/>
      <c r="F12" s="47"/>
      <c r="G12" s="47"/>
      <c r="H12" s="47"/>
      <c r="I12" s="47"/>
      <c r="J12" s="47"/>
      <c r="K12" s="47"/>
    </row>
    <row r="13" spans="1:11" x14ac:dyDescent="0.3">
      <c r="A13" s="121" t="s">
        <v>44</v>
      </c>
      <c r="B13" s="122">
        <f>SUM(B11:B12)</f>
        <v>1</v>
      </c>
      <c r="C13" s="117">
        <f>C11+C12</f>
        <v>100000</v>
      </c>
      <c r="D13" s="47"/>
      <c r="E13" s="47"/>
      <c r="F13" s="47"/>
      <c r="G13" s="47"/>
      <c r="H13" s="47"/>
      <c r="I13" s="47"/>
      <c r="J13" s="47"/>
      <c r="K13" s="47"/>
    </row>
    <row r="14" spans="1:11" x14ac:dyDescent="0.3">
      <c r="A14" s="118"/>
      <c r="B14" s="118"/>
      <c r="C14" s="118"/>
      <c r="D14" s="47"/>
      <c r="E14" s="47"/>
      <c r="F14" s="47"/>
      <c r="G14" s="47"/>
      <c r="H14" s="47"/>
      <c r="I14" s="47"/>
      <c r="J14" s="47"/>
      <c r="K14" s="47"/>
    </row>
    <row r="15" spans="1:11" x14ac:dyDescent="0.3">
      <c r="A15" s="118"/>
      <c r="B15" s="118"/>
      <c r="C15" s="118"/>
      <c r="D15" s="47"/>
      <c r="E15" s="47"/>
      <c r="F15" s="47"/>
      <c r="G15" s="47"/>
      <c r="H15" s="47"/>
      <c r="I15" s="47"/>
      <c r="J15" s="47"/>
      <c r="K15" s="47"/>
    </row>
    <row r="16" spans="1:11" x14ac:dyDescent="0.3">
      <c r="A16" s="115" t="s">
        <v>149</v>
      </c>
      <c r="B16" s="123">
        <f>'Cash Flow '!C22</f>
        <v>100</v>
      </c>
      <c r="C16" s="113"/>
      <c r="D16" s="47"/>
      <c r="E16" s="47"/>
      <c r="F16" s="47"/>
      <c r="G16" s="47"/>
      <c r="H16" s="47"/>
      <c r="I16" s="47"/>
      <c r="J16" s="47"/>
      <c r="K16" s="47"/>
    </row>
    <row r="17" spans="1:11" x14ac:dyDescent="0.3">
      <c r="A17" s="124"/>
      <c r="B17" s="124"/>
      <c r="C17" s="118"/>
      <c r="D17" s="47"/>
      <c r="E17" s="47"/>
      <c r="F17" s="47"/>
      <c r="G17" s="47"/>
      <c r="H17" s="47"/>
      <c r="I17" s="47"/>
      <c r="J17" s="47"/>
      <c r="K17" s="47"/>
    </row>
    <row r="18" spans="1:11" x14ac:dyDescent="0.3">
      <c r="A18" s="115" t="s">
        <v>150</v>
      </c>
      <c r="B18" s="123">
        <f>'VC Valuation &amp; ROI'!B5</f>
        <v>1000</v>
      </c>
      <c r="C18" s="113"/>
      <c r="D18" s="47"/>
      <c r="E18" s="47"/>
      <c r="F18" s="47"/>
      <c r="G18" s="47"/>
      <c r="H18" s="47"/>
      <c r="I18" s="47"/>
      <c r="J18" s="47"/>
      <c r="K18" s="47"/>
    </row>
    <row r="19" spans="1:11" x14ac:dyDescent="0.3">
      <c r="A19" s="125"/>
      <c r="B19" s="125"/>
      <c r="C19" s="125"/>
      <c r="D19" s="47"/>
      <c r="E19" s="47"/>
      <c r="F19" s="47"/>
      <c r="G19" s="47"/>
      <c r="H19" s="47"/>
      <c r="I19" s="47"/>
      <c r="J19" s="47"/>
      <c r="K19" s="47"/>
    </row>
    <row r="20" spans="1:11" x14ac:dyDescent="0.3">
      <c r="A20" s="125"/>
      <c r="B20" s="125"/>
      <c r="C20" s="125"/>
      <c r="D20" s="47"/>
      <c r="E20" s="47"/>
      <c r="F20" s="47"/>
      <c r="G20" s="47"/>
      <c r="H20" s="47"/>
      <c r="I20" s="47"/>
      <c r="J20" s="47"/>
      <c r="K20" s="47"/>
    </row>
    <row r="21" spans="1:11" ht="30" x14ac:dyDescent="0.3">
      <c r="A21" s="111" t="s">
        <v>100</v>
      </c>
      <c r="B21" s="112"/>
      <c r="C21" s="112"/>
      <c r="D21" s="47"/>
      <c r="E21" s="47"/>
      <c r="F21" s="47"/>
      <c r="G21" s="47"/>
      <c r="H21" s="47"/>
      <c r="I21" s="47"/>
      <c r="J21" s="47"/>
      <c r="K21" s="47"/>
    </row>
    <row r="22" spans="1:11" x14ac:dyDescent="0.3">
      <c r="A22" s="113" t="s">
        <v>101</v>
      </c>
      <c r="B22" s="126"/>
      <c r="C22" s="113"/>
      <c r="D22" s="47"/>
      <c r="E22" s="47"/>
      <c r="F22" s="47"/>
      <c r="G22" s="47"/>
      <c r="H22" s="47"/>
      <c r="I22" s="47"/>
      <c r="J22" s="47"/>
      <c r="K22" s="47"/>
    </row>
    <row r="23" spans="1:11" ht="15.6" x14ac:dyDescent="0.3">
      <c r="A23" s="127" t="s">
        <v>151</v>
      </c>
      <c r="B23" s="128">
        <f>B18+B16</f>
        <v>1100</v>
      </c>
      <c r="C23" s="129" t="s">
        <v>50</v>
      </c>
      <c r="D23" s="47"/>
      <c r="E23" s="47"/>
      <c r="F23" s="47"/>
      <c r="G23" s="47"/>
      <c r="H23" s="47"/>
      <c r="I23" s="47"/>
      <c r="J23" s="47"/>
      <c r="K23" s="47"/>
    </row>
    <row r="24" spans="1:11" ht="15.6" x14ac:dyDescent="0.3">
      <c r="A24" s="127" t="s">
        <v>102</v>
      </c>
      <c r="B24" s="129">
        <f>B16*B6/B18</f>
        <v>10000</v>
      </c>
      <c r="C24" s="129" t="s">
        <v>103</v>
      </c>
      <c r="D24" s="47"/>
      <c r="E24" s="47"/>
      <c r="F24" s="47"/>
      <c r="G24" s="47"/>
      <c r="H24" s="47"/>
      <c r="I24" s="47"/>
      <c r="J24" s="47"/>
      <c r="K24" s="47"/>
    </row>
    <row r="25" spans="1:11" ht="15.6" x14ac:dyDescent="0.3">
      <c r="A25" s="127" t="s">
        <v>104</v>
      </c>
      <c r="B25" s="129">
        <f>B24+B6</f>
        <v>110000</v>
      </c>
      <c r="C25" s="129" t="s">
        <v>103</v>
      </c>
      <c r="D25" s="47"/>
      <c r="E25" s="47"/>
      <c r="F25" s="47"/>
      <c r="G25" s="47"/>
      <c r="H25" s="47"/>
      <c r="I25" s="47"/>
      <c r="J25" s="47"/>
      <c r="K25" s="47"/>
    </row>
    <row r="26" spans="1:11" ht="15.6" x14ac:dyDescent="0.3">
      <c r="A26" s="127" t="s">
        <v>105</v>
      </c>
      <c r="B26" s="130">
        <f>B24/B25</f>
        <v>9.0909090909090912E-2</v>
      </c>
      <c r="C26" s="129" t="s">
        <v>106</v>
      </c>
      <c r="D26" s="47"/>
      <c r="E26" s="47"/>
      <c r="F26" s="47"/>
      <c r="G26" s="47"/>
      <c r="H26" s="47"/>
      <c r="I26" s="47"/>
      <c r="J26" s="47"/>
      <c r="K26" s="47"/>
    </row>
    <row r="27" spans="1:11" x14ac:dyDescent="0.3">
      <c r="A27" s="131"/>
      <c r="B27" s="132"/>
      <c r="C27" s="131"/>
      <c r="D27" s="47"/>
      <c r="E27" s="47"/>
      <c r="F27" s="47"/>
      <c r="G27" s="47"/>
      <c r="H27" s="47"/>
      <c r="I27" s="47"/>
      <c r="J27" s="47"/>
      <c r="K27" s="47"/>
    </row>
    <row r="28" spans="1:11" x14ac:dyDescent="0.3">
      <c r="A28" s="119"/>
      <c r="B28" s="119"/>
      <c r="C28" s="119"/>
      <c r="D28" s="47"/>
      <c r="E28" s="47"/>
      <c r="F28" s="47"/>
      <c r="G28" s="47"/>
      <c r="H28" s="47"/>
      <c r="I28" s="47"/>
      <c r="J28" s="47"/>
      <c r="K28" s="47"/>
    </row>
    <row r="29" spans="1:11" ht="27.6" x14ac:dyDescent="0.3">
      <c r="A29" s="113" t="s">
        <v>107</v>
      </c>
      <c r="B29" s="113" t="s">
        <v>96</v>
      </c>
      <c r="C29" s="113" t="s">
        <v>108</v>
      </c>
      <c r="D29" s="47"/>
      <c r="E29" s="47"/>
      <c r="F29" s="47"/>
      <c r="G29" s="47"/>
      <c r="H29" s="47"/>
      <c r="I29" s="47"/>
      <c r="J29" s="47"/>
      <c r="K29" s="47"/>
    </row>
    <row r="30" spans="1:11" ht="15.6" x14ac:dyDescent="0.3">
      <c r="A30" s="133" t="str">
        <f>A11</f>
        <v xml:space="preserve">Founder </v>
      </c>
      <c r="B30" s="129">
        <f>C11</f>
        <v>55000</v>
      </c>
      <c r="C30" s="130">
        <f t="shared" ref="C30:C31" si="0">B30/$B$25</f>
        <v>0.5</v>
      </c>
      <c r="D30" s="47"/>
      <c r="E30" s="47"/>
      <c r="F30" s="47"/>
      <c r="G30" s="47"/>
      <c r="H30" s="47"/>
      <c r="I30" s="47"/>
      <c r="J30" s="47"/>
      <c r="K30" s="47"/>
    </row>
    <row r="31" spans="1:11" ht="15.6" x14ac:dyDescent="0.3">
      <c r="A31" s="133" t="str">
        <f>A12</f>
        <v>Co Founder</v>
      </c>
      <c r="B31" s="129">
        <f>C12</f>
        <v>45000</v>
      </c>
      <c r="C31" s="130">
        <f t="shared" si="0"/>
        <v>0.40909090909090912</v>
      </c>
      <c r="D31" s="47"/>
      <c r="E31" s="47"/>
      <c r="F31" s="47"/>
      <c r="G31" s="47"/>
      <c r="H31" s="47"/>
      <c r="I31" s="47"/>
      <c r="J31" s="47"/>
      <c r="K31" s="47"/>
    </row>
    <row r="32" spans="1:11" ht="15.6" x14ac:dyDescent="0.3">
      <c r="A32" s="133" t="s">
        <v>109</v>
      </c>
      <c r="B32" s="129">
        <f>B24</f>
        <v>10000</v>
      </c>
      <c r="C32" s="130">
        <f>B32/$B$25</f>
        <v>9.0909090909090912E-2</v>
      </c>
      <c r="D32" s="47"/>
      <c r="E32" s="47"/>
      <c r="F32" s="47"/>
      <c r="G32" s="47"/>
      <c r="H32" s="47"/>
      <c r="I32" s="47"/>
      <c r="J32" s="47"/>
      <c r="K32" s="47"/>
    </row>
    <row r="33" spans="1:11" ht="15.6" x14ac:dyDescent="0.3">
      <c r="A33" s="134"/>
      <c r="B33" s="135"/>
      <c r="C33" s="135"/>
      <c r="D33" s="47"/>
      <c r="E33" s="47"/>
      <c r="F33" s="47"/>
      <c r="G33" s="47"/>
      <c r="H33" s="47"/>
      <c r="I33" s="47"/>
      <c r="J33" s="47"/>
      <c r="K33" s="47"/>
    </row>
    <row r="34" spans="1:11" x14ac:dyDescent="0.3">
      <c r="A34" s="119"/>
      <c r="B34" s="119"/>
      <c r="C34" s="119"/>
      <c r="D34" s="47"/>
      <c r="E34" s="47"/>
      <c r="F34" s="47"/>
      <c r="G34" s="47"/>
      <c r="H34" s="47"/>
      <c r="I34" s="47"/>
      <c r="J34" s="47"/>
      <c r="K34" s="47"/>
    </row>
    <row r="35" spans="1:11" x14ac:dyDescent="0.3">
      <c r="A35" s="119"/>
      <c r="B35" s="119"/>
      <c r="C35" s="119"/>
      <c r="D35" s="47"/>
      <c r="E35" s="47"/>
      <c r="F35" s="47"/>
      <c r="G35" s="47"/>
      <c r="H35" s="47"/>
      <c r="I35" s="47"/>
      <c r="J35" s="47"/>
      <c r="K35" s="47"/>
    </row>
    <row r="36" spans="1:11" x14ac:dyDescent="0.3">
      <c r="A36" s="119"/>
      <c r="B36" s="119"/>
      <c r="C36" s="119"/>
      <c r="D36" s="47"/>
      <c r="E36" s="47"/>
      <c r="F36" s="47"/>
      <c r="G36" s="47"/>
      <c r="H36" s="47"/>
      <c r="I36" s="47"/>
      <c r="J36" s="47"/>
      <c r="K36" s="47"/>
    </row>
    <row r="37" spans="1:11" x14ac:dyDescent="0.3">
      <c r="A37" s="119"/>
      <c r="B37" s="119"/>
      <c r="C37" s="119"/>
      <c r="D37" s="47"/>
      <c r="E37" s="47"/>
      <c r="F37" s="47"/>
      <c r="G37" s="47"/>
      <c r="H37" s="47"/>
      <c r="I37" s="47"/>
      <c r="J37" s="47"/>
      <c r="K37" s="47"/>
    </row>
    <row r="38" spans="1:11" x14ac:dyDescent="0.3">
      <c r="A38" s="119"/>
      <c r="B38" s="119"/>
      <c r="C38" s="119"/>
      <c r="D38" s="47"/>
      <c r="E38" s="47"/>
      <c r="F38" s="47"/>
      <c r="G38" s="47"/>
      <c r="H38" s="47"/>
      <c r="I38" s="47"/>
      <c r="J38" s="47"/>
      <c r="K38" s="47"/>
    </row>
    <row r="39" spans="1:11" x14ac:dyDescent="0.3">
      <c r="A39" s="119"/>
      <c r="B39" s="119"/>
      <c r="C39" s="119"/>
      <c r="D39" s="47"/>
      <c r="E39" s="47"/>
      <c r="F39" s="47"/>
      <c r="G39" s="47"/>
      <c r="H39" s="47"/>
      <c r="I39" s="47"/>
      <c r="J39" s="47"/>
      <c r="K39" s="47"/>
    </row>
    <row r="40" spans="1:11" x14ac:dyDescent="0.3">
      <c r="A40" s="119"/>
      <c r="B40" s="119"/>
      <c r="C40" s="119"/>
      <c r="D40" s="47"/>
      <c r="E40" s="47"/>
      <c r="F40" s="47"/>
      <c r="G40" s="47"/>
      <c r="H40" s="47"/>
      <c r="I40" s="47"/>
      <c r="J40" s="47"/>
      <c r="K40" s="47"/>
    </row>
    <row r="41" spans="1:11" x14ac:dyDescent="0.3">
      <c r="A41" s="119"/>
      <c r="B41" s="119"/>
      <c r="C41" s="119"/>
      <c r="D41" s="47"/>
      <c r="E41" s="47"/>
      <c r="F41" s="47"/>
      <c r="G41" s="47"/>
      <c r="H41" s="47"/>
      <c r="I41" s="47"/>
      <c r="J41" s="47"/>
      <c r="K41" s="47"/>
    </row>
    <row r="42" spans="1:11" x14ac:dyDescent="0.3">
      <c r="A42" s="119"/>
      <c r="B42" s="119"/>
      <c r="C42" s="119"/>
      <c r="D42" s="47"/>
      <c r="E42" s="47"/>
      <c r="F42" s="47"/>
      <c r="G42" s="47"/>
      <c r="H42" s="47"/>
      <c r="I42" s="47"/>
      <c r="J42" s="47"/>
      <c r="K42" s="47"/>
    </row>
    <row r="43" spans="1:11" x14ac:dyDescent="0.3">
      <c r="A43" s="119"/>
      <c r="B43" s="119"/>
      <c r="C43" s="119"/>
      <c r="D43" s="47"/>
      <c r="E43" s="47"/>
      <c r="F43" s="47"/>
      <c r="G43" s="47"/>
      <c r="H43" s="47"/>
      <c r="I43" s="47"/>
      <c r="J43" s="47"/>
      <c r="K43" s="47"/>
    </row>
    <row r="44" spans="1:11" x14ac:dyDescent="0.3">
      <c r="A44" s="119"/>
      <c r="B44" s="119"/>
      <c r="C44" s="119"/>
      <c r="D44" s="47"/>
      <c r="E44" s="47"/>
      <c r="F44" s="47"/>
      <c r="G44" s="47"/>
      <c r="H44" s="47"/>
      <c r="I44" s="47"/>
      <c r="J44" s="47"/>
      <c r="K44" s="47"/>
    </row>
    <row r="45" spans="1:11" x14ac:dyDescent="0.3">
      <c r="A45" s="119"/>
      <c r="B45" s="119"/>
      <c r="C45" s="119"/>
      <c r="D45" s="47"/>
      <c r="E45" s="47"/>
      <c r="F45" s="47"/>
      <c r="G45" s="47"/>
      <c r="H45" s="47"/>
      <c r="I45" s="47"/>
      <c r="J45" s="47"/>
      <c r="K45" s="47"/>
    </row>
    <row r="46" spans="1:11" x14ac:dyDescent="0.3">
      <c r="A46" s="119"/>
      <c r="B46" s="119"/>
      <c r="C46" s="119"/>
      <c r="D46" s="47"/>
      <c r="E46" s="47"/>
      <c r="F46" s="47"/>
      <c r="G46" s="47"/>
      <c r="H46" s="47"/>
      <c r="I46" s="47"/>
      <c r="J46" s="47"/>
      <c r="K46" s="47"/>
    </row>
    <row r="47" spans="1:11" x14ac:dyDescent="0.3">
      <c r="A47" s="119"/>
      <c r="B47" s="119"/>
      <c r="C47" s="119"/>
      <c r="D47" s="47"/>
      <c r="E47" s="47"/>
      <c r="F47" s="47"/>
      <c r="G47" s="47"/>
      <c r="H47" s="47"/>
      <c r="I47" s="47"/>
      <c r="J47" s="47"/>
      <c r="K47" s="47"/>
    </row>
    <row r="48" spans="1:11" x14ac:dyDescent="0.3">
      <c r="A48" s="119"/>
      <c r="B48" s="119"/>
      <c r="C48" s="119"/>
      <c r="D48" s="47"/>
      <c r="E48" s="47"/>
      <c r="F48" s="47"/>
      <c r="G48" s="47"/>
      <c r="H48" s="47"/>
      <c r="I48" s="47"/>
      <c r="J48" s="47"/>
      <c r="K48" s="47"/>
    </row>
    <row r="49" spans="1:11" x14ac:dyDescent="0.3">
      <c r="A49" s="119"/>
      <c r="B49" s="119"/>
      <c r="C49" s="119"/>
      <c r="D49" s="47"/>
      <c r="E49" s="47"/>
      <c r="F49" s="47"/>
      <c r="G49" s="47"/>
      <c r="H49" s="47"/>
      <c r="I49" s="47"/>
      <c r="J49" s="47"/>
      <c r="K49" s="47"/>
    </row>
    <row r="50" spans="1:11" x14ac:dyDescent="0.3">
      <c r="A50" s="119"/>
      <c r="B50" s="119"/>
      <c r="C50" s="119"/>
      <c r="D50" s="47"/>
      <c r="E50" s="47"/>
      <c r="F50" s="47"/>
      <c r="G50" s="47"/>
      <c r="H50" s="47"/>
      <c r="I50" s="47"/>
      <c r="J50" s="47"/>
      <c r="K50" s="47"/>
    </row>
    <row r="51" spans="1:11" x14ac:dyDescent="0.3">
      <c r="A51" s="119"/>
      <c r="B51" s="119"/>
      <c r="C51" s="119"/>
      <c r="D51" s="47"/>
      <c r="E51" s="47"/>
      <c r="F51" s="47"/>
      <c r="G51" s="47"/>
      <c r="H51" s="47"/>
      <c r="I51" s="47"/>
      <c r="J51" s="47"/>
      <c r="K51" s="47"/>
    </row>
    <row r="52" spans="1:11" x14ac:dyDescent="0.3">
      <c r="A52" s="119"/>
      <c r="B52" s="119"/>
      <c r="C52" s="119"/>
      <c r="D52" s="47"/>
      <c r="E52" s="47"/>
      <c r="F52" s="47"/>
      <c r="G52" s="47"/>
      <c r="H52" s="47"/>
      <c r="I52" s="47"/>
      <c r="J52" s="47"/>
      <c r="K52" s="47"/>
    </row>
    <row r="53" spans="1:11" x14ac:dyDescent="0.3">
      <c r="A53" s="119"/>
      <c r="B53" s="119"/>
      <c r="C53" s="119"/>
      <c r="D53" s="47"/>
      <c r="E53" s="47"/>
      <c r="F53" s="47"/>
      <c r="G53" s="47"/>
      <c r="H53" s="47"/>
      <c r="I53" s="47"/>
      <c r="J53" s="47"/>
      <c r="K53" s="47"/>
    </row>
    <row r="54" spans="1:11" x14ac:dyDescent="0.3">
      <c r="A54" s="119"/>
      <c r="B54" s="119"/>
      <c r="C54" s="119"/>
      <c r="D54" s="47"/>
      <c r="E54" s="47"/>
      <c r="F54" s="47"/>
      <c r="G54" s="47"/>
      <c r="H54" s="47"/>
      <c r="I54" s="47"/>
      <c r="J54" s="47"/>
      <c r="K54" s="47"/>
    </row>
    <row r="55" spans="1:11" x14ac:dyDescent="0.3">
      <c r="A55" s="119"/>
      <c r="B55" s="119"/>
      <c r="C55" s="119"/>
      <c r="D55" s="47"/>
      <c r="E55" s="47"/>
      <c r="F55" s="47"/>
      <c r="G55" s="47"/>
      <c r="H55" s="47"/>
      <c r="I55" s="47"/>
      <c r="J55" s="47"/>
      <c r="K55" s="47"/>
    </row>
    <row r="56" spans="1:11" x14ac:dyDescent="0.3">
      <c r="A56" s="119"/>
      <c r="B56" s="119"/>
      <c r="C56" s="119"/>
      <c r="D56" s="47"/>
      <c r="E56" s="47"/>
      <c r="F56" s="47"/>
      <c r="G56" s="47"/>
      <c r="H56" s="47"/>
      <c r="I56" s="47"/>
      <c r="J56" s="47"/>
      <c r="K56" s="47"/>
    </row>
    <row r="57" spans="1:11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</row>
    <row r="58" spans="1:11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</row>
    <row r="59" spans="1:11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</row>
    <row r="60" spans="1:11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</row>
    <row r="61" spans="1:11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</row>
    <row r="62" spans="1:11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</row>
    <row r="63" spans="1:1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</row>
    <row r="64" spans="1:11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</row>
    <row r="65" spans="1:1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</row>
    <row r="66" spans="1:11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</row>
    <row r="67" spans="1:11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</row>
    <row r="68" spans="1:11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</row>
    <row r="69" spans="1:11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</row>
    <row r="70" spans="1:1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</row>
    <row r="71" spans="1:11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</row>
    <row r="72" spans="1:11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11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</row>
    <row r="74" spans="1:11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</row>
    <row r="75" spans="1:11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</row>
    <row r="76" spans="1:11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</row>
    <row r="77" spans="1:11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</row>
    <row r="78" spans="1:11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</row>
    <row r="79" spans="1:11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</row>
    <row r="80" spans="1:11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</row>
    <row r="81" spans="1:11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</row>
    <row r="82" spans="1:11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1:11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spans="1:11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spans="1:11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spans="1:11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spans="1:11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spans="1:11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</row>
    <row r="89" spans="1:11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</row>
    <row r="90" spans="1:11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spans="1:11" x14ac:dyDescent="0.3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1:11" x14ac:dyDescent="0.3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</row>
    <row r="93" spans="1:11" x14ac:dyDescent="0.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</row>
    <row r="94" spans="1:11" x14ac:dyDescent="0.3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</row>
    <row r="95" spans="1:11" x14ac:dyDescent="0.3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</row>
    <row r="96" spans="1:11" x14ac:dyDescent="0.3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</row>
    <row r="97" spans="1:11" x14ac:dyDescent="0.3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</row>
    <row r="98" spans="1:11" x14ac:dyDescent="0.3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</row>
  </sheetData>
  <conditionalFormatting sqref="B13">
    <cfRule type="cellIs" dxfId="0" priority="1" operator="notEqual">
      <formula>1</formula>
    </cfRule>
  </conditionalFormatting>
  <dataValidations count="1">
    <dataValidation type="decimal" operator="equal" allowBlank="1" showDropDown="1" showInputMessage="1" prompt="The percentage ownership should be 100%." sqref="B13" xr:uid="{EDC5DC5A-04F7-4E0A-9378-2EFE4B73CE5E}">
      <formula1>1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7F0-12AC-4F24-95FE-16E7C23A1CB2}">
  <dimension ref="A1"/>
  <sheetViews>
    <sheetView showGridLines="0" workbookViewId="0">
      <selection activeCell="AA11" sqref="AA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Revenue Model</vt:lpstr>
      <vt:lpstr>Sales</vt:lpstr>
      <vt:lpstr>Cost Sheet</vt:lpstr>
      <vt:lpstr>Annual Statement</vt:lpstr>
      <vt:lpstr>Cash Flow </vt:lpstr>
      <vt:lpstr>DCF Valuation</vt:lpstr>
      <vt:lpstr>VC Valuation &amp; ROI</vt:lpstr>
      <vt:lpstr>Funding - Equity Round Calculat</vt:lpstr>
      <vt:lpstr>Charts and Graphs</vt:lpstr>
      <vt:lpstr>Exit Calculation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Ahmad</dc:creator>
  <cp:lastModifiedBy>BISWAJEET ROY</cp:lastModifiedBy>
  <dcterms:created xsi:type="dcterms:W3CDTF">2023-09-10T22:49:46Z</dcterms:created>
  <dcterms:modified xsi:type="dcterms:W3CDTF">2023-09-16T15:42:46Z</dcterms:modified>
</cp:coreProperties>
</file>