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0.xml" ContentType="application/vnd.openxmlformats-officedocument.drawing+xml"/>
  <Override PartName="/xl/tables/table21.xml" ContentType="application/vnd.openxmlformats-officedocument.spreadsheetml.table+xml"/>
  <Override PartName="/xl/queryTables/queryTable20.xml" ContentType="application/vnd.openxmlformats-officedocument.spreadsheetml.queryTab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me\development\Java\knot-generation\crunching results\"/>
    </mc:Choice>
  </mc:AlternateContent>
  <xr:revisionPtr revIDLastSave="0" documentId="13_ncr:1_{36AF0871-CAB9-4C3C-8885-9954693DD6D8}" xr6:coauthVersionLast="47" xr6:coauthVersionMax="47" xr10:uidLastSave="{00000000-0000-0000-0000-000000000000}"/>
  <bookViews>
    <workbookView xWindow="-110" yWindow="-110" windowWidth="38620" windowHeight="21820" firstSheet="18" activeTab="18" xr2:uid="{4F303DC5-5E2D-46D8-AC3B-F12F2A7A349F}"/>
  </bookViews>
  <sheets>
    <sheet name="knots 150x150" sheetId="8" state="hidden" r:id="rId1"/>
    <sheet name="knots 50x50" sheetId="10" state="hidden" r:id="rId2"/>
    <sheet name="knots 100x100" sheetId="9" state="hidden" r:id="rId3"/>
    <sheet name="knots 40x40" sheetId="14" state="hidden" r:id="rId4"/>
    <sheet name="knots 30x30" sheetId="13" state="hidden" r:id="rId5"/>
    <sheet name="knots 20x20" sheetId="12" state="hidden" r:id="rId6"/>
    <sheet name="knots 190x190" sheetId="26" state="hidden" r:id="rId7"/>
    <sheet name="knots 180x180" sheetId="25" state="hidden" r:id="rId8"/>
    <sheet name="knots 170x170" sheetId="24" state="hidden" r:id="rId9"/>
    <sheet name="knots 160x160" sheetId="23" state="hidden" r:id="rId10"/>
    <sheet name="knots 140x140" sheetId="22" state="hidden" r:id="rId11"/>
    <sheet name="knots 130x130" sheetId="21" state="hidden" r:id="rId12"/>
    <sheet name="knots 120x120" sheetId="20" state="hidden" r:id="rId13"/>
    <sheet name="knots 110x110" sheetId="19" state="hidden" r:id="rId14"/>
    <sheet name="knots 90x90" sheetId="18" state="hidden" r:id="rId15"/>
    <sheet name="knots 80x80" sheetId="17" state="hidden" r:id="rId16"/>
    <sheet name="knots 70x70" sheetId="16" state="hidden" r:id="rId17"/>
    <sheet name="knots 60x60" sheetId="15" state="hidden" r:id="rId18"/>
    <sheet name="knots 10x10" sheetId="11" r:id="rId19"/>
    <sheet name="knots 200x200" sheetId="7" r:id="rId20"/>
  </sheets>
  <definedNames>
    <definedName name="ExternalData_10" localSheetId="13" hidden="1">'knots 110x110'!$A$1:$B$27</definedName>
    <definedName name="ExternalData_11" localSheetId="12" hidden="1">'knots 120x120'!$A$1:$B$24</definedName>
    <definedName name="ExternalData_12" localSheetId="11" hidden="1">'knots 130x130'!$A$1:$B$23</definedName>
    <definedName name="ExternalData_13" localSheetId="10" hidden="1">'knots 140x140'!$A$1:$B$23</definedName>
    <definedName name="ExternalData_14" localSheetId="9" hidden="1">'knots 160x160'!$A$1:$B$24</definedName>
    <definedName name="ExternalData_15" localSheetId="8" hidden="1">'knots 170x170'!$A$1:$B$23</definedName>
    <definedName name="ExternalData_16" localSheetId="7" hidden="1">'knots 180x180'!$A$1:$B$24</definedName>
    <definedName name="ExternalData_17" localSheetId="6" hidden="1">'knots 190x190'!$A$1:$B$22</definedName>
    <definedName name="ExternalData_4" localSheetId="19" hidden="1">'knots 200x200'!$A$1:$B$25</definedName>
    <definedName name="ExternalData_5" localSheetId="2" hidden="1">'knots 100x100'!$A$1:$B$26</definedName>
    <definedName name="ExternalData_5" localSheetId="18" hidden="1">'knots 10x10'!$A$1:$B$32</definedName>
    <definedName name="ExternalData_5" localSheetId="0" hidden="1">'knots 150x150'!$A$1:$B$26</definedName>
    <definedName name="ExternalData_6" localSheetId="5" hidden="1">'knots 20x20'!$A$1:$B$31</definedName>
    <definedName name="ExternalData_6" localSheetId="1" hidden="1">'knots 50x50'!$A$1:$B$28</definedName>
    <definedName name="ExternalData_6" localSheetId="17" hidden="1">'knots 60x60'!$A$1:$B$27</definedName>
    <definedName name="ExternalData_7" localSheetId="4" hidden="1">'knots 30x30'!$A$1:$B$30</definedName>
    <definedName name="ExternalData_7" localSheetId="16" hidden="1">'knots 70x70'!$A$1:$B$27</definedName>
    <definedName name="ExternalData_8" localSheetId="3" hidden="1">'knots 40x40'!$A$1:$B$31</definedName>
    <definedName name="ExternalData_8" localSheetId="15" hidden="1">'knots 80x80'!$A$1:$B$25</definedName>
    <definedName name="ExternalData_9" localSheetId="14" hidden="1">'knots 90x90'!$A$1:$B$28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6" i="11"/>
  <c r="D10" i="26"/>
  <c r="F59" i="11" s="1"/>
  <c r="D10" i="25"/>
  <c r="F58" i="11" s="1"/>
  <c r="D10" i="24"/>
  <c r="F57" i="11" s="1"/>
  <c r="D10" i="23"/>
  <c r="F56" i="11" s="1"/>
  <c r="D10" i="22"/>
  <c r="F54" i="11" s="1"/>
  <c r="D10" i="21"/>
  <c r="F53" i="11" s="1"/>
  <c r="D10" i="20"/>
  <c r="F52" i="11" s="1"/>
  <c r="D10" i="19"/>
  <c r="F51" i="11" s="1"/>
  <c r="D10" i="18"/>
  <c r="F49" i="11" s="1"/>
  <c r="D10" i="17"/>
  <c r="F48" i="11" s="1"/>
  <c r="D10" i="16"/>
  <c r="F47" i="11" s="1"/>
  <c r="D10" i="15"/>
  <c r="F46" i="11" s="1"/>
  <c r="D10" i="14"/>
  <c r="F44" i="11" s="1"/>
  <c r="D10" i="13"/>
  <c r="F43" i="11" s="1"/>
  <c r="D10" i="12"/>
  <c r="F42" i="11" s="1"/>
  <c r="D10" i="11"/>
  <c r="D10" i="7"/>
  <c r="F60" i="11" s="1"/>
  <c r="D10" i="8"/>
  <c r="F55" i="11" s="1"/>
  <c r="D10" i="9"/>
  <c r="F50" i="11" s="1"/>
  <c r="D10" i="10"/>
  <c r="F45" i="11" s="1"/>
  <c r="F41" i="1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4C1831-7BE0-4A81-9974-BCC37BC21254}" keepAlive="1" name="Query - knots 100x100" description="Verbinding maken met de query knots 100x100 in de werkmap." type="5" refreshedVersion="8" background="1" saveData="1">
    <dbPr connection="Provider=Microsoft.Mashup.OleDb.1;Data Source=$Workbook$;Location=&quot;knots 100x100&quot;;Extended Properties=&quot;&quot;" command="SELECT * FROM [knots 100x100]"/>
  </connection>
  <connection id="2" xr16:uid="{735F5A43-04BE-4D79-9CA8-D1B68E024E2E}" keepAlive="1" name="Query - knots 10x10" description="Connection to the 'knots 10x10' query in the workbook." type="5" refreshedVersion="8" background="1" saveData="1">
    <dbPr connection="Provider=Microsoft.Mashup.OleDb.1;Data Source=$Workbook$;Location=&quot;knots 10x10&quot;;Extended Properties=&quot;&quot;" command="SELECT * FROM [knots 10x10]"/>
  </connection>
  <connection id="3" xr16:uid="{0DB54083-D438-45E8-9C61-3A2165BB5DAC}" keepAlive="1" name="Query - knots 110x110" description="Connection to the 'knots 110x110' query in the workbook." type="5" refreshedVersion="8" background="1" saveData="1">
    <dbPr connection="Provider=Microsoft.Mashup.OleDb.1;Data Source=$Workbook$;Location=&quot;knots 110x110&quot;;Extended Properties=&quot;&quot;" command="SELECT * FROM [knots 110x110]"/>
  </connection>
  <connection id="4" xr16:uid="{9A9587B0-AD59-4CCD-96B0-2E8353999E9B}" keepAlive="1" name="Query - knots 120x120" description="Connection to the 'knots 120x120' query in the workbook." type="5" refreshedVersion="8" background="1" saveData="1">
    <dbPr connection="Provider=Microsoft.Mashup.OleDb.1;Data Source=$Workbook$;Location=&quot;knots 120x120&quot;;Extended Properties=&quot;&quot;" command="SELECT * FROM [knots 120x120]"/>
  </connection>
  <connection id="5" xr16:uid="{F45CB15C-64BD-4A47-A80C-7A181B4221A3}" keepAlive="1" name="Query - knots 130x130" description="Connection to the 'knots 130x130' query in the workbook." type="5" refreshedVersion="8" background="1" saveData="1">
    <dbPr connection="Provider=Microsoft.Mashup.OleDb.1;Data Source=$Workbook$;Location=&quot;knots 130x130&quot;;Extended Properties=&quot;&quot;" command="SELECT * FROM [knots 130x130]"/>
  </connection>
  <connection id="6" xr16:uid="{A161A24D-98FC-4486-906E-213FA59DEB6B}" keepAlive="1" name="Query - knots 140x140" description="Connection to the 'knots 140x140' query in the workbook." type="5" refreshedVersion="8" background="1" saveData="1">
    <dbPr connection="Provider=Microsoft.Mashup.OleDb.1;Data Source=$Workbook$;Location=&quot;knots 140x140&quot;;Extended Properties=&quot;&quot;" command="SELECT * FROM [knots 140x140]"/>
  </connection>
  <connection id="7" xr16:uid="{8C4E22EE-A443-499F-9912-863040070541}" keepAlive="1" name="Query - knots 150x150(1)" description="Verbinding maken met de query knots 150x150 in de werkmap." type="5" refreshedVersion="8" background="1" saveData="1">
    <dbPr connection="Provider=Microsoft.Mashup.OleDb.1;Data Source=$Workbook$;Location=&quot;knots 150x150&quot;;Extended Properties=&quot;&quot;" command="SELECT * FROM [knots 150x150]"/>
  </connection>
  <connection id="8" xr16:uid="{576A8574-C780-4CCD-9FAC-5463683D1953}" keepAlive="1" name="Query - knots 160x160" description="Connection to the 'knots 160x160' query in the workbook." type="5" refreshedVersion="8" background="1" saveData="1">
    <dbPr connection="Provider=Microsoft.Mashup.OleDb.1;Data Source=$Workbook$;Location=&quot;knots 160x160&quot;;Extended Properties=&quot;&quot;" command="SELECT * FROM [knots 160x160]"/>
  </connection>
  <connection id="9" xr16:uid="{0E9B9593-103B-4754-AB79-45567E64CC7A}" keepAlive="1" name="Query - knots 170x170" description="Connection to the 'knots 170x170' query in the workbook." type="5" refreshedVersion="8" background="1" saveData="1">
    <dbPr connection="Provider=Microsoft.Mashup.OleDb.1;Data Source=$Workbook$;Location=&quot;knots 170x170&quot;;Extended Properties=&quot;&quot;" command="SELECT * FROM [knots 170x170]"/>
  </connection>
  <connection id="10" xr16:uid="{B6FD7067-2136-48F7-8754-09A4A7D698A2}" keepAlive="1" name="Query - knots 180x180" description="Connection to the 'knots 180x180' query in the workbook." type="5" refreshedVersion="8" background="1" saveData="1">
    <dbPr connection="Provider=Microsoft.Mashup.OleDb.1;Data Source=$Workbook$;Location=&quot;knots 180x180&quot;;Extended Properties=&quot;&quot;" command="SELECT * FROM [knots 180x180]"/>
  </connection>
  <connection id="11" xr16:uid="{8B3AE52D-8CDF-47FD-A486-7F8D48650BD5}" keepAlive="1" name="Query - knots 190x190" description="Connection to the 'knots 190x190' query in the workbook." type="5" refreshedVersion="8" background="1" saveData="1">
    <dbPr connection="Provider=Microsoft.Mashup.OleDb.1;Data Source=$Workbook$;Location=&quot;knots 190x190&quot;;Extended Properties=&quot;&quot;" command="SELECT * FROM [knots 190x190]"/>
  </connection>
  <connection id="12" xr16:uid="{A0BC5E6A-DE33-4B7F-BDC0-EAAAFEA24D6F}" keepAlive="1" name="Query - knots 200x200" description="Verbinding maken met de query knots 200x200 in de werkmap." type="5" refreshedVersion="8" background="1" saveData="1">
    <dbPr connection="Provider=Microsoft.Mashup.OleDb.1;Data Source=$Workbook$;Location=&quot;knots 200x200&quot;;Extended Properties=&quot;&quot;" command="SELECT * FROM [knots 200x200]"/>
  </connection>
  <connection id="13" xr16:uid="{0F0311EF-38B3-4AC7-A34C-AFC1AB7EF997}" keepAlive="1" name="Query - knots 20x20" description="Connection to the 'knots 20x20' query in the workbook." type="5" refreshedVersion="8" background="1" saveData="1">
    <dbPr connection="Provider=Microsoft.Mashup.OleDb.1;Data Source=$Workbook$;Location=&quot;knots 20x20&quot;;Extended Properties=&quot;&quot;" command="SELECT * FROM [knots 20x20]"/>
  </connection>
  <connection id="14" xr16:uid="{33B59917-E936-4284-988E-AD97C4648CF6}" keepAlive="1" name="Query - knots 30x30" description="Connection to the 'knots 30x30' query in the workbook." type="5" refreshedVersion="8" background="1" saveData="1">
    <dbPr connection="Provider=Microsoft.Mashup.OleDb.1;Data Source=$Workbook$;Location=&quot;knots 30x30&quot;;Extended Properties=&quot;&quot;" command="SELECT * FROM [knots 30x30]"/>
  </connection>
  <connection id="15" xr16:uid="{770BDD7E-D2F0-40F3-8E18-97DF1C837DFB}" keepAlive="1" name="Query - knots 40x40" description="Connection to the 'knots 40x40' query in the workbook." type="5" refreshedVersion="8" background="1" saveData="1">
    <dbPr connection="Provider=Microsoft.Mashup.OleDb.1;Data Source=$Workbook$;Location=&quot;knots 40x40&quot;;Extended Properties=&quot;&quot;" command="SELECT * FROM [knots 40x40]"/>
  </connection>
  <connection id="16" xr16:uid="{8E2BC93F-3757-475D-A74D-28556BF61A5B}" keepAlive="1" name="Query - knots 50x50" description="Verbinding maken met de query knots 50x50 in de werkmap." type="5" refreshedVersion="8" background="1" saveData="1">
    <dbPr connection="Provider=Microsoft.Mashup.OleDb.1;Data Source=$Workbook$;Location=&quot;knots 50x50&quot;;Extended Properties=&quot;&quot;" command="SELECT * FROM [knots 50x50]"/>
  </connection>
  <connection id="17" xr16:uid="{DA872A8E-560A-472B-864D-2DA109B79279}" keepAlive="1" name="Query - knots 50x50 (2)" description="Verbinding maken met de query knots 50x50 (2) in de werkmap." type="5" refreshedVersion="8" background="1" saveData="1">
    <dbPr connection="Provider=Microsoft.Mashup.OleDb.1;Data Source=$Workbook$;Location=&quot;knots 50x50 (2)&quot;;Extended Properties=&quot;&quot;" command="SELECT * FROM [knots 50x50 (2)]"/>
  </connection>
  <connection id="18" xr16:uid="{22A6EAE1-201B-44AA-83E4-4EFB5A8C99C3}" keepAlive="1" name="Query - knots 60x60" description="Connection to the 'knots 60x60' query in the workbook." type="5" refreshedVersion="8" background="1" saveData="1">
    <dbPr connection="Provider=Microsoft.Mashup.OleDb.1;Data Source=$Workbook$;Location=&quot;knots 60x60&quot;;Extended Properties=&quot;&quot;" command="SELECT * FROM [knots 60x60]"/>
  </connection>
  <connection id="19" xr16:uid="{4CED5158-5683-4FFE-8A0E-333658F7D630}" keepAlive="1" name="Query - knots 70x70" description="Connection to the 'knots 70x70' query in the workbook." type="5" refreshedVersion="8" background="1" saveData="1">
    <dbPr connection="Provider=Microsoft.Mashup.OleDb.1;Data Source=$Workbook$;Location=&quot;knots 70x70&quot;;Extended Properties=&quot;&quot;" command="SELECT * FROM [knots 70x70]"/>
  </connection>
  <connection id="20" xr16:uid="{C66B2A50-04E7-4C9A-83E1-D2B66E4B3EB8}" keepAlive="1" name="Query - knots 80x80" description="Connection to the 'knots 80x80' query in the workbook." type="5" refreshedVersion="8" background="1" saveData="1">
    <dbPr connection="Provider=Microsoft.Mashup.OleDb.1;Data Source=$Workbook$;Location=&quot;knots 80x80&quot;;Extended Properties=&quot;&quot;" command="SELECT * FROM [knots 80x80]"/>
  </connection>
  <connection id="21" xr16:uid="{F315B93A-9B44-4780-8A46-41F6ECA2D9EF}" keepAlive="1" name="Query - knots 90x90" description="Connection to the 'knots 90x90' query in the workbook." type="5" refreshedVersion="8" background="1" saveData="1">
    <dbPr connection="Provider=Microsoft.Mashup.OleDb.1;Data Source=$Workbook$;Location=&quot;knots 90x90&quot;;Extended Properties=&quot;&quot;" command="SELECT * FROM [knots 90x90]"/>
  </connection>
</connections>
</file>

<file path=xl/sharedStrings.xml><?xml version="1.0" encoding="utf-8"?>
<sst xmlns="http://schemas.openxmlformats.org/spreadsheetml/2006/main" count="67" uniqueCount="47">
  <si>
    <t>Length</t>
  </si>
  <si>
    <t>Knots 50x50</t>
  </si>
  <si>
    <t>Knots 100x100</t>
  </si>
  <si>
    <t>Knots 200x200</t>
  </si>
  <si>
    <t>Knots 150x150</t>
  </si>
  <si>
    <t>Average</t>
  </si>
  <si>
    <t>Knots 10x10</t>
  </si>
  <si>
    <t>Knots 20x20</t>
  </si>
  <si>
    <t>Knots 30x30</t>
  </si>
  <si>
    <t>Knots 40x40</t>
  </si>
  <si>
    <t>10x10</t>
  </si>
  <si>
    <t>Size</t>
  </si>
  <si>
    <t>20x20</t>
  </si>
  <si>
    <t>30x30</t>
  </si>
  <si>
    <t>40x40</t>
  </si>
  <si>
    <t>50x50</t>
  </si>
  <si>
    <t>60x60</t>
  </si>
  <si>
    <t>70x70</t>
  </si>
  <si>
    <t>80x80</t>
  </si>
  <si>
    <t>90x90</t>
  </si>
  <si>
    <t>100x100</t>
  </si>
  <si>
    <t>110x110</t>
  </si>
  <si>
    <t>120x120</t>
  </si>
  <si>
    <t>130x130</t>
  </si>
  <si>
    <t>140x140</t>
  </si>
  <si>
    <t>150x150</t>
  </si>
  <si>
    <t>160x160</t>
  </si>
  <si>
    <t>170x170</t>
  </si>
  <si>
    <t>180x180</t>
  </si>
  <si>
    <t>190x190</t>
  </si>
  <si>
    <t>200x200</t>
  </si>
  <si>
    <t>Average Length</t>
  </si>
  <si>
    <t>Knots 60x60</t>
  </si>
  <si>
    <t>Knots 70x70</t>
  </si>
  <si>
    <t>Knots 80x80</t>
  </si>
  <si>
    <t>Knots 90x90</t>
  </si>
  <si>
    <t>Knots 110x110</t>
  </si>
  <si>
    <t>Knots 120x120</t>
  </si>
  <si>
    <t>Knots 130x130</t>
  </si>
  <si>
    <t>Knots 140x140</t>
  </si>
  <si>
    <t>Knots 160x160</t>
  </si>
  <si>
    <t>Knots 170x170</t>
  </si>
  <si>
    <t>Knots 180x180</t>
  </si>
  <si>
    <t>Knots 190x190</t>
  </si>
  <si>
    <t>Mathematically correct chances</t>
  </si>
  <si>
    <t>scale to data size</t>
  </si>
  <si>
    <t>Kans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</si>
</sst>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3">
    <dxf>
      <numFmt numFmtId="15" formatCode="0.00E+00"/>
    </dxf>
    <dxf>
      <numFmt numFmtId="15" formatCode="0.00E+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150x150'!$B$1</c:f>
              <c:strCache>
                <c:ptCount val="1"/>
                <c:pt idx="0">
                  <c:v>Knots 150x150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150x150'!$A$2:$A$26</c:f>
              <c:numCache>
                <c:formatCode>General</c:formatCode>
                <c:ptCount val="2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54</c:v>
                </c:pt>
              </c:numCache>
            </c:numRef>
          </c:xVal>
          <c:yVal>
            <c:numRef>
              <c:f>'knots 150x150'!$B$2:$B$26</c:f>
              <c:numCache>
                <c:formatCode>General</c:formatCode>
                <c:ptCount val="25"/>
                <c:pt idx="0">
                  <c:v>3296040</c:v>
                </c:pt>
                <c:pt idx="1">
                  <c:v>1699500</c:v>
                </c:pt>
                <c:pt idx="2">
                  <c:v>837276</c:v>
                </c:pt>
                <c:pt idx="3">
                  <c:v>484662</c:v>
                </c:pt>
                <c:pt idx="4">
                  <c:v>187523</c:v>
                </c:pt>
                <c:pt idx="5">
                  <c:v>94061</c:v>
                </c:pt>
                <c:pt idx="6">
                  <c:v>48711</c:v>
                </c:pt>
                <c:pt idx="7">
                  <c:v>27138</c:v>
                </c:pt>
                <c:pt idx="8">
                  <c:v>11806</c:v>
                </c:pt>
                <c:pt idx="9">
                  <c:v>6003</c:v>
                </c:pt>
                <c:pt idx="10">
                  <c:v>3166</c:v>
                </c:pt>
                <c:pt idx="11">
                  <c:v>1868</c:v>
                </c:pt>
                <c:pt idx="12">
                  <c:v>815</c:v>
                </c:pt>
                <c:pt idx="13">
                  <c:v>394</c:v>
                </c:pt>
                <c:pt idx="14">
                  <c:v>244</c:v>
                </c:pt>
                <c:pt idx="15">
                  <c:v>122</c:v>
                </c:pt>
                <c:pt idx="16">
                  <c:v>59</c:v>
                </c:pt>
                <c:pt idx="17">
                  <c:v>34</c:v>
                </c:pt>
                <c:pt idx="18">
                  <c:v>13</c:v>
                </c:pt>
                <c:pt idx="19">
                  <c:v>13</c:v>
                </c:pt>
                <c:pt idx="20">
                  <c:v>1</c:v>
                </c:pt>
                <c:pt idx="21">
                  <c:v>5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EC-41ED-85CF-B42D6B64F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943488"/>
        <c:axId val="999546720"/>
      </c:scatterChart>
      <c:valAx>
        <c:axId val="119294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99546720"/>
        <c:crosses val="autoZero"/>
        <c:crossBetween val="midCat"/>
      </c:valAx>
      <c:valAx>
        <c:axId val="99954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9294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160x160'!$B$1</c:f>
              <c:strCache>
                <c:ptCount val="1"/>
                <c:pt idx="0">
                  <c:v>Knots 160x160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160x160'!$A$2:$A$24</c:f>
              <c:numCache>
                <c:formatCode>General</c:formatCode>
                <c:ptCount val="2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50</c:v>
                </c:pt>
              </c:numCache>
            </c:numRef>
          </c:xVal>
          <c:yVal>
            <c:numRef>
              <c:f>'knots 160x160'!$B$2:$B$24</c:f>
              <c:numCache>
                <c:formatCode>General</c:formatCode>
                <c:ptCount val="23"/>
                <c:pt idx="0">
                  <c:v>1698150</c:v>
                </c:pt>
                <c:pt idx="1">
                  <c:v>875578</c:v>
                </c:pt>
                <c:pt idx="2">
                  <c:v>430499</c:v>
                </c:pt>
                <c:pt idx="3">
                  <c:v>250438</c:v>
                </c:pt>
                <c:pt idx="4">
                  <c:v>96356</c:v>
                </c:pt>
                <c:pt idx="5">
                  <c:v>48366</c:v>
                </c:pt>
                <c:pt idx="6">
                  <c:v>24988</c:v>
                </c:pt>
                <c:pt idx="7">
                  <c:v>13793</c:v>
                </c:pt>
                <c:pt idx="8">
                  <c:v>6084</c:v>
                </c:pt>
                <c:pt idx="9">
                  <c:v>3077</c:v>
                </c:pt>
                <c:pt idx="10">
                  <c:v>1650</c:v>
                </c:pt>
                <c:pt idx="11">
                  <c:v>876</c:v>
                </c:pt>
                <c:pt idx="12">
                  <c:v>429</c:v>
                </c:pt>
                <c:pt idx="13">
                  <c:v>220</c:v>
                </c:pt>
                <c:pt idx="14">
                  <c:v>114</c:v>
                </c:pt>
                <c:pt idx="15">
                  <c:v>68</c:v>
                </c:pt>
                <c:pt idx="16">
                  <c:v>39</c:v>
                </c:pt>
                <c:pt idx="17">
                  <c:v>9</c:v>
                </c:pt>
                <c:pt idx="18">
                  <c:v>10</c:v>
                </c:pt>
                <c:pt idx="19">
                  <c:v>7</c:v>
                </c:pt>
                <c:pt idx="20">
                  <c:v>4</c:v>
                </c:pt>
                <c:pt idx="21">
                  <c:v>1</c:v>
                </c:pt>
                <c:pt idx="2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4-4001-8BE9-67D15FC51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661392"/>
        <c:axId val="1203431280"/>
      </c:scatterChart>
      <c:valAx>
        <c:axId val="160166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03431280"/>
        <c:crosses val="autoZero"/>
        <c:crossBetween val="midCat"/>
      </c:valAx>
      <c:valAx>
        <c:axId val="120343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0166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140x140'!$B$1</c:f>
              <c:strCache>
                <c:ptCount val="1"/>
                <c:pt idx="0">
                  <c:v>Knots 140x140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140x140'!$A$2:$A$23</c:f>
              <c:numCache>
                <c:formatCode>General</c:formatCode>
                <c:ptCount val="2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46</c:v>
                </c:pt>
              </c:numCache>
            </c:numRef>
          </c:xVal>
          <c:yVal>
            <c:numRef>
              <c:f>'knots 140x140'!$B$2:$B$23</c:f>
              <c:numCache>
                <c:formatCode>General</c:formatCode>
                <c:ptCount val="22"/>
                <c:pt idx="0">
                  <c:v>3277556</c:v>
                </c:pt>
                <c:pt idx="1">
                  <c:v>1693121</c:v>
                </c:pt>
                <c:pt idx="2">
                  <c:v>835252</c:v>
                </c:pt>
                <c:pt idx="3">
                  <c:v>485102</c:v>
                </c:pt>
                <c:pt idx="4">
                  <c:v>186247</c:v>
                </c:pt>
                <c:pt idx="5">
                  <c:v>93639</c:v>
                </c:pt>
                <c:pt idx="6">
                  <c:v>49026</c:v>
                </c:pt>
                <c:pt idx="7">
                  <c:v>26832</c:v>
                </c:pt>
                <c:pt idx="8">
                  <c:v>11830</c:v>
                </c:pt>
                <c:pt idx="9">
                  <c:v>5986</c:v>
                </c:pt>
                <c:pt idx="10">
                  <c:v>3158</c:v>
                </c:pt>
                <c:pt idx="11">
                  <c:v>1787</c:v>
                </c:pt>
                <c:pt idx="12">
                  <c:v>829</c:v>
                </c:pt>
                <c:pt idx="13">
                  <c:v>406</c:v>
                </c:pt>
                <c:pt idx="14">
                  <c:v>235</c:v>
                </c:pt>
                <c:pt idx="15">
                  <c:v>137</c:v>
                </c:pt>
                <c:pt idx="16">
                  <c:v>67</c:v>
                </c:pt>
                <c:pt idx="17">
                  <c:v>30</c:v>
                </c:pt>
                <c:pt idx="18">
                  <c:v>21</c:v>
                </c:pt>
                <c:pt idx="19">
                  <c:v>8</c:v>
                </c:pt>
                <c:pt idx="20">
                  <c:v>8</c:v>
                </c:pt>
                <c:pt idx="2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D4-4ACC-AC84-0B54CF1EF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676272"/>
        <c:axId val="928993551"/>
      </c:scatterChart>
      <c:valAx>
        <c:axId val="140867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28993551"/>
        <c:crosses val="autoZero"/>
        <c:crossBetween val="midCat"/>
      </c:valAx>
      <c:valAx>
        <c:axId val="92899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0867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130x130'!$B$1</c:f>
              <c:strCache>
                <c:ptCount val="1"/>
                <c:pt idx="0">
                  <c:v>Knots 130x130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130x130'!$A$2:$A$23</c:f>
              <c:numCache>
                <c:formatCode>General</c:formatCode>
                <c:ptCount val="2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48</c:v>
                </c:pt>
              </c:numCache>
            </c:numRef>
          </c:xVal>
          <c:yVal>
            <c:numRef>
              <c:f>'knots 130x130'!$B$2:$B$23</c:f>
              <c:numCache>
                <c:formatCode>General</c:formatCode>
                <c:ptCount val="22"/>
                <c:pt idx="0">
                  <c:v>2683398</c:v>
                </c:pt>
                <c:pt idx="1">
                  <c:v>1382798</c:v>
                </c:pt>
                <c:pt idx="2">
                  <c:v>682873</c:v>
                </c:pt>
                <c:pt idx="3">
                  <c:v>398124</c:v>
                </c:pt>
                <c:pt idx="4">
                  <c:v>153299</c:v>
                </c:pt>
                <c:pt idx="5">
                  <c:v>77304</c:v>
                </c:pt>
                <c:pt idx="6">
                  <c:v>39974</c:v>
                </c:pt>
                <c:pt idx="7">
                  <c:v>22495</c:v>
                </c:pt>
                <c:pt idx="8">
                  <c:v>9687</c:v>
                </c:pt>
                <c:pt idx="9">
                  <c:v>4889</c:v>
                </c:pt>
                <c:pt idx="10">
                  <c:v>2622</c:v>
                </c:pt>
                <c:pt idx="11">
                  <c:v>1484</c:v>
                </c:pt>
                <c:pt idx="12">
                  <c:v>608</c:v>
                </c:pt>
                <c:pt idx="13">
                  <c:v>370</c:v>
                </c:pt>
                <c:pt idx="14">
                  <c:v>196</c:v>
                </c:pt>
                <c:pt idx="15">
                  <c:v>96</c:v>
                </c:pt>
                <c:pt idx="16">
                  <c:v>50</c:v>
                </c:pt>
                <c:pt idx="17">
                  <c:v>26</c:v>
                </c:pt>
                <c:pt idx="18">
                  <c:v>16</c:v>
                </c:pt>
                <c:pt idx="19">
                  <c:v>8</c:v>
                </c:pt>
                <c:pt idx="20">
                  <c:v>5</c:v>
                </c:pt>
                <c:pt idx="2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88-44C3-B001-3E82B2C94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997648"/>
        <c:axId val="1203430288"/>
      </c:scatterChart>
      <c:valAx>
        <c:axId val="98399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03430288"/>
        <c:crosses val="autoZero"/>
        <c:crossBetween val="midCat"/>
      </c:valAx>
      <c:valAx>
        <c:axId val="120343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8399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120x120'!$B$1</c:f>
              <c:strCache>
                <c:ptCount val="1"/>
                <c:pt idx="0">
                  <c:v>Knots 120x120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120x120'!$A$2:$A$24</c:f>
              <c:numCache>
                <c:formatCode>General</c:formatCode>
                <c:ptCount val="2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52</c:v>
                </c:pt>
              </c:numCache>
            </c:numRef>
          </c:xVal>
          <c:yVal>
            <c:numRef>
              <c:f>'knots 120x120'!$B$2:$B$24</c:f>
              <c:numCache>
                <c:formatCode>General</c:formatCode>
                <c:ptCount val="23"/>
                <c:pt idx="0">
                  <c:v>2512474</c:v>
                </c:pt>
                <c:pt idx="1">
                  <c:v>1295653</c:v>
                </c:pt>
                <c:pt idx="2">
                  <c:v>641761</c:v>
                </c:pt>
                <c:pt idx="3">
                  <c:v>374748</c:v>
                </c:pt>
                <c:pt idx="4">
                  <c:v>143732</c:v>
                </c:pt>
                <c:pt idx="5">
                  <c:v>72200</c:v>
                </c:pt>
                <c:pt idx="6">
                  <c:v>37840</c:v>
                </c:pt>
                <c:pt idx="7">
                  <c:v>21046</c:v>
                </c:pt>
                <c:pt idx="8">
                  <c:v>9280</c:v>
                </c:pt>
                <c:pt idx="9">
                  <c:v>4581</c:v>
                </c:pt>
                <c:pt idx="10">
                  <c:v>2673</c:v>
                </c:pt>
                <c:pt idx="11">
                  <c:v>1452</c:v>
                </c:pt>
                <c:pt idx="12">
                  <c:v>632</c:v>
                </c:pt>
                <c:pt idx="13">
                  <c:v>338</c:v>
                </c:pt>
                <c:pt idx="14">
                  <c:v>192</c:v>
                </c:pt>
                <c:pt idx="15">
                  <c:v>89</c:v>
                </c:pt>
                <c:pt idx="16">
                  <c:v>48</c:v>
                </c:pt>
                <c:pt idx="17">
                  <c:v>34</c:v>
                </c:pt>
                <c:pt idx="18">
                  <c:v>12</c:v>
                </c:pt>
                <c:pt idx="19">
                  <c:v>6</c:v>
                </c:pt>
                <c:pt idx="20">
                  <c:v>4</c:v>
                </c:pt>
                <c:pt idx="21">
                  <c:v>1</c:v>
                </c:pt>
                <c:pt idx="2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8-4479-AE3C-BD1F5F3E1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997648"/>
        <c:axId val="1006209647"/>
      </c:scatterChart>
      <c:valAx>
        <c:axId val="98399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06209647"/>
        <c:crosses val="autoZero"/>
        <c:crossBetween val="midCat"/>
      </c:valAx>
      <c:valAx>
        <c:axId val="100620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8399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110x110'!$B$1</c:f>
              <c:strCache>
                <c:ptCount val="1"/>
                <c:pt idx="0">
                  <c:v>Knots 110x110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110x110'!$A$2:$A$27</c:f>
              <c:numCache>
                <c:formatCode>General</c:formatCode>
                <c:ptCount val="2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52</c:v>
                </c:pt>
                <c:pt idx="25">
                  <c:v>60</c:v>
                </c:pt>
              </c:numCache>
            </c:numRef>
          </c:xVal>
          <c:yVal>
            <c:numRef>
              <c:f>'knots 110x110'!$B$2:$B$27</c:f>
              <c:numCache>
                <c:formatCode>General</c:formatCode>
                <c:ptCount val="26"/>
                <c:pt idx="0">
                  <c:v>5362530</c:v>
                </c:pt>
                <c:pt idx="1">
                  <c:v>2765310</c:v>
                </c:pt>
                <c:pt idx="2">
                  <c:v>1372291</c:v>
                </c:pt>
                <c:pt idx="3">
                  <c:v>803898</c:v>
                </c:pt>
                <c:pt idx="4">
                  <c:v>307333</c:v>
                </c:pt>
                <c:pt idx="5">
                  <c:v>154720</c:v>
                </c:pt>
                <c:pt idx="6">
                  <c:v>81103</c:v>
                </c:pt>
                <c:pt idx="7">
                  <c:v>45708</c:v>
                </c:pt>
                <c:pt idx="8">
                  <c:v>20007</c:v>
                </c:pt>
                <c:pt idx="9">
                  <c:v>10233</c:v>
                </c:pt>
                <c:pt idx="10">
                  <c:v>5524</c:v>
                </c:pt>
                <c:pt idx="11">
                  <c:v>3192</c:v>
                </c:pt>
                <c:pt idx="12">
                  <c:v>1416</c:v>
                </c:pt>
                <c:pt idx="13">
                  <c:v>754</c:v>
                </c:pt>
                <c:pt idx="14">
                  <c:v>443</c:v>
                </c:pt>
                <c:pt idx="15">
                  <c:v>230</c:v>
                </c:pt>
                <c:pt idx="16">
                  <c:v>117</c:v>
                </c:pt>
                <c:pt idx="17">
                  <c:v>56</c:v>
                </c:pt>
                <c:pt idx="18">
                  <c:v>25</c:v>
                </c:pt>
                <c:pt idx="19">
                  <c:v>20</c:v>
                </c:pt>
                <c:pt idx="20">
                  <c:v>14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AA-4F5E-A494-EFEE23CAE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998128"/>
        <c:axId val="1203430784"/>
      </c:scatterChart>
      <c:valAx>
        <c:axId val="98399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03430784"/>
        <c:crosses val="autoZero"/>
        <c:crossBetween val="midCat"/>
      </c:valAx>
      <c:valAx>
        <c:axId val="120343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8399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90x90'!$B$1</c:f>
              <c:strCache>
                <c:ptCount val="1"/>
                <c:pt idx="0">
                  <c:v>Knots 90x90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90x90'!$A$2:$A$28</c:f>
              <c:numCache>
                <c:formatCode>General</c:formatCode>
                <c:ptCount val="2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</c:numCache>
            </c:numRef>
          </c:xVal>
          <c:yVal>
            <c:numRef>
              <c:f>'knots 90x90'!$B$2:$B$28</c:f>
              <c:numCache>
                <c:formatCode>General</c:formatCode>
                <c:ptCount val="27"/>
                <c:pt idx="0">
                  <c:v>4354605</c:v>
                </c:pt>
                <c:pt idx="1">
                  <c:v>2247630</c:v>
                </c:pt>
                <c:pt idx="2">
                  <c:v>1119663</c:v>
                </c:pt>
                <c:pt idx="3">
                  <c:v>663332</c:v>
                </c:pt>
                <c:pt idx="4">
                  <c:v>252121</c:v>
                </c:pt>
                <c:pt idx="5">
                  <c:v>127332</c:v>
                </c:pt>
                <c:pt idx="6">
                  <c:v>67386</c:v>
                </c:pt>
                <c:pt idx="7">
                  <c:v>38592</c:v>
                </c:pt>
                <c:pt idx="8">
                  <c:v>16874</c:v>
                </c:pt>
                <c:pt idx="9">
                  <c:v>8498</c:v>
                </c:pt>
                <c:pt idx="10">
                  <c:v>4706</c:v>
                </c:pt>
                <c:pt idx="11">
                  <c:v>2659</c:v>
                </c:pt>
                <c:pt idx="12">
                  <c:v>1216</c:v>
                </c:pt>
                <c:pt idx="13">
                  <c:v>661</c:v>
                </c:pt>
                <c:pt idx="14">
                  <c:v>389</c:v>
                </c:pt>
                <c:pt idx="15">
                  <c:v>209</c:v>
                </c:pt>
                <c:pt idx="16">
                  <c:v>110</c:v>
                </c:pt>
                <c:pt idx="17">
                  <c:v>41</c:v>
                </c:pt>
                <c:pt idx="18">
                  <c:v>30</c:v>
                </c:pt>
                <c:pt idx="19">
                  <c:v>21</c:v>
                </c:pt>
                <c:pt idx="20">
                  <c:v>4</c:v>
                </c:pt>
                <c:pt idx="21">
                  <c:v>4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8-47DF-B152-EA8CDA02F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594768"/>
        <c:axId val="847194671"/>
      </c:scatterChart>
      <c:valAx>
        <c:axId val="113059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7194671"/>
        <c:crosses val="autoZero"/>
        <c:crossBetween val="midCat"/>
      </c:valAx>
      <c:valAx>
        <c:axId val="84719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3059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80x80'!$B$1</c:f>
              <c:strCache>
                <c:ptCount val="1"/>
                <c:pt idx="0">
                  <c:v>Knots 80x80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80x80'!$A$2:$A$25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50</c:v>
                </c:pt>
              </c:numCache>
            </c:numRef>
          </c:xVal>
          <c:yVal>
            <c:numRef>
              <c:f>'knots 80x80'!$B$2:$B$25</c:f>
              <c:numCache>
                <c:formatCode>General</c:formatCode>
                <c:ptCount val="24"/>
                <c:pt idx="0">
                  <c:v>4415565</c:v>
                </c:pt>
                <c:pt idx="1">
                  <c:v>2276596</c:v>
                </c:pt>
                <c:pt idx="2">
                  <c:v>1140791</c:v>
                </c:pt>
                <c:pt idx="3">
                  <c:v>679374</c:v>
                </c:pt>
                <c:pt idx="4">
                  <c:v>257438</c:v>
                </c:pt>
                <c:pt idx="5">
                  <c:v>129516</c:v>
                </c:pt>
                <c:pt idx="6">
                  <c:v>70120</c:v>
                </c:pt>
                <c:pt idx="7">
                  <c:v>39838</c:v>
                </c:pt>
                <c:pt idx="8">
                  <c:v>17417</c:v>
                </c:pt>
                <c:pt idx="9">
                  <c:v>8958</c:v>
                </c:pt>
                <c:pt idx="10">
                  <c:v>4949</c:v>
                </c:pt>
                <c:pt idx="11">
                  <c:v>2842</c:v>
                </c:pt>
                <c:pt idx="12">
                  <c:v>1303</c:v>
                </c:pt>
                <c:pt idx="13">
                  <c:v>715</c:v>
                </c:pt>
                <c:pt idx="14">
                  <c:v>402</c:v>
                </c:pt>
                <c:pt idx="15">
                  <c:v>224</c:v>
                </c:pt>
                <c:pt idx="16">
                  <c:v>103</c:v>
                </c:pt>
                <c:pt idx="17">
                  <c:v>57</c:v>
                </c:pt>
                <c:pt idx="18">
                  <c:v>39</c:v>
                </c:pt>
                <c:pt idx="19">
                  <c:v>18</c:v>
                </c:pt>
                <c:pt idx="20">
                  <c:v>8</c:v>
                </c:pt>
                <c:pt idx="21">
                  <c:v>3</c:v>
                </c:pt>
                <c:pt idx="22">
                  <c:v>1</c:v>
                </c:pt>
                <c:pt idx="2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50-4825-BB1C-40F1DE261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624527"/>
        <c:axId val="926403583"/>
      </c:scatterChart>
      <c:valAx>
        <c:axId val="1002624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26403583"/>
        <c:crosses val="autoZero"/>
        <c:crossBetween val="midCat"/>
      </c:valAx>
      <c:valAx>
        <c:axId val="9264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02624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70x70'!$B$1</c:f>
              <c:strCache>
                <c:ptCount val="1"/>
                <c:pt idx="0">
                  <c:v>Knots 70x70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70x70'!$A$2:$A$27</c:f>
              <c:numCache>
                <c:formatCode>General</c:formatCode>
                <c:ptCount val="2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</c:numCache>
            </c:numRef>
          </c:xVal>
          <c:yVal>
            <c:numRef>
              <c:f>'knots 70x70'!$B$2:$B$27</c:f>
              <c:numCache>
                <c:formatCode>General</c:formatCode>
                <c:ptCount val="26"/>
                <c:pt idx="0">
                  <c:v>9007140</c:v>
                </c:pt>
                <c:pt idx="1">
                  <c:v>4640440</c:v>
                </c:pt>
                <c:pt idx="2">
                  <c:v>2335181</c:v>
                </c:pt>
                <c:pt idx="3">
                  <c:v>1400589</c:v>
                </c:pt>
                <c:pt idx="4">
                  <c:v>530724</c:v>
                </c:pt>
                <c:pt idx="5">
                  <c:v>268024</c:v>
                </c:pt>
                <c:pt idx="6">
                  <c:v>144671</c:v>
                </c:pt>
                <c:pt idx="7">
                  <c:v>83123</c:v>
                </c:pt>
                <c:pt idx="8">
                  <c:v>36505</c:v>
                </c:pt>
                <c:pt idx="9">
                  <c:v>18926</c:v>
                </c:pt>
                <c:pt idx="10">
                  <c:v>10445</c:v>
                </c:pt>
                <c:pt idx="11">
                  <c:v>6171</c:v>
                </c:pt>
                <c:pt idx="12">
                  <c:v>2860</c:v>
                </c:pt>
                <c:pt idx="13">
                  <c:v>1577</c:v>
                </c:pt>
                <c:pt idx="14">
                  <c:v>897</c:v>
                </c:pt>
                <c:pt idx="15">
                  <c:v>495</c:v>
                </c:pt>
                <c:pt idx="16">
                  <c:v>232</c:v>
                </c:pt>
                <c:pt idx="17">
                  <c:v>126</c:v>
                </c:pt>
                <c:pt idx="18">
                  <c:v>78</c:v>
                </c:pt>
                <c:pt idx="19">
                  <c:v>47</c:v>
                </c:pt>
                <c:pt idx="20">
                  <c:v>25</c:v>
                </c:pt>
                <c:pt idx="21">
                  <c:v>9</c:v>
                </c:pt>
                <c:pt idx="22">
                  <c:v>8</c:v>
                </c:pt>
                <c:pt idx="23">
                  <c:v>7</c:v>
                </c:pt>
                <c:pt idx="24">
                  <c:v>2</c:v>
                </c:pt>
                <c:pt idx="2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5B-40AB-9258-5D991D63E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659472"/>
        <c:axId val="929838847"/>
      </c:scatterChart>
      <c:valAx>
        <c:axId val="160165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29838847"/>
        <c:crosses val="autoZero"/>
        <c:crossBetween val="midCat"/>
      </c:valAx>
      <c:valAx>
        <c:axId val="92983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0165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60x60'!$B$1</c:f>
              <c:strCache>
                <c:ptCount val="1"/>
                <c:pt idx="0">
                  <c:v>Knots 60x60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60x60'!$A$2:$A$27</c:f>
              <c:numCache>
                <c:formatCode>General</c:formatCode>
                <c:ptCount val="2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58</c:v>
                </c:pt>
              </c:numCache>
            </c:numRef>
          </c:xVal>
          <c:yVal>
            <c:numRef>
              <c:f>'knots 60x60'!$B$2:$B$27</c:f>
              <c:numCache>
                <c:formatCode>General</c:formatCode>
                <c:ptCount val="26"/>
                <c:pt idx="0">
                  <c:v>9669288</c:v>
                </c:pt>
                <c:pt idx="1">
                  <c:v>4983561</c:v>
                </c:pt>
                <c:pt idx="2">
                  <c:v>2527423</c:v>
                </c:pt>
                <c:pt idx="3">
                  <c:v>1527445</c:v>
                </c:pt>
                <c:pt idx="4">
                  <c:v>574695</c:v>
                </c:pt>
                <c:pt idx="5">
                  <c:v>291398</c:v>
                </c:pt>
                <c:pt idx="6">
                  <c:v>159266</c:v>
                </c:pt>
                <c:pt idx="7">
                  <c:v>92493</c:v>
                </c:pt>
                <c:pt idx="8">
                  <c:v>40541</c:v>
                </c:pt>
                <c:pt idx="9">
                  <c:v>21376</c:v>
                </c:pt>
                <c:pt idx="10">
                  <c:v>12132</c:v>
                </c:pt>
                <c:pt idx="11">
                  <c:v>6989</c:v>
                </c:pt>
                <c:pt idx="12">
                  <c:v>3137</c:v>
                </c:pt>
                <c:pt idx="13">
                  <c:v>1744</c:v>
                </c:pt>
                <c:pt idx="14">
                  <c:v>1017</c:v>
                </c:pt>
                <c:pt idx="15">
                  <c:v>551</c:v>
                </c:pt>
                <c:pt idx="16">
                  <c:v>273</c:v>
                </c:pt>
                <c:pt idx="17">
                  <c:v>182</c:v>
                </c:pt>
                <c:pt idx="18">
                  <c:v>70</c:v>
                </c:pt>
                <c:pt idx="19">
                  <c:v>61</c:v>
                </c:pt>
                <c:pt idx="20">
                  <c:v>22</c:v>
                </c:pt>
                <c:pt idx="21">
                  <c:v>17</c:v>
                </c:pt>
                <c:pt idx="22">
                  <c:v>9</c:v>
                </c:pt>
                <c:pt idx="23">
                  <c:v>4</c:v>
                </c:pt>
                <c:pt idx="24">
                  <c:v>4</c:v>
                </c:pt>
                <c:pt idx="2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47-49B4-AFDE-C349B4718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992128"/>
        <c:axId val="928997023"/>
      </c:scatterChart>
      <c:valAx>
        <c:axId val="140099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28997023"/>
        <c:crosses val="autoZero"/>
        <c:crossBetween val="midCat"/>
      </c:valAx>
      <c:valAx>
        <c:axId val="92899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0099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strRef>
              <c:f>'knots 10x10'!$E$41:$E$60</c:f>
              <c:strCache>
                <c:ptCount val="20"/>
                <c:pt idx="0">
                  <c:v>10x10</c:v>
                </c:pt>
                <c:pt idx="1">
                  <c:v>20x20</c:v>
                </c:pt>
                <c:pt idx="2">
                  <c:v>30x30</c:v>
                </c:pt>
                <c:pt idx="3">
                  <c:v>40x40</c:v>
                </c:pt>
                <c:pt idx="4">
                  <c:v>50x50</c:v>
                </c:pt>
                <c:pt idx="5">
                  <c:v>60x60</c:v>
                </c:pt>
                <c:pt idx="6">
                  <c:v>70x70</c:v>
                </c:pt>
                <c:pt idx="7">
                  <c:v>80x80</c:v>
                </c:pt>
                <c:pt idx="8">
                  <c:v>90x90</c:v>
                </c:pt>
                <c:pt idx="9">
                  <c:v>100x100</c:v>
                </c:pt>
                <c:pt idx="10">
                  <c:v>110x110</c:v>
                </c:pt>
                <c:pt idx="11">
                  <c:v>120x120</c:v>
                </c:pt>
                <c:pt idx="12">
                  <c:v>130x130</c:v>
                </c:pt>
                <c:pt idx="13">
                  <c:v>140x140</c:v>
                </c:pt>
                <c:pt idx="14">
                  <c:v>150x150</c:v>
                </c:pt>
                <c:pt idx="15">
                  <c:v>160x160</c:v>
                </c:pt>
                <c:pt idx="16">
                  <c:v>170x170</c:v>
                </c:pt>
                <c:pt idx="17">
                  <c:v>180x180</c:v>
                </c:pt>
                <c:pt idx="18">
                  <c:v>190x190</c:v>
                </c:pt>
                <c:pt idx="19">
                  <c:v>200x200</c:v>
                </c:pt>
              </c:strCache>
            </c:strRef>
          </c:xVal>
          <c:yVal>
            <c:numRef>
              <c:f>'knots 10x10'!$F$41:$F$60</c:f>
              <c:numCache>
                <c:formatCode>General</c:formatCode>
                <c:ptCount val="20"/>
                <c:pt idx="0">
                  <c:v>4.8134507882634257</c:v>
                </c:pt>
                <c:pt idx="1">
                  <c:v>4.3511153905656501</c:v>
                </c:pt>
                <c:pt idx="2">
                  <c:v>4.2162162025996919</c:v>
                </c:pt>
                <c:pt idx="3">
                  <c:v>4.1510420744331018</c:v>
                </c:pt>
                <c:pt idx="4">
                  <c:v>4.1135557211013829</c:v>
                </c:pt>
                <c:pt idx="5">
                  <c:v>4.0878472653423152</c:v>
                </c:pt>
                <c:pt idx="6">
                  <c:v>4.0709585909015775</c:v>
                </c:pt>
                <c:pt idx="7">
                  <c:v>4.0587030313789789</c:v>
                </c:pt>
                <c:pt idx="8">
                  <c:v>4.0479986166769031</c:v>
                </c:pt>
                <c:pt idx="9">
                  <c:v>4.0390700636709536</c:v>
                </c:pt>
                <c:pt idx="10">
                  <c:v>4.0328122513703777</c:v>
                </c:pt>
                <c:pt idx="11">
                  <c:v>4.0276963513106692</c:v>
                </c:pt>
                <c:pt idx="12">
                  <c:v>4.0226191747264766</c:v>
                </c:pt>
                <c:pt idx="13">
                  <c:v>4.0196412023955812</c:v>
                </c:pt>
                <c:pt idx="14">
                  <c:v>4.0162048905740004</c:v>
                </c:pt>
                <c:pt idx="15">
                  <c:v>4.014608968408961</c:v>
                </c:pt>
                <c:pt idx="16">
                  <c:v>4.010040827719604</c:v>
                </c:pt>
                <c:pt idx="17">
                  <c:v>4.0071736280633807</c:v>
                </c:pt>
                <c:pt idx="18">
                  <c:v>4.0044582043343651</c:v>
                </c:pt>
                <c:pt idx="19">
                  <c:v>4.0050397932857269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194-40F2-B41C-B92FA6F84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321680"/>
        <c:axId val="1009263551"/>
      </c:scatterChart>
      <c:valAx>
        <c:axId val="159532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09263551"/>
        <c:crosses val="autoZero"/>
        <c:crossBetween val="midCat"/>
      </c:valAx>
      <c:valAx>
        <c:axId val="100926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9532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50x50'!$B$1</c:f>
              <c:strCache>
                <c:ptCount val="1"/>
                <c:pt idx="0">
                  <c:v>Knots 50x50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50x50'!$A$2:$A$28</c:f>
              <c:numCache>
                <c:formatCode>General</c:formatCode>
                <c:ptCount val="2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</c:numCache>
            </c:numRef>
          </c:xVal>
          <c:yVal>
            <c:numRef>
              <c:f>'knots 50x50'!$B$2:$B$28</c:f>
              <c:numCache>
                <c:formatCode>General</c:formatCode>
                <c:ptCount val="27"/>
                <c:pt idx="0">
                  <c:v>15776591</c:v>
                </c:pt>
                <c:pt idx="1">
                  <c:v>8124559</c:v>
                </c:pt>
                <c:pt idx="2">
                  <c:v>4156588</c:v>
                </c:pt>
                <c:pt idx="3">
                  <c:v>2550863</c:v>
                </c:pt>
                <c:pt idx="4">
                  <c:v>955357</c:v>
                </c:pt>
                <c:pt idx="5">
                  <c:v>487391</c:v>
                </c:pt>
                <c:pt idx="6">
                  <c:v>269480</c:v>
                </c:pt>
                <c:pt idx="7">
                  <c:v>159099</c:v>
                </c:pt>
                <c:pt idx="8">
                  <c:v>69628</c:v>
                </c:pt>
                <c:pt idx="9">
                  <c:v>36978</c:v>
                </c:pt>
                <c:pt idx="10">
                  <c:v>21103</c:v>
                </c:pt>
                <c:pt idx="11">
                  <c:v>12283</c:v>
                </c:pt>
                <c:pt idx="12">
                  <c:v>5824</c:v>
                </c:pt>
                <c:pt idx="13">
                  <c:v>3021</c:v>
                </c:pt>
                <c:pt idx="14">
                  <c:v>1804</c:v>
                </c:pt>
                <c:pt idx="15">
                  <c:v>1036</c:v>
                </c:pt>
                <c:pt idx="16">
                  <c:v>547</c:v>
                </c:pt>
                <c:pt idx="17">
                  <c:v>266</c:v>
                </c:pt>
                <c:pt idx="18">
                  <c:v>159</c:v>
                </c:pt>
                <c:pt idx="19">
                  <c:v>106</c:v>
                </c:pt>
                <c:pt idx="20">
                  <c:v>53</c:v>
                </c:pt>
                <c:pt idx="21">
                  <c:v>30</c:v>
                </c:pt>
                <c:pt idx="22">
                  <c:v>8</c:v>
                </c:pt>
                <c:pt idx="23">
                  <c:v>7</c:v>
                </c:pt>
                <c:pt idx="24">
                  <c:v>3</c:v>
                </c:pt>
                <c:pt idx="25">
                  <c:v>1</c:v>
                </c:pt>
                <c:pt idx="26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AA-49B3-9021-A3CE9D8B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324400"/>
        <c:axId val="999544240"/>
      </c:scatterChart>
      <c:valAx>
        <c:axId val="118832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99544240"/>
        <c:crosses val="autoZero"/>
        <c:crossBetween val="midCat"/>
      </c:valAx>
      <c:valAx>
        <c:axId val="99954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832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'knots 200x200'!$C$1</c:f>
              <c:strCache>
                <c:ptCount val="1"/>
                <c:pt idx="0">
                  <c:v>Kans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'knots 200x200'!$A$2:$A$25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50</c:v>
                </c:pt>
              </c:numCache>
            </c:numRef>
          </c:xVal>
          <c:yVal>
            <c:numRef>
              <c:f>'knots 200x200'!$C$2:$C$25</c:f>
              <c:numCache>
                <c:formatCode>General</c:formatCode>
                <c:ptCount val="24"/>
                <c:pt idx="0">
                  <c:v>0.49280266424725067</c:v>
                </c:pt>
                <c:pt idx="1">
                  <c:v>0.25426131466101087</c:v>
                </c:pt>
                <c:pt idx="2">
                  <c:v>0.12468661371403016</c:v>
                </c:pt>
                <c:pt idx="3">
                  <c:v>7.2010791488568024E-2</c:v>
                </c:pt>
                <c:pt idx="4">
                  <c:v>2.7732654530839181E-2</c:v>
                </c:pt>
                <c:pt idx="5">
                  <c:v>1.3921821470872274E-2</c:v>
                </c:pt>
                <c:pt idx="6">
                  <c:v>7.0996462490678447E-3</c:v>
                </c:pt>
                <c:pt idx="7">
                  <c:v>3.9814629651703263E-3</c:v>
                </c:pt>
                <c:pt idx="8">
                  <c:v>1.6858417206750066E-3</c:v>
                </c:pt>
                <c:pt idx="9">
                  <c:v>8.6229457703400217E-4</c:v>
                </c:pt>
                <c:pt idx="10">
                  <c:v>4.4986426905429665E-4</c:v>
                </c:pt>
                <c:pt idx="11">
                  <c:v>2.5185831705448579E-4</c:v>
                </c:pt>
                <c:pt idx="12">
                  <c:v>1.2051108521381524E-4</c:v>
                </c:pt>
                <c:pt idx="13">
                  <c:v>6.3046671283521871E-5</c:v>
                </c:pt>
                <c:pt idx="14">
                  <c:v>3.1851703721362606E-5</c:v>
                </c:pt>
                <c:pt idx="15">
                  <c:v>1.7403508218888847E-5</c:v>
                </c:pt>
                <c:pt idx="16">
                  <c:v>9.1943062288469393E-6</c:v>
                </c:pt>
                <c:pt idx="17">
                  <c:v>2.9553127164150875E-6</c:v>
                </c:pt>
                <c:pt idx="18">
                  <c:v>3.6120488756184402E-6</c:v>
                </c:pt>
                <c:pt idx="19">
                  <c:v>1.9702084776100585E-6</c:v>
                </c:pt>
                <c:pt idx="20">
                  <c:v>1.3134723184067056E-6</c:v>
                </c:pt>
                <c:pt idx="21">
                  <c:v>3.283680796016764E-7</c:v>
                </c:pt>
                <c:pt idx="22">
                  <c:v>3.283680796016764E-7</c:v>
                </c:pt>
                <c:pt idx="23">
                  <c:v>6.5673615920335279E-7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35-4DA7-A103-7C3AD5AE58B9}"/>
            </c:ext>
          </c:extLst>
        </c:ser>
        <c:ser>
          <c:idx val="2"/>
          <c:order val="2"/>
          <c:tx>
            <c:strRef>
              <c:f>'knots 10x10'!$U$5</c:f>
              <c:strCache>
                <c:ptCount val="1"/>
                <c:pt idx="0">
                  <c:v>Mathematically correct chances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'knots 10x10'!$T$6:$T$30</c:f>
              <c:numCache>
                <c:formatCode>General</c:formatCode>
                <c:ptCount val="2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</c:numCache>
            </c:numRef>
          </c:xVal>
          <c:yVal>
            <c:numRef>
              <c:f>'knots 10x10'!$U$6:$U$30</c:f>
              <c:numCache>
                <c:formatCode>0.00E+00</c:formatCode>
                <c:ptCount val="25"/>
                <c:pt idx="0">
                  <c:v>0.25</c:v>
                </c:pt>
                <c:pt idx="1">
                  <c:v>7.8125E-2</c:v>
                </c:pt>
                <c:pt idx="2">
                  <c:v>4.296875E-2</c:v>
                </c:pt>
                <c:pt idx="3">
                  <c:v>2.862548828E-2</c:v>
                </c:pt>
                <c:pt idx="4">
                  <c:v>2.104187012E-2</c:v>
                </c:pt>
                <c:pt idx="5">
                  <c:v>1.6425132750000002E-2</c:v>
                </c:pt>
                <c:pt idx="6">
                  <c:v>1.335167885E-2</c:v>
                </c:pt>
                <c:pt idx="7">
                  <c:v>1.117481757E-2</c:v>
                </c:pt>
                <c:pt idx="8">
                  <c:v>9.5611501000000005E-3</c:v>
                </c:pt>
                <c:pt idx="9">
                  <c:v>8.3224724399999991E-3</c:v>
                </c:pt>
                <c:pt idx="10">
                  <c:v>7.34501431E-3</c:v>
                </c:pt>
                <c:pt idx="11">
                  <c:v>6.5562126599999996E-3</c:v>
                </c:pt>
                <c:pt idx="12">
                  <c:v>5.90774409E-3</c:v>
                </c:pt>
                <c:pt idx="13">
                  <c:v>5.3662629499999998E-3</c:v>
                </c:pt>
                <c:pt idx="14">
                  <c:v>4.9080630270000002E-3</c:v>
                </c:pt>
                <c:pt idx="15">
                  <c:v>4.515858484E-3</c:v>
                </c:pt>
                <c:pt idx="16">
                  <c:v>4.1767669130000004E-3</c:v>
                </c:pt>
                <c:pt idx="17">
                  <c:v>3.8810035070000002E-3</c:v>
                </c:pt>
                <c:pt idx="18">
                  <c:v>3.62101121E-3</c:v>
                </c:pt>
                <c:pt idx="19">
                  <c:v>3.3908666770000001E-3</c:v>
                </c:pt>
                <c:pt idx="20">
                  <c:v>3.1858655070000001E-3</c:v>
                </c:pt>
                <c:pt idx="21">
                  <c:v>3.0022270140000001E-3</c:v>
                </c:pt>
                <c:pt idx="22">
                  <c:v>2.8368802599999998E-3</c:v>
                </c:pt>
                <c:pt idx="23">
                  <c:v>2.6873065759999998E-3</c:v>
                </c:pt>
                <c:pt idx="24">
                  <c:v>2.551421958E-3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035-4DA7-A103-7C3AD5AE5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18943"/>
        <c:axId val="113520695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'knots 200x200'!$B$1</c15:sqref>
                        </c15:formulaRef>
                      </c:ext>
                    </c:extLst>
                    <c:strCache>
                      <c:ptCount val="1"/>
                      <c:pt idx="0">
                        <c:v>Knots 200x200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'knots 200x200'!$A$2:$A$25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'knots 200x200'!$B$2:$B$25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1500763</c:v>
                      </c:pt>
                      <c:pt idx="1">
                        <c:v>774318</c:v>
                      </c:pt>
                      <c:pt idx="2">
                        <c:v>379716</c:v>
                      </c:pt>
                      <c:pt idx="3">
                        <c:v>219299</c:v>
                      </c:pt>
                      <c:pt idx="4">
                        <c:v>84456</c:v>
                      </c:pt>
                      <c:pt idx="5">
                        <c:v>42397</c:v>
                      </c:pt>
                      <c:pt idx="6">
                        <c:v>21621</c:v>
                      </c:pt>
                      <c:pt idx="7">
                        <c:v>12125</c:v>
                      </c:pt>
                      <c:pt idx="8">
                        <c:v>5134</c:v>
                      </c:pt>
                      <c:pt idx="9">
                        <c:v>2626</c:v>
                      </c:pt>
                      <c:pt idx="10">
                        <c:v>1370</c:v>
                      </c:pt>
                      <c:pt idx="11">
                        <c:v>767</c:v>
                      </c:pt>
                      <c:pt idx="12">
                        <c:v>367</c:v>
                      </c:pt>
                      <c:pt idx="13">
                        <c:v>192</c:v>
                      </c:pt>
                      <c:pt idx="14">
                        <c:v>97</c:v>
                      </c:pt>
                      <c:pt idx="15">
                        <c:v>53</c:v>
                      </c:pt>
                      <c:pt idx="16">
                        <c:v>28</c:v>
                      </c:pt>
                      <c:pt idx="17">
                        <c:v>9</c:v>
                      </c:pt>
                      <c:pt idx="18">
                        <c:v>11</c:v>
                      </c:pt>
                      <c:pt idx="19">
                        <c:v>6</c:v>
                      </c:pt>
                      <c:pt idx="20">
                        <c:v>4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035-4DA7-A103-7C3AD5AE58B9}"/>
                  </c:ext>
                </c:extLst>
              </c15:ser>
            </c15:filteredScatterSeries>
          </c:ext>
        </c:extLst>
      </c:scatterChart>
      <c:valAx>
        <c:axId val="8581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35206959"/>
        <c:crosses val="autoZero"/>
        <c:crossBetween val="midCat"/>
      </c:valAx>
      <c:valAx>
        <c:axId val="11352069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581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10x10'!$B$1</c:f>
              <c:strCache>
                <c:ptCount val="1"/>
                <c:pt idx="0">
                  <c:v>Knots 10x10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10x10'!$A$2:$A$32</c:f>
              <c:numCache>
                <c:formatCode>General</c:formatCode>
                <c:ptCount val="3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62</c:v>
                </c:pt>
                <c:pt idx="30">
                  <c:v>64</c:v>
                </c:pt>
              </c:numCache>
            </c:numRef>
          </c:xVal>
          <c:yVal>
            <c:numRef>
              <c:f>'knots 10x10'!$B$2:$B$32</c:f>
              <c:numCache>
                <c:formatCode>General</c:formatCode>
                <c:ptCount val="31"/>
                <c:pt idx="0">
                  <c:v>6535370</c:v>
                </c:pt>
                <c:pt idx="1">
                  <c:v>3416942</c:v>
                </c:pt>
                <c:pt idx="2">
                  <c:v>2261853</c:v>
                </c:pt>
                <c:pt idx="3">
                  <c:v>1776490</c:v>
                </c:pt>
                <c:pt idx="4">
                  <c:v>561064</c:v>
                </c:pt>
                <c:pt idx="5">
                  <c:v>343259</c:v>
                </c:pt>
                <c:pt idx="6">
                  <c:v>253867</c:v>
                </c:pt>
                <c:pt idx="7">
                  <c:v>178631</c:v>
                </c:pt>
                <c:pt idx="8">
                  <c:v>69066</c:v>
                </c:pt>
                <c:pt idx="9">
                  <c:v>45671</c:v>
                </c:pt>
                <c:pt idx="10">
                  <c:v>31713</c:v>
                </c:pt>
                <c:pt idx="11">
                  <c:v>19503</c:v>
                </c:pt>
                <c:pt idx="12">
                  <c:v>8963</c:v>
                </c:pt>
                <c:pt idx="13">
                  <c:v>6031</c:v>
                </c:pt>
                <c:pt idx="14">
                  <c:v>3966</c:v>
                </c:pt>
                <c:pt idx="15">
                  <c:v>2413</c:v>
                </c:pt>
                <c:pt idx="16">
                  <c:v>1111</c:v>
                </c:pt>
                <c:pt idx="17">
                  <c:v>774</c:v>
                </c:pt>
                <c:pt idx="18">
                  <c:v>490</c:v>
                </c:pt>
                <c:pt idx="19">
                  <c:v>270</c:v>
                </c:pt>
                <c:pt idx="20">
                  <c:v>132</c:v>
                </c:pt>
                <c:pt idx="21">
                  <c:v>84</c:v>
                </c:pt>
                <c:pt idx="22">
                  <c:v>53</c:v>
                </c:pt>
                <c:pt idx="23">
                  <c:v>31</c:v>
                </c:pt>
                <c:pt idx="24">
                  <c:v>15</c:v>
                </c:pt>
                <c:pt idx="25">
                  <c:v>7</c:v>
                </c:pt>
                <c:pt idx="26">
                  <c:v>4</c:v>
                </c:pt>
                <c:pt idx="27">
                  <c:v>1</c:v>
                </c:pt>
                <c:pt idx="28">
                  <c:v>6</c:v>
                </c:pt>
                <c:pt idx="29">
                  <c:v>1</c:v>
                </c:pt>
                <c:pt idx="3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B-4118-841B-09BF58E02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090527"/>
        <c:axId val="1097518687"/>
      </c:scatterChart>
      <c:valAx>
        <c:axId val="113409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97518687"/>
        <c:crosses val="autoZero"/>
        <c:crossBetween val="midCat"/>
      </c:valAx>
      <c:valAx>
        <c:axId val="109751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34090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200x200'!$A$2:$A$25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50</c:v>
                </c:pt>
              </c:numCache>
            </c:numRef>
          </c:xVal>
          <c:yVal>
            <c:numRef>
              <c:f>'knots 200x200'!$B$2:$B$25</c:f>
              <c:numCache>
                <c:formatCode>General</c:formatCode>
                <c:ptCount val="24"/>
                <c:pt idx="0">
                  <c:v>1500763</c:v>
                </c:pt>
                <c:pt idx="1">
                  <c:v>774318</c:v>
                </c:pt>
                <c:pt idx="2">
                  <c:v>379716</c:v>
                </c:pt>
                <c:pt idx="3">
                  <c:v>219299</c:v>
                </c:pt>
                <c:pt idx="4">
                  <c:v>84456</c:v>
                </c:pt>
                <c:pt idx="5">
                  <c:v>42397</c:v>
                </c:pt>
                <c:pt idx="6">
                  <c:v>21621</c:v>
                </c:pt>
                <c:pt idx="7">
                  <c:v>12125</c:v>
                </c:pt>
                <c:pt idx="8">
                  <c:v>5134</c:v>
                </c:pt>
                <c:pt idx="9">
                  <c:v>2626</c:v>
                </c:pt>
                <c:pt idx="10">
                  <c:v>1370</c:v>
                </c:pt>
                <c:pt idx="11">
                  <c:v>767</c:v>
                </c:pt>
                <c:pt idx="12">
                  <c:v>367</c:v>
                </c:pt>
                <c:pt idx="13">
                  <c:v>192</c:v>
                </c:pt>
                <c:pt idx="14">
                  <c:v>97</c:v>
                </c:pt>
                <c:pt idx="15">
                  <c:v>53</c:v>
                </c:pt>
                <c:pt idx="16">
                  <c:v>28</c:v>
                </c:pt>
                <c:pt idx="17">
                  <c:v>9</c:v>
                </c:pt>
                <c:pt idx="18">
                  <c:v>11</c:v>
                </c:pt>
                <c:pt idx="19">
                  <c:v>6</c:v>
                </c:pt>
                <c:pt idx="20">
                  <c:v>4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C8E-4E54-9B2A-7B1338A57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993808"/>
        <c:axId val="99808507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'knots 200x200'!$A$2:$A$25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'knots 200x200'!$C$2:$C$25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0.49280266424725067</c:v>
                      </c:pt>
                      <c:pt idx="1">
                        <c:v>0.25426131466101087</c:v>
                      </c:pt>
                      <c:pt idx="2">
                        <c:v>0.12468661371403016</c:v>
                      </c:pt>
                      <c:pt idx="3">
                        <c:v>7.2010791488568024E-2</c:v>
                      </c:pt>
                      <c:pt idx="4">
                        <c:v>2.7732654530839181E-2</c:v>
                      </c:pt>
                      <c:pt idx="5">
                        <c:v>1.3921821470872274E-2</c:v>
                      </c:pt>
                      <c:pt idx="6">
                        <c:v>7.0996462490678447E-3</c:v>
                      </c:pt>
                      <c:pt idx="7">
                        <c:v>3.9814629651703263E-3</c:v>
                      </c:pt>
                      <c:pt idx="8">
                        <c:v>1.6858417206750066E-3</c:v>
                      </c:pt>
                      <c:pt idx="9">
                        <c:v>8.6229457703400217E-4</c:v>
                      </c:pt>
                      <c:pt idx="10">
                        <c:v>4.4986426905429665E-4</c:v>
                      </c:pt>
                      <c:pt idx="11">
                        <c:v>2.5185831705448579E-4</c:v>
                      </c:pt>
                      <c:pt idx="12">
                        <c:v>1.2051108521381524E-4</c:v>
                      </c:pt>
                      <c:pt idx="13">
                        <c:v>6.3046671283521871E-5</c:v>
                      </c:pt>
                      <c:pt idx="14">
                        <c:v>3.1851703721362606E-5</c:v>
                      </c:pt>
                      <c:pt idx="15">
                        <c:v>1.7403508218888847E-5</c:v>
                      </c:pt>
                      <c:pt idx="16">
                        <c:v>9.1943062288469393E-6</c:v>
                      </c:pt>
                      <c:pt idx="17">
                        <c:v>2.9553127164150875E-6</c:v>
                      </c:pt>
                      <c:pt idx="18">
                        <c:v>3.6120488756184402E-6</c:v>
                      </c:pt>
                      <c:pt idx="19">
                        <c:v>1.9702084776100585E-6</c:v>
                      </c:pt>
                      <c:pt idx="20">
                        <c:v>1.3134723184067056E-6</c:v>
                      </c:pt>
                      <c:pt idx="21">
                        <c:v>3.283680796016764E-7</c:v>
                      </c:pt>
                      <c:pt idx="22">
                        <c:v>3.283680796016764E-7</c:v>
                      </c:pt>
                      <c:pt idx="23">
                        <c:v>6.5673615920335279E-7</c:v>
                      </c:pt>
                    </c:numCache>
                  </c:numRef>
                </c:yVal>
                <c:smooth val="0"/>
                <c:extLst>
                  <c:ext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 </c15:sqref>
                              </c15:formulaRef>
                            </c:ext>
                          </c:extLst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0-E826-4682-895E-227B82A978EF}"/>
                  </c:ext>
                </c:extLst>
              </c15:ser>
            </c15:filteredScatterSeries>
          </c:ext>
        </c:extLst>
      </c:scatterChart>
      <c:valAx>
        <c:axId val="98399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98085072"/>
        <c:crosses val="autoZero"/>
        <c:crossBetween val="midCat"/>
      </c:valAx>
      <c:valAx>
        <c:axId val="99808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8399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100x100'!$B$1</c:f>
              <c:strCache>
                <c:ptCount val="1"/>
                <c:pt idx="0">
                  <c:v>Knots 100x100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100x100'!$A$2:$A$26</c:f>
              <c:numCache>
                <c:formatCode>General</c:formatCode>
                <c:ptCount val="2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52</c:v>
                </c:pt>
              </c:numCache>
            </c:numRef>
          </c:xVal>
          <c:yVal>
            <c:numRef>
              <c:f>'knots 100x100'!$B$2:$B$26</c:f>
              <c:numCache>
                <c:formatCode>General</c:formatCode>
                <c:ptCount val="25"/>
                <c:pt idx="0">
                  <c:v>5354573</c:v>
                </c:pt>
                <c:pt idx="1">
                  <c:v>2757935</c:v>
                </c:pt>
                <c:pt idx="2">
                  <c:v>1374025</c:v>
                </c:pt>
                <c:pt idx="3">
                  <c:v>806855</c:v>
                </c:pt>
                <c:pt idx="4">
                  <c:v>308372</c:v>
                </c:pt>
                <c:pt idx="5">
                  <c:v>155862</c:v>
                </c:pt>
                <c:pt idx="6">
                  <c:v>81784</c:v>
                </c:pt>
                <c:pt idx="7">
                  <c:v>45806</c:v>
                </c:pt>
                <c:pt idx="8">
                  <c:v>20281</c:v>
                </c:pt>
                <c:pt idx="9">
                  <c:v>10407</c:v>
                </c:pt>
                <c:pt idx="10">
                  <c:v>5820</c:v>
                </c:pt>
                <c:pt idx="11">
                  <c:v>3120</c:v>
                </c:pt>
                <c:pt idx="12">
                  <c:v>1488</c:v>
                </c:pt>
                <c:pt idx="13">
                  <c:v>782</c:v>
                </c:pt>
                <c:pt idx="14">
                  <c:v>431</c:v>
                </c:pt>
                <c:pt idx="15">
                  <c:v>261</c:v>
                </c:pt>
                <c:pt idx="16">
                  <c:v>114</c:v>
                </c:pt>
                <c:pt idx="17">
                  <c:v>60</c:v>
                </c:pt>
                <c:pt idx="18">
                  <c:v>36</c:v>
                </c:pt>
                <c:pt idx="19">
                  <c:v>28</c:v>
                </c:pt>
                <c:pt idx="20">
                  <c:v>11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86-433A-A78A-69595DD9E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453712"/>
        <c:axId val="998084080"/>
      </c:scatterChart>
      <c:valAx>
        <c:axId val="113545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98084080"/>
        <c:crosses val="autoZero"/>
        <c:crossBetween val="midCat"/>
      </c:valAx>
      <c:valAx>
        <c:axId val="99808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3545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40x40'!$B$1</c:f>
              <c:strCache>
                <c:ptCount val="1"/>
                <c:pt idx="0">
                  <c:v>Knots 40x40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40x40'!$A$2:$A$31</c:f>
              <c:numCache>
                <c:formatCode>General</c:formatCode>
                <c:ptCount val="3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</c:numCache>
            </c:numRef>
          </c:xVal>
          <c:yVal>
            <c:numRef>
              <c:f>'knots 40x40'!$B$2:$B$31</c:f>
              <c:numCache>
                <c:formatCode>General</c:formatCode>
                <c:ptCount val="30"/>
                <c:pt idx="0">
                  <c:v>10024915</c:v>
                </c:pt>
                <c:pt idx="1">
                  <c:v>5167502</c:v>
                </c:pt>
                <c:pt idx="2">
                  <c:v>2676564</c:v>
                </c:pt>
                <c:pt idx="3">
                  <c:v>1678841</c:v>
                </c:pt>
                <c:pt idx="4">
                  <c:v>621697</c:v>
                </c:pt>
                <c:pt idx="5">
                  <c:v>319389</c:v>
                </c:pt>
                <c:pt idx="6">
                  <c:v>180328</c:v>
                </c:pt>
                <c:pt idx="7">
                  <c:v>108145</c:v>
                </c:pt>
                <c:pt idx="8">
                  <c:v>47901</c:v>
                </c:pt>
                <c:pt idx="9">
                  <c:v>25334</c:v>
                </c:pt>
                <c:pt idx="10">
                  <c:v>14772</c:v>
                </c:pt>
                <c:pt idx="11">
                  <c:v>8722</c:v>
                </c:pt>
                <c:pt idx="12">
                  <c:v>4143</c:v>
                </c:pt>
                <c:pt idx="13">
                  <c:v>2266</c:v>
                </c:pt>
                <c:pt idx="14">
                  <c:v>1326</c:v>
                </c:pt>
                <c:pt idx="15">
                  <c:v>844</c:v>
                </c:pt>
                <c:pt idx="16">
                  <c:v>381</c:v>
                </c:pt>
                <c:pt idx="17">
                  <c:v>203</c:v>
                </c:pt>
                <c:pt idx="18">
                  <c:v>130</c:v>
                </c:pt>
                <c:pt idx="19">
                  <c:v>77</c:v>
                </c:pt>
                <c:pt idx="20">
                  <c:v>48</c:v>
                </c:pt>
                <c:pt idx="21">
                  <c:v>19</c:v>
                </c:pt>
                <c:pt idx="22">
                  <c:v>20</c:v>
                </c:pt>
                <c:pt idx="23">
                  <c:v>8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74-47AD-ADEE-F96DB1B9F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399552"/>
        <c:axId val="1602352464"/>
      </c:scatterChart>
      <c:valAx>
        <c:axId val="113339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02352464"/>
        <c:crosses val="autoZero"/>
        <c:crossBetween val="midCat"/>
      </c:valAx>
      <c:valAx>
        <c:axId val="160235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3339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30x30'!$B$1</c:f>
              <c:strCache>
                <c:ptCount val="1"/>
                <c:pt idx="0">
                  <c:v>Knots 30x30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30x30'!$A$2:$A$30</c:f>
              <c:numCache>
                <c:formatCode>General</c:formatCode>
                <c:ptCount val="2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</c:numCache>
            </c:numRef>
          </c:xVal>
          <c:yVal>
            <c:numRef>
              <c:f>'knots 30x30'!$B$2:$B$30</c:f>
              <c:numCache>
                <c:formatCode>General</c:formatCode>
                <c:ptCount val="29"/>
                <c:pt idx="0">
                  <c:v>11295310</c:v>
                </c:pt>
                <c:pt idx="1">
                  <c:v>5826597</c:v>
                </c:pt>
                <c:pt idx="2">
                  <c:v>3095520</c:v>
                </c:pt>
                <c:pt idx="3">
                  <c:v>1995307</c:v>
                </c:pt>
                <c:pt idx="4">
                  <c:v>729307</c:v>
                </c:pt>
                <c:pt idx="5">
                  <c:v>377887</c:v>
                </c:pt>
                <c:pt idx="6">
                  <c:v>222593</c:v>
                </c:pt>
                <c:pt idx="7">
                  <c:v>137677</c:v>
                </c:pt>
                <c:pt idx="8">
                  <c:v>60424</c:v>
                </c:pt>
                <c:pt idx="9">
                  <c:v>32728</c:v>
                </c:pt>
                <c:pt idx="10">
                  <c:v>19991</c:v>
                </c:pt>
                <c:pt idx="11">
                  <c:v>12157</c:v>
                </c:pt>
                <c:pt idx="12">
                  <c:v>5534</c:v>
                </c:pt>
                <c:pt idx="13">
                  <c:v>3130</c:v>
                </c:pt>
                <c:pt idx="14">
                  <c:v>1906</c:v>
                </c:pt>
                <c:pt idx="15">
                  <c:v>1103</c:v>
                </c:pt>
                <c:pt idx="16">
                  <c:v>527</c:v>
                </c:pt>
                <c:pt idx="17">
                  <c:v>296</c:v>
                </c:pt>
                <c:pt idx="18">
                  <c:v>196</c:v>
                </c:pt>
                <c:pt idx="19">
                  <c:v>127</c:v>
                </c:pt>
                <c:pt idx="20">
                  <c:v>53</c:v>
                </c:pt>
                <c:pt idx="21">
                  <c:v>22</c:v>
                </c:pt>
                <c:pt idx="22">
                  <c:v>16</c:v>
                </c:pt>
                <c:pt idx="23">
                  <c:v>14</c:v>
                </c:pt>
                <c:pt idx="24">
                  <c:v>6</c:v>
                </c:pt>
                <c:pt idx="25">
                  <c:v>5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05-4553-A460-6C7ACCBA0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946847"/>
        <c:axId val="999545728"/>
      </c:scatterChart>
      <c:valAx>
        <c:axId val="84394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99545728"/>
        <c:crosses val="autoZero"/>
        <c:crossBetween val="midCat"/>
      </c:valAx>
      <c:valAx>
        <c:axId val="99954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3946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20x20'!$B$1</c:f>
              <c:strCache>
                <c:ptCount val="1"/>
                <c:pt idx="0">
                  <c:v>Knots 20x20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20x20'!$A$2:$A$31</c:f>
              <c:numCache>
                <c:formatCode>General</c:formatCode>
                <c:ptCount val="3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68</c:v>
                </c:pt>
              </c:numCache>
            </c:numRef>
          </c:xVal>
          <c:yVal>
            <c:numRef>
              <c:f>'knots 20x20'!$B$2:$B$31</c:f>
              <c:numCache>
                <c:formatCode>General</c:formatCode>
                <c:ptCount val="30"/>
                <c:pt idx="0">
                  <c:v>18028476</c:v>
                </c:pt>
                <c:pt idx="1">
                  <c:v>9302217</c:v>
                </c:pt>
                <c:pt idx="2">
                  <c:v>5186723</c:v>
                </c:pt>
                <c:pt idx="3">
                  <c:v>3551820</c:v>
                </c:pt>
                <c:pt idx="4">
                  <c:v>1259241</c:v>
                </c:pt>
                <c:pt idx="5">
                  <c:v>670799</c:v>
                </c:pt>
                <c:pt idx="6">
                  <c:v>421548</c:v>
                </c:pt>
                <c:pt idx="7">
                  <c:v>273430</c:v>
                </c:pt>
                <c:pt idx="8">
                  <c:v>117341</c:v>
                </c:pt>
                <c:pt idx="9">
                  <c:v>66325</c:v>
                </c:pt>
                <c:pt idx="10">
                  <c:v>42531</c:v>
                </c:pt>
                <c:pt idx="11">
                  <c:v>26547</c:v>
                </c:pt>
                <c:pt idx="12">
                  <c:v>12271</c:v>
                </c:pt>
                <c:pt idx="13">
                  <c:v>7071</c:v>
                </c:pt>
                <c:pt idx="14">
                  <c:v>4602</c:v>
                </c:pt>
                <c:pt idx="15">
                  <c:v>2719</c:v>
                </c:pt>
                <c:pt idx="16">
                  <c:v>1322</c:v>
                </c:pt>
                <c:pt idx="17">
                  <c:v>827</c:v>
                </c:pt>
                <c:pt idx="18">
                  <c:v>487</c:v>
                </c:pt>
                <c:pt idx="19">
                  <c:v>269</c:v>
                </c:pt>
                <c:pt idx="20">
                  <c:v>151</c:v>
                </c:pt>
                <c:pt idx="21">
                  <c:v>95</c:v>
                </c:pt>
                <c:pt idx="22">
                  <c:v>39</c:v>
                </c:pt>
                <c:pt idx="23">
                  <c:v>36</c:v>
                </c:pt>
                <c:pt idx="24">
                  <c:v>19</c:v>
                </c:pt>
                <c:pt idx="25">
                  <c:v>9</c:v>
                </c:pt>
                <c:pt idx="26">
                  <c:v>3</c:v>
                </c:pt>
                <c:pt idx="27">
                  <c:v>7</c:v>
                </c:pt>
                <c:pt idx="28">
                  <c:v>4</c:v>
                </c:pt>
                <c:pt idx="2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C5-4A0B-8109-8074BA31B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660432"/>
        <c:axId val="1188554016"/>
      </c:scatterChart>
      <c:valAx>
        <c:axId val="160166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8554016"/>
        <c:crosses val="autoZero"/>
        <c:crossBetween val="midCat"/>
      </c:valAx>
      <c:valAx>
        <c:axId val="118855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0166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190x190'!$B$1</c:f>
              <c:strCache>
                <c:ptCount val="1"/>
                <c:pt idx="0">
                  <c:v>Knots 190x190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190x190'!$A$2:$A$22</c:f>
              <c:numCache>
                <c:formatCode>General</c:formatCode>
                <c:ptCount val="2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</c:numCache>
            </c:numRef>
          </c:xVal>
          <c:yVal>
            <c:numRef>
              <c:f>'knots 190x190'!$B$2:$B$22</c:f>
              <c:numCache>
                <c:formatCode>General</c:formatCode>
                <c:ptCount val="21"/>
                <c:pt idx="0">
                  <c:v>1512869</c:v>
                </c:pt>
                <c:pt idx="1">
                  <c:v>778816</c:v>
                </c:pt>
                <c:pt idx="2">
                  <c:v>383607</c:v>
                </c:pt>
                <c:pt idx="3">
                  <c:v>221201</c:v>
                </c:pt>
                <c:pt idx="4">
                  <c:v>84558</c:v>
                </c:pt>
                <c:pt idx="5">
                  <c:v>42595</c:v>
                </c:pt>
                <c:pt idx="6">
                  <c:v>21906</c:v>
                </c:pt>
                <c:pt idx="7">
                  <c:v>12036</c:v>
                </c:pt>
                <c:pt idx="8">
                  <c:v>5315</c:v>
                </c:pt>
                <c:pt idx="9">
                  <c:v>2691</c:v>
                </c:pt>
                <c:pt idx="10">
                  <c:v>1375</c:v>
                </c:pt>
                <c:pt idx="11">
                  <c:v>793</c:v>
                </c:pt>
                <c:pt idx="12">
                  <c:v>376</c:v>
                </c:pt>
                <c:pt idx="13">
                  <c:v>170</c:v>
                </c:pt>
                <c:pt idx="14">
                  <c:v>95</c:v>
                </c:pt>
                <c:pt idx="15">
                  <c:v>53</c:v>
                </c:pt>
                <c:pt idx="16">
                  <c:v>18</c:v>
                </c:pt>
                <c:pt idx="17">
                  <c:v>12</c:v>
                </c:pt>
                <c:pt idx="18">
                  <c:v>6</c:v>
                </c:pt>
                <c:pt idx="19">
                  <c:v>7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6E-4A01-A8D1-A938D038B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625967"/>
        <c:axId val="1006210143"/>
      </c:scatterChart>
      <c:valAx>
        <c:axId val="100262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06210143"/>
        <c:crosses val="autoZero"/>
        <c:crossBetween val="midCat"/>
      </c:valAx>
      <c:valAx>
        <c:axId val="100621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02625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180x180'!$B$1</c:f>
              <c:strCache>
                <c:ptCount val="1"/>
                <c:pt idx="0">
                  <c:v>Knots 180x180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180x180'!$A$2:$A$24</c:f>
              <c:numCache>
                <c:formatCode>General</c:formatCode>
                <c:ptCount val="2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</c:numCache>
            </c:numRef>
          </c:xVal>
          <c:yVal>
            <c:numRef>
              <c:f>'knots 180x180'!$B$2:$B$24</c:f>
              <c:numCache>
                <c:formatCode>General</c:formatCode>
                <c:ptCount val="23"/>
                <c:pt idx="0">
                  <c:v>1496792</c:v>
                </c:pt>
                <c:pt idx="1">
                  <c:v>771902</c:v>
                </c:pt>
                <c:pt idx="2">
                  <c:v>378998</c:v>
                </c:pt>
                <c:pt idx="3">
                  <c:v>219335</c:v>
                </c:pt>
                <c:pt idx="4">
                  <c:v>84800</c:v>
                </c:pt>
                <c:pt idx="5">
                  <c:v>42216</c:v>
                </c:pt>
                <c:pt idx="6">
                  <c:v>21545</c:v>
                </c:pt>
                <c:pt idx="7">
                  <c:v>11953</c:v>
                </c:pt>
                <c:pt idx="8">
                  <c:v>5222</c:v>
                </c:pt>
                <c:pt idx="9">
                  <c:v>2617</c:v>
                </c:pt>
                <c:pt idx="10">
                  <c:v>1432</c:v>
                </c:pt>
                <c:pt idx="11">
                  <c:v>799</c:v>
                </c:pt>
                <c:pt idx="12">
                  <c:v>350</c:v>
                </c:pt>
                <c:pt idx="13">
                  <c:v>192</c:v>
                </c:pt>
                <c:pt idx="14">
                  <c:v>92</c:v>
                </c:pt>
                <c:pt idx="15">
                  <c:v>55</c:v>
                </c:pt>
                <c:pt idx="16">
                  <c:v>22</c:v>
                </c:pt>
                <c:pt idx="17">
                  <c:v>13</c:v>
                </c:pt>
                <c:pt idx="18">
                  <c:v>6</c:v>
                </c:pt>
                <c:pt idx="19">
                  <c:v>6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76-47C3-806A-CE352DD98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238752"/>
        <c:axId val="928996527"/>
      </c:scatterChart>
      <c:valAx>
        <c:axId val="98423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28996527"/>
        <c:crosses val="autoZero"/>
        <c:crossBetween val="midCat"/>
      </c:valAx>
      <c:valAx>
        <c:axId val="92899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8423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'knots 170x170'!$B$1</c:f>
              <c:strCache>
                <c:ptCount val="1"/>
                <c:pt idx="0">
                  <c:v>Knots 170x170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'knots 170x170'!$A$2:$A$23</c:f>
              <c:numCache>
                <c:formatCode>General</c:formatCode>
                <c:ptCount val="2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</c:numCache>
            </c:numRef>
          </c:xVal>
          <c:yVal>
            <c:numRef>
              <c:f>'knots 170x170'!$B$2:$B$23</c:f>
              <c:numCache>
                <c:formatCode>General</c:formatCode>
                <c:ptCount val="22"/>
                <c:pt idx="0">
                  <c:v>1753379</c:v>
                </c:pt>
                <c:pt idx="1">
                  <c:v>904119</c:v>
                </c:pt>
                <c:pt idx="2">
                  <c:v>445611</c:v>
                </c:pt>
                <c:pt idx="3">
                  <c:v>256650</c:v>
                </c:pt>
                <c:pt idx="4">
                  <c:v>99172</c:v>
                </c:pt>
                <c:pt idx="5">
                  <c:v>49629</c:v>
                </c:pt>
                <c:pt idx="6">
                  <c:v>25528</c:v>
                </c:pt>
                <c:pt idx="7">
                  <c:v>14049</c:v>
                </c:pt>
                <c:pt idx="8">
                  <c:v>6243</c:v>
                </c:pt>
                <c:pt idx="9">
                  <c:v>3176</c:v>
                </c:pt>
                <c:pt idx="10">
                  <c:v>1711</c:v>
                </c:pt>
                <c:pt idx="11">
                  <c:v>895</c:v>
                </c:pt>
                <c:pt idx="12">
                  <c:v>432</c:v>
                </c:pt>
                <c:pt idx="13">
                  <c:v>210</c:v>
                </c:pt>
                <c:pt idx="14">
                  <c:v>106</c:v>
                </c:pt>
                <c:pt idx="15">
                  <c:v>81</c:v>
                </c:pt>
                <c:pt idx="16">
                  <c:v>30</c:v>
                </c:pt>
                <c:pt idx="17">
                  <c:v>15</c:v>
                </c:pt>
                <c:pt idx="18">
                  <c:v>8</c:v>
                </c:pt>
                <c:pt idx="19">
                  <c:v>12</c:v>
                </c:pt>
                <c:pt idx="20">
                  <c:v>4</c:v>
                </c:pt>
                <c:pt idx="2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E4-47FE-8CB7-9CE6F6C49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664272"/>
        <c:axId val="1399828000"/>
      </c:scatterChart>
      <c:valAx>
        <c:axId val="160166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99828000"/>
        <c:crosses val="autoZero"/>
        <c:crossBetween val="midCat"/>
      </c:valAx>
      <c:valAx>
        <c:axId val="139982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0166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441324</xdr:colOff>
      <xdr:row>5</xdr:row>
      <xdr:rowOff>0</xdr:rowOff>
    </xdr:from>
    <xdr:to>
      <xdr:col>18</xdr:col>
      <xdr:colOff>374649</xdr:colOff>
      <xdr:row>33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4D7D34-515C-CA91-3468-A5CC57DD8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177799</xdr:colOff>
      <xdr:row>5</xdr:row>
      <xdr:rowOff>69850</xdr:rowOff>
    </xdr:from>
    <xdr:to>
      <xdr:col>17</xdr:col>
      <xdr:colOff>207432</xdr:colOff>
      <xdr:row>31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EC8BE5-278E-FF2B-C011-E4C09F08E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5</xdr:row>
      <xdr:rowOff>88900</xdr:rowOff>
    </xdr:from>
    <xdr:to>
      <xdr:col>17</xdr:col>
      <xdr:colOff>82550</xdr:colOff>
      <xdr:row>28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688883-389C-FA39-09A1-CB82ECD24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412750</xdr:colOff>
      <xdr:row>5</xdr:row>
      <xdr:rowOff>6350</xdr:rowOff>
    </xdr:from>
    <xdr:to>
      <xdr:col>17</xdr:col>
      <xdr:colOff>463550</xdr:colOff>
      <xdr:row>29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F14CA0-B484-D308-FD22-FAD6F7154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139700</xdr:colOff>
      <xdr:row>4</xdr:row>
      <xdr:rowOff>110490</xdr:rowOff>
    </xdr:from>
    <xdr:to>
      <xdr:col>16</xdr:col>
      <xdr:colOff>12700</xdr:colOff>
      <xdr:row>26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70F7C0-DF30-6F7C-0C05-91317804A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4</xdr:row>
      <xdr:rowOff>129540</xdr:rowOff>
    </xdr:from>
    <xdr:to>
      <xdr:col>17</xdr:col>
      <xdr:colOff>69850</xdr:colOff>
      <xdr:row>27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2E4F0D-E2F2-055C-457D-DE554BA3C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4</xdr:row>
      <xdr:rowOff>144780</xdr:rowOff>
    </xdr:from>
    <xdr:to>
      <xdr:col>16</xdr:col>
      <xdr:colOff>527050</xdr:colOff>
      <xdr:row>27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8F8E08-67D4-50B3-0152-1E8166461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196849</xdr:colOff>
      <xdr:row>5</xdr:row>
      <xdr:rowOff>25400</xdr:rowOff>
    </xdr:from>
    <xdr:to>
      <xdr:col>16</xdr:col>
      <xdr:colOff>433916</xdr:colOff>
      <xdr:row>27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191CC0-AEE4-D39F-E611-EE4D58B98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3</xdr:row>
      <xdr:rowOff>120650</xdr:rowOff>
    </xdr:from>
    <xdr:to>
      <xdr:col>16</xdr:col>
      <xdr:colOff>355600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AC0D4D-0020-12E9-4BD9-FDE82DD5F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5</xdr:row>
      <xdr:rowOff>101600</xdr:rowOff>
    </xdr:from>
    <xdr:to>
      <xdr:col>17</xdr:col>
      <xdr:colOff>82550</xdr:colOff>
      <xdr:row>28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76C5DC-9BA9-7F7D-6AB7-C34369040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460374</xdr:colOff>
      <xdr:row>36</xdr:row>
      <xdr:rowOff>63500</xdr:rowOff>
    </xdr:from>
    <xdr:to>
      <xdr:col>17</xdr:col>
      <xdr:colOff>203199</xdr:colOff>
      <xdr:row>54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41337E-5EF0-A4DF-2BA9-A4F5550CE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79374</xdr:colOff>
      <xdr:row>59</xdr:row>
      <xdr:rowOff>6350</xdr:rowOff>
    </xdr:from>
    <xdr:to>
      <xdr:col>16</xdr:col>
      <xdr:colOff>596899</xdr:colOff>
      <xdr:row>79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0D4BDCE-BCAE-7DDF-8AB0-D4D5F52CA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15874</xdr:colOff>
      <xdr:row>4</xdr:row>
      <xdr:rowOff>95250</xdr:rowOff>
    </xdr:from>
    <xdr:to>
      <xdr:col>16</xdr:col>
      <xdr:colOff>203199</xdr:colOff>
      <xdr:row>28</xdr:row>
      <xdr:rowOff>6350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525EA64-976F-8F51-7EA4-AFED3F12C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415924</xdr:colOff>
      <xdr:row>5</xdr:row>
      <xdr:rowOff>120650</xdr:rowOff>
    </xdr:from>
    <xdr:to>
      <xdr:col>16</xdr:col>
      <xdr:colOff>355599</xdr:colOff>
      <xdr:row>33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16E8E3-319C-A20B-B741-08A0E5047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104774</xdr:colOff>
      <xdr:row>6</xdr:row>
      <xdr:rowOff>0</xdr:rowOff>
    </xdr:from>
    <xdr:to>
      <xdr:col>17</xdr:col>
      <xdr:colOff>120649</xdr:colOff>
      <xdr:row>35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85D760-A3D4-E69C-4F22-A77FCD4DD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422274</xdr:colOff>
      <xdr:row>5</xdr:row>
      <xdr:rowOff>117474</xdr:rowOff>
    </xdr:from>
    <xdr:to>
      <xdr:col>17</xdr:col>
      <xdr:colOff>609599</xdr:colOff>
      <xdr:row>35</xdr:row>
      <xdr:rowOff>6349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46A451-476F-8146-54FF-8F49696AD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</xdr:row>
      <xdr:rowOff>158750</xdr:rowOff>
    </xdr:from>
    <xdr:to>
      <xdr:col>18</xdr:col>
      <xdr:colOff>114300</xdr:colOff>
      <xdr:row>31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F4962B-12A0-E207-8A3B-4F75F9A7E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5</xdr:row>
      <xdr:rowOff>12700</xdr:rowOff>
    </xdr:from>
    <xdr:to>
      <xdr:col>16</xdr:col>
      <xdr:colOff>457200</xdr:colOff>
      <xdr:row>32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9299E3-D37E-96EB-9D8A-880A48761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3</xdr:row>
      <xdr:rowOff>114300</xdr:rowOff>
    </xdr:from>
    <xdr:to>
      <xdr:col>17</xdr:col>
      <xdr:colOff>412750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14B129-2441-57CD-5AD6-372EE0C72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6</xdr:row>
      <xdr:rowOff>95250</xdr:rowOff>
    </xdr:from>
    <xdr:to>
      <xdr:col>16</xdr:col>
      <xdr:colOff>469900</xdr:colOff>
      <xdr:row>31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E2ADE1-0DB2-0879-132D-FA9FB1C81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603250</xdr:colOff>
      <xdr:row>4</xdr:row>
      <xdr:rowOff>50800</xdr:rowOff>
    </xdr:from>
    <xdr:to>
      <xdr:col>17</xdr:col>
      <xdr:colOff>482600</xdr:colOff>
      <xdr:row>31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032051-8D00-A979-13BE-1A181689C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577850</xdr:colOff>
      <xdr:row>3</xdr:row>
      <xdr:rowOff>6350</xdr:rowOff>
    </xdr:from>
    <xdr:to>
      <xdr:col>18</xdr:col>
      <xdr:colOff>57150</xdr:colOff>
      <xdr:row>30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372511-A498-1FBA-FBC8-59B78EC5A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7" xr16:uid="{C619E480-5691-41BA-8566-A0FE58664DFC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150x150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8" xr16:uid="{2C7D96B3-53B1-458E-9256-4CBF78B7E0EB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160x160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6" xr16:uid="{89E331D4-07EB-4AD0-8298-A8A8C5987278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140x140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5" xr16:uid="{DEC2110D-ED39-4B65-85D2-E594859B8724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130x130" tableColumnId="2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4" xr16:uid="{5A94C3B5-7A94-4EC9-9710-A92907B40778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120x120" tableColumnId="2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3" xr16:uid="{BB88A438-DD18-4858-A09C-9C51A399BB05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110x110" tableColumnId="2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21" xr16:uid="{C1C7DEF2-74E4-4F3F-92D6-F0816EDB6EB2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90x90" tableColumnId="2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20" xr16:uid="{1C9B2B95-BBCB-46AF-84B5-66A200BB27DA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80x80" tableColumnId="2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9" xr16:uid="{883EC1E8-DE9A-4A7F-BC43-49EF642BF2F5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70x70" tableColumnId="2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8" xr16:uid="{C9B54A4C-E1A5-4CBE-BC13-9EFEF2F3CD83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60x60" tableColumnId="2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" xr16:uid="{66F3D6B8-B9D8-4B2F-AFE6-F639D897460D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10x10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6" xr16:uid="{F27B9981-83C0-4410-8BF7-C6A4D9EC989B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50x50" tableColumnId="2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2" xr16:uid="{63F25FDA-2BC4-4F64-AEB9-3791C17587D4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Length" tableColumnId="1"/>
      <queryTableField id="2" name="Knots 200x200" tableColumnId="2"/>
      <queryTableField id="3" dataBound="0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" xr16:uid="{76CC1976-D247-4B0D-8A9F-9164694AD31A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100x100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5" xr16:uid="{E1FAA853-9192-4DB7-A9A6-ABF6C94404D0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40x40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4" xr16:uid="{4D7C466B-591C-40DF-BF6C-86398CC6DC2D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30x30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3" xr16:uid="{18D57B85-9A0B-4468-A9C2-E3D1BC09F4C8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20x20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7" connectionId="11" xr16:uid="{0CA2A162-E92B-4A6E-8BCB-168B912BEC8E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190x190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connectionId="10" xr16:uid="{970AED8E-040B-4BFF-8E48-19C02E818810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180x180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9" xr16:uid="{100DAE8C-A0E0-4496-B950-7A673FA2C710}" autoFormatId="16" applyNumberFormats="0" applyBorderFormats="0" applyFontFormats="0" applyPatternFormats="0" applyAlignmentFormats="0" applyWidthHeightFormats="0">
  <queryTableRefresh nextId="3">
    <queryTableFields count="2">
      <queryTableField id="1" name="Length" tableColumnId="1"/>
      <queryTableField id="2" name="Knots 170x170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D1D3CD3-4169-4A82-B7C7-7C9B998E0360}" name="knots_150x150" displayName="knots_150x150" ref="A1:B26" tableType="queryTable" totalsRowShown="0">
  <autoFilter ref="A1:B26" xr:uid="{BD1D3CD3-4169-4A82-B7C7-7C9B998E0360}"/>
  <tableColumns count="2">
    <tableColumn id="1" xr3:uid="{18DAC7A9-74FE-4C46-BE64-590D9D418BCF}" uniqueName="1" name="Length" queryTableFieldId="1"/>
    <tableColumn id="2" xr3:uid="{738E3805-B9B4-4DB4-98C9-05C32A44439C}" uniqueName="2" name="Knots 150x150" queryTableFieldId="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DC2BC61-C57B-41F7-9B87-5B315A832B0A}" name="knots_160x160" displayName="knots_160x160" ref="A1:B24" tableType="queryTable" totalsRowShown="0">
  <autoFilter ref="A1:B24" xr:uid="{2DC2BC61-C57B-41F7-9B87-5B315A832B0A}"/>
  <tableColumns count="2">
    <tableColumn id="1" xr3:uid="{3B1EF7DB-4863-405C-AE31-602AAFBB19DD}" uniqueName="1" name="Length" queryTableFieldId="1"/>
    <tableColumn id="2" xr3:uid="{6D5D52FC-F317-40E8-92EB-4B2E07898716}" uniqueName="2" name="Knots 160x160" queryTableField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9E621DC-E985-4E69-9979-BD569895369E}" name="knots_140x140" displayName="knots_140x140" ref="A1:B23" tableType="queryTable" totalsRowShown="0">
  <autoFilter ref="A1:B23" xr:uid="{09E621DC-E985-4E69-9979-BD569895369E}"/>
  <tableColumns count="2">
    <tableColumn id="1" xr3:uid="{6BBC4543-C1C4-4823-A86C-85EBD82D5EC5}" uniqueName="1" name="Length" queryTableFieldId="1"/>
    <tableColumn id="2" xr3:uid="{D67D14C4-1FDB-4A11-91F0-2E92085C35DD}" uniqueName="2" name="Knots 140x140" queryTableFieldId="2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6979DB9-253D-4EDE-B1CB-F86167E5B651}" name="knots_130x130" displayName="knots_130x130" ref="A1:B23" tableType="queryTable" totalsRowShown="0">
  <autoFilter ref="A1:B23" xr:uid="{26979DB9-253D-4EDE-B1CB-F86167E5B651}"/>
  <tableColumns count="2">
    <tableColumn id="1" xr3:uid="{EC8334A1-575F-4C2A-9AE6-B4F1A699F39B}" uniqueName="1" name="Length" queryTableFieldId="1"/>
    <tableColumn id="2" xr3:uid="{5E488958-086E-494F-9A65-B62F1F9E72CE}" uniqueName="2" name="Knots 130x130" queryTableFieldId="2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B6E1AE8-FB0D-4DF9-BC16-0C20DE246479}" name="knots_120x120" displayName="knots_120x120" ref="A1:B24" tableType="queryTable" totalsRowShown="0">
  <autoFilter ref="A1:B24" xr:uid="{1B6E1AE8-FB0D-4DF9-BC16-0C20DE246479}"/>
  <tableColumns count="2">
    <tableColumn id="1" xr3:uid="{9A39105F-B8EC-4893-AD5B-8BD4CE3D9611}" uniqueName="1" name="Length" queryTableFieldId="1"/>
    <tableColumn id="2" xr3:uid="{88220F0C-1B48-4EA6-B888-901CC8D8BBBD}" uniqueName="2" name="Knots 120x120" queryTableFieldId="2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FC65F6B-B29A-4A3E-97F0-208BA92EC925}" name="knots_110x110" displayName="knots_110x110" ref="A1:B27" tableType="queryTable" totalsRowShown="0">
  <autoFilter ref="A1:B27" xr:uid="{9FC65F6B-B29A-4A3E-97F0-208BA92EC925}"/>
  <tableColumns count="2">
    <tableColumn id="1" xr3:uid="{BEF0AAC1-C072-4ED1-9FE5-D4CC57B04641}" uniqueName="1" name="Length" queryTableFieldId="1"/>
    <tableColumn id="2" xr3:uid="{EF9F5A34-BCDD-4EB1-BFB8-BC745AE7599C}" uniqueName="2" name="Knots 110x110" queryTableFieldId="2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615E16C-B08E-44EA-861E-9A7B28E2AA48}" name="knots_90x90" displayName="knots_90x90" ref="A1:B28" tableType="queryTable" totalsRowShown="0">
  <autoFilter ref="A1:B28" xr:uid="{8615E16C-B08E-44EA-861E-9A7B28E2AA48}"/>
  <tableColumns count="2">
    <tableColumn id="1" xr3:uid="{2064725A-8856-463E-9B1E-0789F5527BAA}" uniqueName="1" name="Length" queryTableFieldId="1"/>
    <tableColumn id="2" xr3:uid="{E1E8B950-6AF3-462F-B40D-93802E8EA9D3}" uniqueName="2" name="Knots 90x90" queryTableFieldId="2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9E8EA6B-931B-4FAB-9DA8-CB9518352E17}" name="knots_80x80" displayName="knots_80x80" ref="A1:B25" tableType="queryTable" totalsRowShown="0">
  <autoFilter ref="A1:B25" xr:uid="{E9E8EA6B-931B-4FAB-9DA8-CB9518352E17}"/>
  <tableColumns count="2">
    <tableColumn id="1" xr3:uid="{C01A13DB-380A-4082-A2A7-C02BFD9E28C3}" uniqueName="1" name="Length" queryTableFieldId="1"/>
    <tableColumn id="2" xr3:uid="{3957558E-EFA6-4D87-9F1A-D33BC11FED45}" uniqueName="2" name="Knots 80x80" queryTableFieldId="2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B61D0E1-81AF-4A46-B01A-74D30A3C9FE5}" name="knots_70x70" displayName="knots_70x70" ref="A1:B27" tableType="queryTable" totalsRowShown="0">
  <autoFilter ref="A1:B27" xr:uid="{7B61D0E1-81AF-4A46-B01A-74D30A3C9FE5}"/>
  <tableColumns count="2">
    <tableColumn id="1" xr3:uid="{5092D06A-C293-466B-9224-7F12CFBB1E21}" uniqueName="1" name="Length" queryTableFieldId="1"/>
    <tableColumn id="2" xr3:uid="{97CBD852-4C78-484B-A2AE-7DA43901F5EE}" uniqueName="2" name="Knots 70x70" queryTableFieldId="2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142CB6F-1CA8-45B8-ACA6-76B34A81A9E2}" name="knots_60x60" displayName="knots_60x60" ref="A1:B27" tableType="queryTable" totalsRowShown="0">
  <autoFilter ref="A1:B27" xr:uid="{2142CB6F-1CA8-45B8-ACA6-76B34A81A9E2}"/>
  <tableColumns count="2">
    <tableColumn id="1" xr3:uid="{7F49222D-F525-4BCC-90C4-E19AAA846427}" uniqueName="1" name="Length" queryTableFieldId="1"/>
    <tableColumn id="2" xr3:uid="{A44E0DFE-7A92-4D07-93DC-C25AFBE6CE4E}" uniqueName="2" name="Knots 60x60" queryTableFieldId="2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605693-6724-481D-A797-051BB10C5860}" name="knots_10x10" displayName="knots_10x10" ref="A1:B32" tableType="queryTable" totalsRowShown="0">
  <autoFilter ref="A1:B32" xr:uid="{DD605693-6724-481D-A797-051BB10C5860}"/>
  <tableColumns count="2">
    <tableColumn id="1" xr3:uid="{5FDA9591-43C0-4D68-980C-601F8448C1E0}" uniqueName="1" name="Length" queryTableFieldId="1"/>
    <tableColumn id="2" xr3:uid="{08030E78-FA63-427E-9212-EF5E217583DE}" uniqueName="2" name="Knots 10x10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DFFD315-799B-4A19-B6D2-13953B0EAF30}" name="knots_50x50" displayName="knots_50x50" ref="A1:B28" tableType="queryTable" totalsRowShown="0">
  <autoFilter ref="A1:B28" xr:uid="{0DFFD315-799B-4A19-B6D2-13953B0EAF30}"/>
  <tableColumns count="2">
    <tableColumn id="1" xr3:uid="{B2C04089-BDBC-4BA4-A709-D0E000BADE23}" uniqueName="1" name="Length" queryTableFieldId="1"/>
    <tableColumn id="2" xr3:uid="{B820B925-38F5-48EB-B8C9-401B9AF90BC7}" uniqueName="2" name="Knots 50x50" queryTableFieldId="2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677D6ED3-0DE0-44ED-A1B8-3DD9000AADBF}" name="Table22" displayName="Table22" ref="T5:V105" totalsRowShown="0">
  <autoFilter ref="T5:V105" xr:uid="{677D6ED3-0DE0-44ED-A1B8-3DD9000AADBF}"/>
  <tableColumns count="3">
    <tableColumn id="1" xr3:uid="{F29D67F3-9917-4C06-9C93-4AC925BE6853}" name="Length"/>
    <tableColumn id="2" xr3:uid="{92D2985A-2E5A-447F-BBCE-F7E18045EADA}" name="Mathematically correct chances" dataDxfId="1"/>
    <tableColumn id="3" xr3:uid="{4F4EB9ED-CE5F-4584-A6CE-185574FCD6A8}" name="scale to data size" dataDxfId="0">
      <calculatedColumnFormula>PRODUCT(U6,SUM(knots_10x10[Knots 10x10]))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AE4C0CD-E9DB-4CD2-A10E-31306DE824B0}" name="knots_200x200" displayName="knots_200x200" ref="A1:C25" tableType="queryTable" totalsRowShown="0">
  <autoFilter ref="A1:C25" xr:uid="{0AE4C0CD-E9DB-4CD2-A10E-31306DE824B0}"/>
  <tableColumns count="3">
    <tableColumn id="1" xr3:uid="{D1FF902C-9C38-4C1B-A6BB-57C756637047}" uniqueName="1" name="Length" queryTableFieldId="1"/>
    <tableColumn id="2" xr3:uid="{3DEA4B2C-40C8-474E-9075-08A53CCF353A}" uniqueName="2" name="Knots 200x200" queryTableFieldId="2"/>
    <tableColumn id="3" xr3:uid="{41721255-A817-44A3-A124-A23ACBE042FC}" uniqueName="3" name="Kans" queryTableFieldId="3" dataDxfId="2">
      <calculatedColumnFormula>knots_200x200[[#This Row],[Knots 200x200]]/SUM(knots_200x200[Knots 200x200])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57497F9-7CC0-4D4C-A87F-D7E032A51ED4}" name="knots_100x100" displayName="knots_100x100" ref="A1:B26" tableType="queryTable" totalsRowShown="0">
  <autoFilter ref="A1:B26" xr:uid="{D57497F9-7CC0-4D4C-A87F-D7E032A51ED4}"/>
  <tableColumns count="2">
    <tableColumn id="1" xr3:uid="{C789D308-2264-445C-A3E1-150AC45B6ED0}" uniqueName="1" name="Length" queryTableFieldId="1"/>
    <tableColumn id="2" xr3:uid="{F67E08C3-B9AF-4743-8EDE-F24D53BDD65F}" uniqueName="2" name="Knots 100x100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F812F4E-BE3B-4FE4-8B0B-1B5B0F8F7F70}" name="knots_40x40" displayName="knots_40x40" ref="A1:B31" tableType="queryTable" totalsRowShown="0">
  <autoFilter ref="A1:B31" xr:uid="{DF812F4E-BE3B-4FE4-8B0B-1B5B0F8F7F70}"/>
  <tableColumns count="2">
    <tableColumn id="1" xr3:uid="{056FF540-B9A5-4E0D-B4B0-3DD28043394B}" uniqueName="1" name="Length" queryTableFieldId="1"/>
    <tableColumn id="2" xr3:uid="{E307F2EF-DD5F-4E10-A6DC-B8EA6BF16951}" uniqueName="2" name="Knots 40x40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47390FA-ED6E-4A6F-98E1-664D47DA69D0}" name="knots_30x30" displayName="knots_30x30" ref="A1:B30" tableType="queryTable" totalsRowShown="0">
  <autoFilter ref="A1:B30" xr:uid="{F47390FA-ED6E-4A6F-98E1-664D47DA69D0}"/>
  <tableColumns count="2">
    <tableColumn id="1" xr3:uid="{67C442BC-CA6A-490E-8ABC-F085FA9C9420}" uniqueName="1" name="Length" queryTableFieldId="1"/>
    <tableColumn id="2" xr3:uid="{220E2B36-78AD-4894-8681-E3053E595C5E}" uniqueName="2" name="Knots 30x30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1283B7-F874-4B01-A0BC-D7FD8AF00171}" name="knots_20x20" displayName="knots_20x20" ref="A1:B31" tableType="queryTable" totalsRowShown="0">
  <autoFilter ref="A1:B31" xr:uid="{4E1283B7-F874-4B01-A0BC-D7FD8AF00171}"/>
  <tableColumns count="2">
    <tableColumn id="1" xr3:uid="{D28AAF69-CC00-4D6A-B4EF-C7CEF7DCA655}" uniqueName="1" name="Length" queryTableFieldId="1"/>
    <tableColumn id="2" xr3:uid="{06E7A083-2A3C-47CD-9B2A-4DA1BB48F250}" uniqueName="2" name="Knots 20x20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8C4911B-054B-42EF-A65E-DAAE728F6E2C}" name="knots_190x190" displayName="knots_190x190" ref="A1:B22" tableType="queryTable" totalsRowShown="0">
  <autoFilter ref="A1:B22" xr:uid="{58C4911B-054B-42EF-A65E-DAAE728F6E2C}"/>
  <tableColumns count="2">
    <tableColumn id="1" xr3:uid="{21519D16-361F-4864-8E8E-FC3408ECED6D}" uniqueName="1" name="Length" queryTableFieldId="1"/>
    <tableColumn id="2" xr3:uid="{F1D39B7A-188C-44F7-8F41-223C74780E29}" uniqueName="2" name="Knots 190x190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5FB7E1B-1BFA-4195-AE65-9C65FB264F0A}" name="knots_180x180" displayName="knots_180x180" ref="A1:B24" tableType="queryTable" totalsRowShown="0">
  <autoFilter ref="A1:B24" xr:uid="{85FB7E1B-1BFA-4195-AE65-9C65FB264F0A}"/>
  <tableColumns count="2">
    <tableColumn id="1" xr3:uid="{1C924F30-F8FC-4042-9453-3DF585E16AFF}" uniqueName="1" name="Length" queryTableFieldId="1"/>
    <tableColumn id="2" xr3:uid="{C826834B-8427-4351-B689-642B9E01E7B9}" uniqueName="2" name="Knots 180x180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A943F9C-16B6-49BB-968F-E1A2CC63E9E2}" name="knots_170x170" displayName="knots_170x170" ref="A1:B23" tableType="queryTable" totalsRowShown="0">
  <autoFilter ref="A1:B23" xr:uid="{2A943F9C-16B6-49BB-968F-E1A2CC63E9E2}"/>
  <tableColumns count="2">
    <tableColumn id="1" xr3:uid="{144D6B38-A833-46EF-8DE9-364DA30D50C7}" uniqueName="1" name="Length" queryTableFieldId="1"/>
    <tableColumn id="2" xr3:uid="{25B8896C-3419-4337-86EC-8063C9DA5F4C}" uniqueName="2" name="Knots 170x170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BD3EC-2C8C-48D7-8E93-0986CDE8E2A9}">
  <dimension ref="A1:D26"/>
  <sheetViews>
    <sheetView workbookViewId="0">
      <selection activeCell="D10" sqref="D10"/>
    </sheetView>
  </sheetViews>
  <sheetFormatPr defaultRowHeight="14.5" x14ac:dyDescent="0.35"/>
  <cols>
    <col min="2" max="2" width="15.36328125" bestFit="1" customWidth="1"/>
  </cols>
  <sheetData>
    <row r="1" spans="1:4" x14ac:dyDescent="0.35">
      <c r="A1" t="s">
        <v>0</v>
      </c>
      <c r="B1" t="s">
        <v>4</v>
      </c>
    </row>
    <row r="2" spans="1:4" x14ac:dyDescent="0.35">
      <c r="A2">
        <v>2</v>
      </c>
      <c r="B2">
        <v>3296040</v>
      </c>
    </row>
    <row r="3" spans="1:4" x14ac:dyDescent="0.35">
      <c r="A3">
        <v>4</v>
      </c>
      <c r="B3">
        <v>1699500</v>
      </c>
    </row>
    <row r="4" spans="1:4" x14ac:dyDescent="0.35">
      <c r="A4">
        <v>6</v>
      </c>
      <c r="B4">
        <v>837276</v>
      </c>
    </row>
    <row r="5" spans="1:4" x14ac:dyDescent="0.35">
      <c r="A5">
        <v>8</v>
      </c>
      <c r="B5">
        <v>484662</v>
      </c>
    </row>
    <row r="6" spans="1:4" x14ac:dyDescent="0.35">
      <c r="A6">
        <v>10</v>
      </c>
      <c r="B6">
        <v>187523</v>
      </c>
    </row>
    <row r="7" spans="1:4" x14ac:dyDescent="0.35">
      <c r="A7">
        <v>12</v>
      </c>
      <c r="B7">
        <v>94061</v>
      </c>
    </row>
    <row r="8" spans="1:4" x14ac:dyDescent="0.35">
      <c r="A8">
        <v>14</v>
      </c>
      <c r="B8">
        <v>48711</v>
      </c>
    </row>
    <row r="9" spans="1:4" x14ac:dyDescent="0.35">
      <c r="A9">
        <v>16</v>
      </c>
      <c r="B9">
        <v>27138</v>
      </c>
    </row>
    <row r="10" spans="1:4" x14ac:dyDescent="0.35">
      <c r="A10">
        <v>18</v>
      </c>
      <c r="B10">
        <v>11806</v>
      </c>
      <c r="D10">
        <f>SUMPRODUCT(knots_150x150[Length],knots_150x150[Knots 150x150])/SUM(knots_150x150[Knots 150x150])</f>
        <v>4.0162048905740004</v>
      </c>
    </row>
    <row r="11" spans="1:4" x14ac:dyDescent="0.35">
      <c r="A11">
        <v>20</v>
      </c>
      <c r="B11">
        <v>6003</v>
      </c>
    </row>
    <row r="12" spans="1:4" x14ac:dyDescent="0.35">
      <c r="A12">
        <v>22</v>
      </c>
      <c r="B12">
        <v>3166</v>
      </c>
    </row>
    <row r="13" spans="1:4" x14ac:dyDescent="0.35">
      <c r="A13">
        <v>24</v>
      </c>
      <c r="B13">
        <v>1868</v>
      </c>
    </row>
    <row r="14" spans="1:4" x14ac:dyDescent="0.35">
      <c r="A14">
        <v>26</v>
      </c>
      <c r="B14">
        <v>815</v>
      </c>
    </row>
    <row r="15" spans="1:4" x14ac:dyDescent="0.35">
      <c r="A15">
        <v>28</v>
      </c>
      <c r="B15">
        <v>394</v>
      </c>
    </row>
    <row r="16" spans="1:4" x14ac:dyDescent="0.35">
      <c r="A16">
        <v>30</v>
      </c>
      <c r="B16">
        <v>244</v>
      </c>
    </row>
    <row r="17" spans="1:2" x14ac:dyDescent="0.35">
      <c r="A17">
        <v>32</v>
      </c>
      <c r="B17">
        <v>122</v>
      </c>
    </row>
    <row r="18" spans="1:2" x14ac:dyDescent="0.35">
      <c r="A18">
        <v>34</v>
      </c>
      <c r="B18">
        <v>59</v>
      </c>
    </row>
    <row r="19" spans="1:2" x14ac:dyDescent="0.35">
      <c r="A19">
        <v>36</v>
      </c>
      <c r="B19">
        <v>34</v>
      </c>
    </row>
    <row r="20" spans="1:2" x14ac:dyDescent="0.35">
      <c r="A20">
        <v>38</v>
      </c>
      <c r="B20">
        <v>13</v>
      </c>
    </row>
    <row r="21" spans="1:2" x14ac:dyDescent="0.35">
      <c r="A21">
        <v>40</v>
      </c>
      <c r="B21">
        <v>13</v>
      </c>
    </row>
    <row r="22" spans="1:2" x14ac:dyDescent="0.35">
      <c r="A22">
        <v>42</v>
      </c>
      <c r="B22">
        <v>1</v>
      </c>
    </row>
    <row r="23" spans="1:2" x14ac:dyDescent="0.35">
      <c r="A23">
        <v>44</v>
      </c>
      <c r="B23">
        <v>5</v>
      </c>
    </row>
    <row r="24" spans="1:2" x14ac:dyDescent="0.35">
      <c r="A24">
        <v>46</v>
      </c>
      <c r="B24">
        <v>3</v>
      </c>
    </row>
    <row r="25" spans="1:2" x14ac:dyDescent="0.35">
      <c r="A25">
        <v>48</v>
      </c>
      <c r="B25">
        <v>1</v>
      </c>
    </row>
    <row r="26" spans="1:2" x14ac:dyDescent="0.35">
      <c r="A26">
        <v>54</v>
      </c>
      <c r="B26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90D6D-9123-4A7E-B479-66ED7E170AEE}">
  <dimension ref="A1:D24"/>
  <sheetViews>
    <sheetView workbookViewId="0">
      <selection activeCell="D10" sqref="D10"/>
    </sheetView>
  </sheetViews>
  <sheetFormatPr defaultRowHeight="14.5" x14ac:dyDescent="0.35"/>
  <cols>
    <col min="2" max="2" width="15.36328125" bestFit="1" customWidth="1"/>
  </cols>
  <sheetData>
    <row r="1" spans="1:4" x14ac:dyDescent="0.35">
      <c r="A1" t="s">
        <v>0</v>
      </c>
      <c r="B1" t="s">
        <v>40</v>
      </c>
    </row>
    <row r="2" spans="1:4" x14ac:dyDescent="0.35">
      <c r="A2">
        <v>2</v>
      </c>
      <c r="B2">
        <v>1698150</v>
      </c>
    </row>
    <row r="3" spans="1:4" x14ac:dyDescent="0.35">
      <c r="A3">
        <v>4</v>
      </c>
      <c r="B3">
        <v>875578</v>
      </c>
    </row>
    <row r="4" spans="1:4" x14ac:dyDescent="0.35">
      <c r="A4">
        <v>6</v>
      </c>
      <c r="B4">
        <v>430499</v>
      </c>
    </row>
    <row r="5" spans="1:4" x14ac:dyDescent="0.35">
      <c r="A5">
        <v>8</v>
      </c>
      <c r="B5">
        <v>250438</v>
      </c>
    </row>
    <row r="6" spans="1:4" x14ac:dyDescent="0.35">
      <c r="A6">
        <v>10</v>
      </c>
      <c r="B6">
        <v>96356</v>
      </c>
    </row>
    <row r="7" spans="1:4" x14ac:dyDescent="0.35">
      <c r="A7">
        <v>12</v>
      </c>
      <c r="B7">
        <v>48366</v>
      </c>
    </row>
    <row r="8" spans="1:4" x14ac:dyDescent="0.35">
      <c r="A8">
        <v>14</v>
      </c>
      <c r="B8">
        <v>24988</v>
      </c>
    </row>
    <row r="9" spans="1:4" x14ac:dyDescent="0.35">
      <c r="A9">
        <v>16</v>
      </c>
      <c r="B9">
        <v>13793</v>
      </c>
    </row>
    <row r="10" spans="1:4" x14ac:dyDescent="0.35">
      <c r="A10">
        <v>18</v>
      </c>
      <c r="B10">
        <v>6084</v>
      </c>
      <c r="D10">
        <f>SUMPRODUCT(knots_160x160[Length],knots_160x160[Knots 160x160])/SUM(knots_160x160[Knots 160x160])</f>
        <v>4.014608968408961</v>
      </c>
    </row>
    <row r="11" spans="1:4" x14ac:dyDescent="0.35">
      <c r="A11">
        <v>20</v>
      </c>
      <c r="B11">
        <v>3077</v>
      </c>
    </row>
    <row r="12" spans="1:4" x14ac:dyDescent="0.35">
      <c r="A12">
        <v>22</v>
      </c>
      <c r="B12">
        <v>1650</v>
      </c>
    </row>
    <row r="13" spans="1:4" x14ac:dyDescent="0.35">
      <c r="A13">
        <v>24</v>
      </c>
      <c r="B13">
        <v>876</v>
      </c>
    </row>
    <row r="14" spans="1:4" x14ac:dyDescent="0.35">
      <c r="A14">
        <v>26</v>
      </c>
      <c r="B14">
        <v>429</v>
      </c>
    </row>
    <row r="15" spans="1:4" x14ac:dyDescent="0.35">
      <c r="A15">
        <v>28</v>
      </c>
      <c r="B15">
        <v>220</v>
      </c>
    </row>
    <row r="16" spans="1:4" x14ac:dyDescent="0.35">
      <c r="A16">
        <v>30</v>
      </c>
      <c r="B16">
        <v>114</v>
      </c>
    </row>
    <row r="17" spans="1:2" x14ac:dyDescent="0.35">
      <c r="A17">
        <v>32</v>
      </c>
      <c r="B17">
        <v>68</v>
      </c>
    </row>
    <row r="18" spans="1:2" x14ac:dyDescent="0.35">
      <c r="A18">
        <v>34</v>
      </c>
      <c r="B18">
        <v>39</v>
      </c>
    </row>
    <row r="19" spans="1:2" x14ac:dyDescent="0.35">
      <c r="A19">
        <v>36</v>
      </c>
      <c r="B19">
        <v>9</v>
      </c>
    </row>
    <row r="20" spans="1:2" x14ac:dyDescent="0.35">
      <c r="A20">
        <v>38</v>
      </c>
      <c r="B20">
        <v>10</v>
      </c>
    </row>
    <row r="21" spans="1:2" x14ac:dyDescent="0.35">
      <c r="A21">
        <v>40</v>
      </c>
      <c r="B21">
        <v>7</v>
      </c>
    </row>
    <row r="22" spans="1:2" x14ac:dyDescent="0.35">
      <c r="A22">
        <v>42</v>
      </c>
      <c r="B22">
        <v>4</v>
      </c>
    </row>
    <row r="23" spans="1:2" x14ac:dyDescent="0.35">
      <c r="A23">
        <v>44</v>
      </c>
      <c r="B23">
        <v>1</v>
      </c>
    </row>
    <row r="24" spans="1:2" x14ac:dyDescent="0.35">
      <c r="A24">
        <v>50</v>
      </c>
      <c r="B24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1EDC7-F7A1-4CDC-BBCE-6967DCCD0F8A}">
  <dimension ref="A1:D23"/>
  <sheetViews>
    <sheetView workbookViewId="0">
      <selection activeCell="E10" sqref="E10"/>
    </sheetView>
  </sheetViews>
  <sheetFormatPr defaultRowHeight="14.5" x14ac:dyDescent="0.35"/>
  <cols>
    <col min="2" max="2" width="15.36328125" bestFit="1" customWidth="1"/>
  </cols>
  <sheetData>
    <row r="1" spans="1:4" x14ac:dyDescent="0.35">
      <c r="A1" t="s">
        <v>0</v>
      </c>
      <c r="B1" t="s">
        <v>39</v>
      </c>
    </row>
    <row r="2" spans="1:4" x14ac:dyDescent="0.35">
      <c r="A2">
        <v>2</v>
      </c>
      <c r="B2">
        <v>3277556</v>
      </c>
    </row>
    <row r="3" spans="1:4" x14ac:dyDescent="0.35">
      <c r="A3">
        <v>4</v>
      </c>
      <c r="B3">
        <v>1693121</v>
      </c>
    </row>
    <row r="4" spans="1:4" x14ac:dyDescent="0.35">
      <c r="A4">
        <v>6</v>
      </c>
      <c r="B4">
        <v>835252</v>
      </c>
    </row>
    <row r="5" spans="1:4" x14ac:dyDescent="0.35">
      <c r="A5">
        <v>8</v>
      </c>
      <c r="B5">
        <v>485102</v>
      </c>
    </row>
    <row r="6" spans="1:4" x14ac:dyDescent="0.35">
      <c r="A6">
        <v>10</v>
      </c>
      <c r="B6">
        <v>186247</v>
      </c>
    </row>
    <row r="7" spans="1:4" x14ac:dyDescent="0.35">
      <c r="A7">
        <v>12</v>
      </c>
      <c r="B7">
        <v>93639</v>
      </c>
    </row>
    <row r="8" spans="1:4" x14ac:dyDescent="0.35">
      <c r="A8">
        <v>14</v>
      </c>
      <c r="B8">
        <v>49026</v>
      </c>
    </row>
    <row r="9" spans="1:4" x14ac:dyDescent="0.35">
      <c r="A9">
        <v>16</v>
      </c>
      <c r="B9">
        <v>26832</v>
      </c>
    </row>
    <row r="10" spans="1:4" x14ac:dyDescent="0.35">
      <c r="A10">
        <v>18</v>
      </c>
      <c r="B10">
        <v>11830</v>
      </c>
      <c r="D10">
        <f>SUMPRODUCT(knots_140x140[Length],knots_140x140[Knots 140x140])/SUM(knots_140x140[Knots 140x140])</f>
        <v>4.0196412023955812</v>
      </c>
    </row>
    <row r="11" spans="1:4" x14ac:dyDescent="0.35">
      <c r="A11">
        <v>20</v>
      </c>
      <c r="B11">
        <v>5986</v>
      </c>
    </row>
    <row r="12" spans="1:4" x14ac:dyDescent="0.35">
      <c r="A12">
        <v>22</v>
      </c>
      <c r="B12">
        <v>3158</v>
      </c>
    </row>
    <row r="13" spans="1:4" x14ac:dyDescent="0.35">
      <c r="A13">
        <v>24</v>
      </c>
      <c r="B13">
        <v>1787</v>
      </c>
    </row>
    <row r="14" spans="1:4" x14ac:dyDescent="0.35">
      <c r="A14">
        <v>26</v>
      </c>
      <c r="B14">
        <v>829</v>
      </c>
    </row>
    <row r="15" spans="1:4" x14ac:dyDescent="0.35">
      <c r="A15">
        <v>28</v>
      </c>
      <c r="B15">
        <v>406</v>
      </c>
    </row>
    <row r="16" spans="1:4" x14ac:dyDescent="0.35">
      <c r="A16">
        <v>30</v>
      </c>
      <c r="B16">
        <v>235</v>
      </c>
    </row>
    <row r="17" spans="1:2" x14ac:dyDescent="0.35">
      <c r="A17">
        <v>32</v>
      </c>
      <c r="B17">
        <v>137</v>
      </c>
    </row>
    <row r="18" spans="1:2" x14ac:dyDescent="0.35">
      <c r="A18">
        <v>34</v>
      </c>
      <c r="B18">
        <v>67</v>
      </c>
    </row>
    <row r="19" spans="1:2" x14ac:dyDescent="0.35">
      <c r="A19">
        <v>36</v>
      </c>
      <c r="B19">
        <v>30</v>
      </c>
    </row>
    <row r="20" spans="1:2" x14ac:dyDescent="0.35">
      <c r="A20">
        <v>38</v>
      </c>
      <c r="B20">
        <v>21</v>
      </c>
    </row>
    <row r="21" spans="1:2" x14ac:dyDescent="0.35">
      <c r="A21">
        <v>40</v>
      </c>
      <c r="B21">
        <v>8</v>
      </c>
    </row>
    <row r="22" spans="1:2" x14ac:dyDescent="0.35">
      <c r="A22">
        <v>42</v>
      </c>
      <c r="B22">
        <v>8</v>
      </c>
    </row>
    <row r="23" spans="1:2" x14ac:dyDescent="0.35">
      <c r="A23">
        <v>46</v>
      </c>
      <c r="B23">
        <v>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CE8F-0F6A-41F5-81DC-864D571FBFE0}">
  <dimension ref="A1:D23"/>
  <sheetViews>
    <sheetView workbookViewId="0">
      <selection activeCell="D11" sqref="D11"/>
    </sheetView>
  </sheetViews>
  <sheetFormatPr defaultRowHeight="14.5" x14ac:dyDescent="0.35"/>
  <cols>
    <col min="2" max="2" width="15.36328125" bestFit="1" customWidth="1"/>
  </cols>
  <sheetData>
    <row r="1" spans="1:4" x14ac:dyDescent="0.35">
      <c r="A1" t="s">
        <v>0</v>
      </c>
      <c r="B1" t="s">
        <v>38</v>
      </c>
    </row>
    <row r="2" spans="1:4" x14ac:dyDescent="0.35">
      <c r="A2">
        <v>2</v>
      </c>
      <c r="B2">
        <v>2683398</v>
      </c>
    </row>
    <row r="3" spans="1:4" x14ac:dyDescent="0.35">
      <c r="A3">
        <v>4</v>
      </c>
      <c r="B3">
        <v>1382798</v>
      </c>
    </row>
    <row r="4" spans="1:4" x14ac:dyDescent="0.35">
      <c r="A4">
        <v>6</v>
      </c>
      <c r="B4">
        <v>682873</v>
      </c>
    </row>
    <row r="5" spans="1:4" x14ac:dyDescent="0.35">
      <c r="A5">
        <v>8</v>
      </c>
      <c r="B5">
        <v>398124</v>
      </c>
    </row>
    <row r="6" spans="1:4" x14ac:dyDescent="0.35">
      <c r="A6">
        <v>10</v>
      </c>
      <c r="B6">
        <v>153299</v>
      </c>
    </row>
    <row r="7" spans="1:4" x14ac:dyDescent="0.35">
      <c r="A7">
        <v>12</v>
      </c>
      <c r="B7">
        <v>77304</v>
      </c>
    </row>
    <row r="8" spans="1:4" x14ac:dyDescent="0.35">
      <c r="A8">
        <v>14</v>
      </c>
      <c r="B8">
        <v>39974</v>
      </c>
    </row>
    <row r="9" spans="1:4" x14ac:dyDescent="0.35">
      <c r="A9">
        <v>16</v>
      </c>
      <c r="B9">
        <v>22495</v>
      </c>
    </row>
    <row r="10" spans="1:4" x14ac:dyDescent="0.35">
      <c r="A10">
        <v>18</v>
      </c>
      <c r="B10">
        <v>9687</v>
      </c>
      <c r="D10">
        <f>SUMPRODUCT(knots_130x130[Length],knots_130x130[Knots 130x130])/SUM(knots_130x130[Knots 130x130])</f>
        <v>4.0226191747264766</v>
      </c>
    </row>
    <row r="11" spans="1:4" x14ac:dyDescent="0.35">
      <c r="A11">
        <v>20</v>
      </c>
      <c r="B11">
        <v>4889</v>
      </c>
    </row>
    <row r="12" spans="1:4" x14ac:dyDescent="0.35">
      <c r="A12">
        <v>22</v>
      </c>
      <c r="B12">
        <v>2622</v>
      </c>
    </row>
    <row r="13" spans="1:4" x14ac:dyDescent="0.35">
      <c r="A13">
        <v>24</v>
      </c>
      <c r="B13">
        <v>1484</v>
      </c>
    </row>
    <row r="14" spans="1:4" x14ac:dyDescent="0.35">
      <c r="A14">
        <v>26</v>
      </c>
      <c r="B14">
        <v>608</v>
      </c>
    </row>
    <row r="15" spans="1:4" x14ac:dyDescent="0.35">
      <c r="A15">
        <v>28</v>
      </c>
      <c r="B15">
        <v>370</v>
      </c>
    </row>
    <row r="16" spans="1:4" x14ac:dyDescent="0.35">
      <c r="A16">
        <v>30</v>
      </c>
      <c r="B16">
        <v>196</v>
      </c>
    </row>
    <row r="17" spans="1:2" x14ac:dyDescent="0.35">
      <c r="A17">
        <v>32</v>
      </c>
      <c r="B17">
        <v>96</v>
      </c>
    </row>
    <row r="18" spans="1:2" x14ac:dyDescent="0.35">
      <c r="A18">
        <v>34</v>
      </c>
      <c r="B18">
        <v>50</v>
      </c>
    </row>
    <row r="19" spans="1:2" x14ac:dyDescent="0.35">
      <c r="A19">
        <v>36</v>
      </c>
      <c r="B19">
        <v>26</v>
      </c>
    </row>
    <row r="20" spans="1:2" x14ac:dyDescent="0.35">
      <c r="A20">
        <v>38</v>
      </c>
      <c r="B20">
        <v>16</v>
      </c>
    </row>
    <row r="21" spans="1:2" x14ac:dyDescent="0.35">
      <c r="A21">
        <v>40</v>
      </c>
      <c r="B21">
        <v>8</v>
      </c>
    </row>
    <row r="22" spans="1:2" x14ac:dyDescent="0.35">
      <c r="A22">
        <v>42</v>
      </c>
      <c r="B22">
        <v>5</v>
      </c>
    </row>
    <row r="23" spans="1:2" x14ac:dyDescent="0.35">
      <c r="A23">
        <v>48</v>
      </c>
      <c r="B23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62E13-81C0-48EB-8E90-CFFC0D98AE0B}">
  <dimension ref="A1:D24"/>
  <sheetViews>
    <sheetView workbookViewId="0">
      <selection activeCell="D11" sqref="D11"/>
    </sheetView>
  </sheetViews>
  <sheetFormatPr defaultRowHeight="14.5" x14ac:dyDescent="0.35"/>
  <cols>
    <col min="2" max="2" width="15.36328125" bestFit="1" customWidth="1"/>
  </cols>
  <sheetData>
    <row r="1" spans="1:4" x14ac:dyDescent="0.35">
      <c r="A1" t="s">
        <v>0</v>
      </c>
      <c r="B1" t="s">
        <v>37</v>
      </c>
    </row>
    <row r="2" spans="1:4" x14ac:dyDescent="0.35">
      <c r="A2">
        <v>2</v>
      </c>
      <c r="B2">
        <v>2512474</v>
      </c>
    </row>
    <row r="3" spans="1:4" x14ac:dyDescent="0.35">
      <c r="A3">
        <v>4</v>
      </c>
      <c r="B3">
        <v>1295653</v>
      </c>
    </row>
    <row r="4" spans="1:4" x14ac:dyDescent="0.35">
      <c r="A4">
        <v>6</v>
      </c>
      <c r="B4">
        <v>641761</v>
      </c>
    </row>
    <row r="5" spans="1:4" x14ac:dyDescent="0.35">
      <c r="A5">
        <v>8</v>
      </c>
      <c r="B5">
        <v>374748</v>
      </c>
    </row>
    <row r="6" spans="1:4" x14ac:dyDescent="0.35">
      <c r="A6">
        <v>10</v>
      </c>
      <c r="B6">
        <v>143732</v>
      </c>
    </row>
    <row r="7" spans="1:4" x14ac:dyDescent="0.35">
      <c r="A7">
        <v>12</v>
      </c>
      <c r="B7">
        <v>72200</v>
      </c>
    </row>
    <row r="8" spans="1:4" x14ac:dyDescent="0.35">
      <c r="A8">
        <v>14</v>
      </c>
      <c r="B8">
        <v>37840</v>
      </c>
    </row>
    <row r="9" spans="1:4" x14ac:dyDescent="0.35">
      <c r="A9">
        <v>16</v>
      </c>
      <c r="B9">
        <v>21046</v>
      </c>
    </row>
    <row r="10" spans="1:4" x14ac:dyDescent="0.35">
      <c r="A10">
        <v>18</v>
      </c>
      <c r="B10">
        <v>9280</v>
      </c>
      <c r="D10">
        <f>SUMPRODUCT(knots_120x120[Length],knots_120x120[Knots 120x120])/SUM(knots_120x120[Knots 120x120])</f>
        <v>4.0276963513106692</v>
      </c>
    </row>
    <row r="11" spans="1:4" x14ac:dyDescent="0.35">
      <c r="A11">
        <v>20</v>
      </c>
      <c r="B11">
        <v>4581</v>
      </c>
    </row>
    <row r="12" spans="1:4" x14ac:dyDescent="0.35">
      <c r="A12">
        <v>22</v>
      </c>
      <c r="B12">
        <v>2673</v>
      </c>
    </row>
    <row r="13" spans="1:4" x14ac:dyDescent="0.35">
      <c r="A13">
        <v>24</v>
      </c>
      <c r="B13">
        <v>1452</v>
      </c>
    </row>
    <row r="14" spans="1:4" x14ac:dyDescent="0.35">
      <c r="A14">
        <v>26</v>
      </c>
      <c r="B14">
        <v>632</v>
      </c>
    </row>
    <row r="15" spans="1:4" x14ac:dyDescent="0.35">
      <c r="A15">
        <v>28</v>
      </c>
      <c r="B15">
        <v>338</v>
      </c>
    </row>
    <row r="16" spans="1:4" x14ac:dyDescent="0.35">
      <c r="A16">
        <v>30</v>
      </c>
      <c r="B16">
        <v>192</v>
      </c>
    </row>
    <row r="17" spans="1:2" x14ac:dyDescent="0.35">
      <c r="A17">
        <v>32</v>
      </c>
      <c r="B17">
        <v>89</v>
      </c>
    </row>
    <row r="18" spans="1:2" x14ac:dyDescent="0.35">
      <c r="A18">
        <v>34</v>
      </c>
      <c r="B18">
        <v>48</v>
      </c>
    </row>
    <row r="19" spans="1:2" x14ac:dyDescent="0.35">
      <c r="A19">
        <v>36</v>
      </c>
      <c r="B19">
        <v>34</v>
      </c>
    </row>
    <row r="20" spans="1:2" x14ac:dyDescent="0.35">
      <c r="A20">
        <v>38</v>
      </c>
      <c r="B20">
        <v>12</v>
      </c>
    </row>
    <row r="21" spans="1:2" x14ac:dyDescent="0.35">
      <c r="A21">
        <v>40</v>
      </c>
      <c r="B21">
        <v>6</v>
      </c>
    </row>
    <row r="22" spans="1:2" x14ac:dyDescent="0.35">
      <c r="A22">
        <v>42</v>
      </c>
      <c r="B22">
        <v>4</v>
      </c>
    </row>
    <row r="23" spans="1:2" x14ac:dyDescent="0.35">
      <c r="A23">
        <v>44</v>
      </c>
      <c r="B23">
        <v>1</v>
      </c>
    </row>
    <row r="24" spans="1:2" x14ac:dyDescent="0.35">
      <c r="A24">
        <v>52</v>
      </c>
      <c r="B24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6076A-8E85-43CE-BB1C-9E556D00FED0}">
  <dimension ref="A1:D27"/>
  <sheetViews>
    <sheetView workbookViewId="0">
      <selection activeCell="D11" sqref="D11"/>
    </sheetView>
  </sheetViews>
  <sheetFormatPr defaultRowHeight="14.5" x14ac:dyDescent="0.35"/>
  <cols>
    <col min="2" max="2" width="15.36328125" bestFit="1" customWidth="1"/>
  </cols>
  <sheetData>
    <row r="1" spans="1:4" x14ac:dyDescent="0.35">
      <c r="A1" t="s">
        <v>0</v>
      </c>
      <c r="B1" t="s">
        <v>36</v>
      </c>
    </row>
    <row r="2" spans="1:4" x14ac:dyDescent="0.35">
      <c r="A2">
        <v>2</v>
      </c>
      <c r="B2">
        <v>5362530</v>
      </c>
    </row>
    <row r="3" spans="1:4" x14ac:dyDescent="0.35">
      <c r="A3">
        <v>4</v>
      </c>
      <c r="B3">
        <v>2765310</v>
      </c>
    </row>
    <row r="4" spans="1:4" x14ac:dyDescent="0.35">
      <c r="A4">
        <v>6</v>
      </c>
      <c r="B4">
        <v>1372291</v>
      </c>
    </row>
    <row r="5" spans="1:4" x14ac:dyDescent="0.35">
      <c r="A5">
        <v>8</v>
      </c>
      <c r="B5">
        <v>803898</v>
      </c>
    </row>
    <row r="6" spans="1:4" x14ac:dyDescent="0.35">
      <c r="A6">
        <v>10</v>
      </c>
      <c r="B6">
        <v>307333</v>
      </c>
    </row>
    <row r="7" spans="1:4" x14ac:dyDescent="0.35">
      <c r="A7">
        <v>12</v>
      </c>
      <c r="B7">
        <v>154720</v>
      </c>
    </row>
    <row r="8" spans="1:4" x14ac:dyDescent="0.35">
      <c r="A8">
        <v>14</v>
      </c>
      <c r="B8">
        <v>81103</v>
      </c>
    </row>
    <row r="9" spans="1:4" x14ac:dyDescent="0.35">
      <c r="A9">
        <v>16</v>
      </c>
      <c r="B9">
        <v>45708</v>
      </c>
    </row>
    <row r="10" spans="1:4" x14ac:dyDescent="0.35">
      <c r="A10">
        <v>18</v>
      </c>
      <c r="B10">
        <v>20007</v>
      </c>
      <c r="D10">
        <f>SUMPRODUCT(knots_110x110[Length],knots_110x110[Knots 110x110])/SUM(knots_110x110[Knots 110x110])</f>
        <v>4.0328122513703777</v>
      </c>
    </row>
    <row r="11" spans="1:4" x14ac:dyDescent="0.35">
      <c r="A11">
        <v>20</v>
      </c>
      <c r="B11">
        <v>10233</v>
      </c>
    </row>
    <row r="12" spans="1:4" x14ac:dyDescent="0.35">
      <c r="A12">
        <v>22</v>
      </c>
      <c r="B12">
        <v>5524</v>
      </c>
    </row>
    <row r="13" spans="1:4" x14ac:dyDescent="0.35">
      <c r="A13">
        <v>24</v>
      </c>
      <c r="B13">
        <v>3192</v>
      </c>
    </row>
    <row r="14" spans="1:4" x14ac:dyDescent="0.35">
      <c r="A14">
        <v>26</v>
      </c>
      <c r="B14">
        <v>1416</v>
      </c>
    </row>
    <row r="15" spans="1:4" x14ac:dyDescent="0.35">
      <c r="A15">
        <v>28</v>
      </c>
      <c r="B15">
        <v>754</v>
      </c>
    </row>
    <row r="16" spans="1:4" x14ac:dyDescent="0.35">
      <c r="A16">
        <v>30</v>
      </c>
      <c r="B16">
        <v>443</v>
      </c>
    </row>
    <row r="17" spans="1:2" x14ac:dyDescent="0.35">
      <c r="A17">
        <v>32</v>
      </c>
      <c r="B17">
        <v>230</v>
      </c>
    </row>
    <row r="18" spans="1:2" x14ac:dyDescent="0.35">
      <c r="A18">
        <v>34</v>
      </c>
      <c r="B18">
        <v>117</v>
      </c>
    </row>
    <row r="19" spans="1:2" x14ac:dyDescent="0.35">
      <c r="A19">
        <v>36</v>
      </c>
      <c r="B19">
        <v>56</v>
      </c>
    </row>
    <row r="20" spans="1:2" x14ac:dyDescent="0.35">
      <c r="A20">
        <v>38</v>
      </c>
      <c r="B20">
        <v>25</v>
      </c>
    </row>
    <row r="21" spans="1:2" x14ac:dyDescent="0.35">
      <c r="A21">
        <v>40</v>
      </c>
      <c r="B21">
        <v>20</v>
      </c>
    </row>
    <row r="22" spans="1:2" x14ac:dyDescent="0.35">
      <c r="A22">
        <v>42</v>
      </c>
      <c r="B22">
        <v>14</v>
      </c>
    </row>
    <row r="23" spans="1:2" x14ac:dyDescent="0.35">
      <c r="A23">
        <v>44</v>
      </c>
      <c r="B23">
        <v>5</v>
      </c>
    </row>
    <row r="24" spans="1:2" x14ac:dyDescent="0.35">
      <c r="A24">
        <v>46</v>
      </c>
      <c r="B24">
        <v>5</v>
      </c>
    </row>
    <row r="25" spans="1:2" x14ac:dyDescent="0.35">
      <c r="A25">
        <v>48</v>
      </c>
      <c r="B25">
        <v>3</v>
      </c>
    </row>
    <row r="26" spans="1:2" x14ac:dyDescent="0.35">
      <c r="A26">
        <v>52</v>
      </c>
      <c r="B26">
        <v>2</v>
      </c>
    </row>
    <row r="27" spans="1:2" x14ac:dyDescent="0.35">
      <c r="A27">
        <v>60</v>
      </c>
      <c r="B27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69108-298E-49D4-9074-AAEB01A7864C}">
  <dimension ref="A1:D28"/>
  <sheetViews>
    <sheetView workbookViewId="0">
      <selection activeCell="D22" sqref="D22"/>
    </sheetView>
  </sheetViews>
  <sheetFormatPr defaultRowHeight="14.5" x14ac:dyDescent="0.35"/>
  <cols>
    <col min="2" max="2" width="13.26953125" bestFit="1" customWidth="1"/>
  </cols>
  <sheetData>
    <row r="1" spans="1:4" x14ac:dyDescent="0.35">
      <c r="A1" t="s">
        <v>0</v>
      </c>
      <c r="B1" t="s">
        <v>35</v>
      </c>
    </row>
    <row r="2" spans="1:4" x14ac:dyDescent="0.35">
      <c r="A2">
        <v>2</v>
      </c>
      <c r="B2">
        <v>4354605</v>
      </c>
    </row>
    <row r="3" spans="1:4" x14ac:dyDescent="0.35">
      <c r="A3">
        <v>4</v>
      </c>
      <c r="B3">
        <v>2247630</v>
      </c>
    </row>
    <row r="4" spans="1:4" x14ac:dyDescent="0.35">
      <c r="A4">
        <v>6</v>
      </c>
      <c r="B4">
        <v>1119663</v>
      </c>
    </row>
    <row r="5" spans="1:4" x14ac:dyDescent="0.35">
      <c r="A5">
        <v>8</v>
      </c>
      <c r="B5">
        <v>663332</v>
      </c>
    </row>
    <row r="6" spans="1:4" x14ac:dyDescent="0.35">
      <c r="A6">
        <v>10</v>
      </c>
      <c r="B6">
        <v>252121</v>
      </c>
    </row>
    <row r="7" spans="1:4" x14ac:dyDescent="0.35">
      <c r="A7">
        <v>12</v>
      </c>
      <c r="B7">
        <v>127332</v>
      </c>
    </row>
    <row r="8" spans="1:4" x14ac:dyDescent="0.35">
      <c r="A8">
        <v>14</v>
      </c>
      <c r="B8">
        <v>67386</v>
      </c>
    </row>
    <row r="9" spans="1:4" x14ac:dyDescent="0.35">
      <c r="A9">
        <v>16</v>
      </c>
      <c r="B9">
        <v>38592</v>
      </c>
    </row>
    <row r="10" spans="1:4" x14ac:dyDescent="0.35">
      <c r="A10">
        <v>18</v>
      </c>
      <c r="B10">
        <v>16874</v>
      </c>
      <c r="D10">
        <f>SUMPRODUCT(knots_90x90[Length],knots_90x90[Knots 90x90])/SUM(knots_90x90[Knots 90x90])</f>
        <v>4.0479986166769031</v>
      </c>
    </row>
    <row r="11" spans="1:4" x14ac:dyDescent="0.35">
      <c r="A11">
        <v>20</v>
      </c>
      <c r="B11">
        <v>8498</v>
      </c>
    </row>
    <row r="12" spans="1:4" x14ac:dyDescent="0.35">
      <c r="A12">
        <v>22</v>
      </c>
      <c r="B12">
        <v>4706</v>
      </c>
    </row>
    <row r="13" spans="1:4" x14ac:dyDescent="0.35">
      <c r="A13">
        <v>24</v>
      </c>
      <c r="B13">
        <v>2659</v>
      </c>
    </row>
    <row r="14" spans="1:4" x14ac:dyDescent="0.35">
      <c r="A14">
        <v>26</v>
      </c>
      <c r="B14">
        <v>1216</v>
      </c>
    </row>
    <row r="15" spans="1:4" x14ac:dyDescent="0.35">
      <c r="A15">
        <v>28</v>
      </c>
      <c r="B15">
        <v>661</v>
      </c>
    </row>
    <row r="16" spans="1:4" x14ac:dyDescent="0.35">
      <c r="A16">
        <v>30</v>
      </c>
      <c r="B16">
        <v>389</v>
      </c>
    </row>
    <row r="17" spans="1:2" x14ac:dyDescent="0.35">
      <c r="A17">
        <v>32</v>
      </c>
      <c r="B17">
        <v>209</v>
      </c>
    </row>
    <row r="18" spans="1:2" x14ac:dyDescent="0.35">
      <c r="A18">
        <v>34</v>
      </c>
      <c r="B18">
        <v>110</v>
      </c>
    </row>
    <row r="19" spans="1:2" x14ac:dyDescent="0.35">
      <c r="A19">
        <v>36</v>
      </c>
      <c r="B19">
        <v>41</v>
      </c>
    </row>
    <row r="20" spans="1:2" x14ac:dyDescent="0.35">
      <c r="A20">
        <v>38</v>
      </c>
      <c r="B20">
        <v>30</v>
      </c>
    </row>
    <row r="21" spans="1:2" x14ac:dyDescent="0.35">
      <c r="A21">
        <v>40</v>
      </c>
      <c r="B21">
        <v>21</v>
      </c>
    </row>
    <row r="22" spans="1:2" x14ac:dyDescent="0.35">
      <c r="A22">
        <v>42</v>
      </c>
      <c r="B22">
        <v>4</v>
      </c>
    </row>
    <row r="23" spans="1:2" x14ac:dyDescent="0.35">
      <c r="A23">
        <v>44</v>
      </c>
      <c r="B23">
        <v>4</v>
      </c>
    </row>
    <row r="24" spans="1:2" x14ac:dyDescent="0.35">
      <c r="A24">
        <v>46</v>
      </c>
      <c r="B24">
        <v>2</v>
      </c>
    </row>
    <row r="25" spans="1:2" x14ac:dyDescent="0.35">
      <c r="A25">
        <v>48</v>
      </c>
      <c r="B25">
        <v>2</v>
      </c>
    </row>
    <row r="26" spans="1:2" x14ac:dyDescent="0.35">
      <c r="A26">
        <v>50</v>
      </c>
      <c r="B26">
        <v>1</v>
      </c>
    </row>
    <row r="27" spans="1:2" x14ac:dyDescent="0.35">
      <c r="A27">
        <v>52</v>
      </c>
      <c r="B27">
        <v>1</v>
      </c>
    </row>
    <row r="28" spans="1:2" x14ac:dyDescent="0.35">
      <c r="A28">
        <v>54</v>
      </c>
      <c r="B28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E980-CD6E-49EF-AC35-BF4A377B138B}">
  <dimension ref="A1:D25"/>
  <sheetViews>
    <sheetView workbookViewId="0">
      <selection activeCell="D11" sqref="D11"/>
    </sheetView>
  </sheetViews>
  <sheetFormatPr defaultRowHeight="14.5" x14ac:dyDescent="0.35"/>
  <cols>
    <col min="2" max="2" width="13.26953125" bestFit="1" customWidth="1"/>
  </cols>
  <sheetData>
    <row r="1" spans="1:4" x14ac:dyDescent="0.35">
      <c r="A1" t="s">
        <v>0</v>
      </c>
      <c r="B1" t="s">
        <v>34</v>
      </c>
    </row>
    <row r="2" spans="1:4" x14ac:dyDescent="0.35">
      <c r="A2">
        <v>2</v>
      </c>
      <c r="B2">
        <v>4415565</v>
      </c>
    </row>
    <row r="3" spans="1:4" x14ac:dyDescent="0.35">
      <c r="A3">
        <v>4</v>
      </c>
      <c r="B3">
        <v>2276596</v>
      </c>
    </row>
    <row r="4" spans="1:4" x14ac:dyDescent="0.35">
      <c r="A4">
        <v>6</v>
      </c>
      <c r="B4">
        <v>1140791</v>
      </c>
    </row>
    <row r="5" spans="1:4" x14ac:dyDescent="0.35">
      <c r="A5">
        <v>8</v>
      </c>
      <c r="B5">
        <v>679374</v>
      </c>
    </row>
    <row r="6" spans="1:4" x14ac:dyDescent="0.35">
      <c r="A6">
        <v>10</v>
      </c>
      <c r="B6">
        <v>257438</v>
      </c>
    </row>
    <row r="7" spans="1:4" x14ac:dyDescent="0.35">
      <c r="A7">
        <v>12</v>
      </c>
      <c r="B7">
        <v>129516</v>
      </c>
    </row>
    <row r="8" spans="1:4" x14ac:dyDescent="0.35">
      <c r="A8">
        <v>14</v>
      </c>
      <c r="B8">
        <v>70120</v>
      </c>
    </row>
    <row r="9" spans="1:4" x14ac:dyDescent="0.35">
      <c r="A9">
        <v>16</v>
      </c>
      <c r="B9">
        <v>39838</v>
      </c>
    </row>
    <row r="10" spans="1:4" x14ac:dyDescent="0.35">
      <c r="A10">
        <v>18</v>
      </c>
      <c r="B10">
        <v>17417</v>
      </c>
      <c r="D10">
        <f>SUMPRODUCT(knots_80x80[Length],knots_80x80[Knots 80x80])/SUM(knots_80x80[Knots 80x80])</f>
        <v>4.0587030313789789</v>
      </c>
    </row>
    <row r="11" spans="1:4" x14ac:dyDescent="0.35">
      <c r="A11">
        <v>20</v>
      </c>
      <c r="B11">
        <v>8958</v>
      </c>
    </row>
    <row r="12" spans="1:4" x14ac:dyDescent="0.35">
      <c r="A12">
        <v>22</v>
      </c>
      <c r="B12">
        <v>4949</v>
      </c>
    </row>
    <row r="13" spans="1:4" x14ac:dyDescent="0.35">
      <c r="A13">
        <v>24</v>
      </c>
      <c r="B13">
        <v>2842</v>
      </c>
    </row>
    <row r="14" spans="1:4" x14ac:dyDescent="0.35">
      <c r="A14">
        <v>26</v>
      </c>
      <c r="B14">
        <v>1303</v>
      </c>
    </row>
    <row r="15" spans="1:4" x14ac:dyDescent="0.35">
      <c r="A15">
        <v>28</v>
      </c>
      <c r="B15">
        <v>715</v>
      </c>
    </row>
    <row r="16" spans="1:4" x14ac:dyDescent="0.35">
      <c r="A16">
        <v>30</v>
      </c>
      <c r="B16">
        <v>402</v>
      </c>
    </row>
    <row r="17" spans="1:2" x14ac:dyDescent="0.35">
      <c r="A17">
        <v>32</v>
      </c>
      <c r="B17">
        <v>224</v>
      </c>
    </row>
    <row r="18" spans="1:2" x14ac:dyDescent="0.35">
      <c r="A18">
        <v>34</v>
      </c>
      <c r="B18">
        <v>103</v>
      </c>
    </row>
    <row r="19" spans="1:2" x14ac:dyDescent="0.35">
      <c r="A19">
        <v>36</v>
      </c>
      <c r="B19">
        <v>57</v>
      </c>
    </row>
    <row r="20" spans="1:2" x14ac:dyDescent="0.35">
      <c r="A20">
        <v>38</v>
      </c>
      <c r="B20">
        <v>39</v>
      </c>
    </row>
    <row r="21" spans="1:2" x14ac:dyDescent="0.35">
      <c r="A21">
        <v>40</v>
      </c>
      <c r="B21">
        <v>18</v>
      </c>
    </row>
    <row r="22" spans="1:2" x14ac:dyDescent="0.35">
      <c r="A22">
        <v>42</v>
      </c>
      <c r="B22">
        <v>8</v>
      </c>
    </row>
    <row r="23" spans="1:2" x14ac:dyDescent="0.35">
      <c r="A23">
        <v>44</v>
      </c>
      <c r="B23">
        <v>3</v>
      </c>
    </row>
    <row r="24" spans="1:2" x14ac:dyDescent="0.35">
      <c r="A24">
        <v>46</v>
      </c>
      <c r="B24">
        <v>1</v>
      </c>
    </row>
    <row r="25" spans="1:2" x14ac:dyDescent="0.35">
      <c r="A25">
        <v>50</v>
      </c>
      <c r="B25">
        <v>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40D42-14C4-4041-A366-C977DC359BF9}">
  <dimension ref="A1:D27"/>
  <sheetViews>
    <sheetView workbookViewId="0">
      <selection activeCell="D11" sqref="D11"/>
    </sheetView>
  </sheetViews>
  <sheetFormatPr defaultRowHeight="14.5" x14ac:dyDescent="0.35"/>
  <cols>
    <col min="2" max="2" width="13.26953125" bestFit="1" customWidth="1"/>
  </cols>
  <sheetData>
    <row r="1" spans="1:4" x14ac:dyDescent="0.35">
      <c r="A1" t="s">
        <v>0</v>
      </c>
      <c r="B1" t="s">
        <v>33</v>
      </c>
    </row>
    <row r="2" spans="1:4" x14ac:dyDescent="0.35">
      <c r="A2">
        <v>2</v>
      </c>
      <c r="B2">
        <v>9007140</v>
      </c>
    </row>
    <row r="3" spans="1:4" x14ac:dyDescent="0.35">
      <c r="A3">
        <v>4</v>
      </c>
      <c r="B3">
        <v>4640440</v>
      </c>
    </row>
    <row r="4" spans="1:4" x14ac:dyDescent="0.35">
      <c r="A4">
        <v>6</v>
      </c>
      <c r="B4">
        <v>2335181</v>
      </c>
    </row>
    <row r="5" spans="1:4" x14ac:dyDescent="0.35">
      <c r="A5">
        <v>8</v>
      </c>
      <c r="B5">
        <v>1400589</v>
      </c>
    </row>
    <row r="6" spans="1:4" x14ac:dyDescent="0.35">
      <c r="A6">
        <v>10</v>
      </c>
      <c r="B6">
        <v>530724</v>
      </c>
    </row>
    <row r="7" spans="1:4" x14ac:dyDescent="0.35">
      <c r="A7">
        <v>12</v>
      </c>
      <c r="B7">
        <v>268024</v>
      </c>
    </row>
    <row r="8" spans="1:4" x14ac:dyDescent="0.35">
      <c r="A8">
        <v>14</v>
      </c>
      <c r="B8">
        <v>144671</v>
      </c>
    </row>
    <row r="9" spans="1:4" x14ac:dyDescent="0.35">
      <c r="A9">
        <v>16</v>
      </c>
      <c r="B9">
        <v>83123</v>
      </c>
    </row>
    <row r="10" spans="1:4" x14ac:dyDescent="0.35">
      <c r="A10">
        <v>18</v>
      </c>
      <c r="B10">
        <v>36505</v>
      </c>
      <c r="D10">
        <f>SUMPRODUCT(knots_70x70[Length],knots_70x70[Knots 70x70])/SUM(knots_70x70[Knots 70x70])</f>
        <v>4.0709585909015775</v>
      </c>
    </row>
    <row r="11" spans="1:4" x14ac:dyDescent="0.35">
      <c r="A11">
        <v>20</v>
      </c>
      <c r="B11">
        <v>18926</v>
      </c>
    </row>
    <row r="12" spans="1:4" x14ac:dyDescent="0.35">
      <c r="A12">
        <v>22</v>
      </c>
      <c r="B12">
        <v>10445</v>
      </c>
    </row>
    <row r="13" spans="1:4" x14ac:dyDescent="0.35">
      <c r="A13">
        <v>24</v>
      </c>
      <c r="B13">
        <v>6171</v>
      </c>
    </row>
    <row r="14" spans="1:4" x14ac:dyDescent="0.35">
      <c r="A14">
        <v>26</v>
      </c>
      <c r="B14">
        <v>2860</v>
      </c>
    </row>
    <row r="15" spans="1:4" x14ac:dyDescent="0.35">
      <c r="A15">
        <v>28</v>
      </c>
      <c r="B15">
        <v>1577</v>
      </c>
    </row>
    <row r="16" spans="1:4" x14ac:dyDescent="0.35">
      <c r="A16">
        <v>30</v>
      </c>
      <c r="B16">
        <v>897</v>
      </c>
    </row>
    <row r="17" spans="1:2" x14ac:dyDescent="0.35">
      <c r="A17">
        <v>32</v>
      </c>
      <c r="B17">
        <v>495</v>
      </c>
    </row>
    <row r="18" spans="1:2" x14ac:dyDescent="0.35">
      <c r="A18">
        <v>34</v>
      </c>
      <c r="B18">
        <v>232</v>
      </c>
    </row>
    <row r="19" spans="1:2" x14ac:dyDescent="0.35">
      <c r="A19">
        <v>36</v>
      </c>
      <c r="B19">
        <v>126</v>
      </c>
    </row>
    <row r="20" spans="1:2" x14ac:dyDescent="0.35">
      <c r="A20">
        <v>38</v>
      </c>
      <c r="B20">
        <v>78</v>
      </c>
    </row>
    <row r="21" spans="1:2" x14ac:dyDescent="0.35">
      <c r="A21">
        <v>40</v>
      </c>
      <c r="B21">
        <v>47</v>
      </c>
    </row>
    <row r="22" spans="1:2" x14ac:dyDescent="0.35">
      <c r="A22">
        <v>42</v>
      </c>
      <c r="B22">
        <v>25</v>
      </c>
    </row>
    <row r="23" spans="1:2" x14ac:dyDescent="0.35">
      <c r="A23">
        <v>44</v>
      </c>
      <c r="B23">
        <v>9</v>
      </c>
    </row>
    <row r="24" spans="1:2" x14ac:dyDescent="0.35">
      <c r="A24">
        <v>46</v>
      </c>
      <c r="B24">
        <v>8</v>
      </c>
    </row>
    <row r="25" spans="1:2" x14ac:dyDescent="0.35">
      <c r="A25">
        <v>48</v>
      </c>
      <c r="B25">
        <v>7</v>
      </c>
    </row>
    <row r="26" spans="1:2" x14ac:dyDescent="0.35">
      <c r="A26">
        <v>50</v>
      </c>
      <c r="B26">
        <v>2</v>
      </c>
    </row>
    <row r="27" spans="1:2" x14ac:dyDescent="0.35">
      <c r="A27">
        <v>52</v>
      </c>
      <c r="B27">
        <v>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DBDF4-E46A-4A69-96E1-1D895FF58B2F}">
  <dimension ref="A1:D27"/>
  <sheetViews>
    <sheetView workbookViewId="0">
      <selection activeCell="D10" sqref="D10"/>
    </sheetView>
  </sheetViews>
  <sheetFormatPr defaultRowHeight="14.5" x14ac:dyDescent="0.35"/>
  <cols>
    <col min="2" max="2" width="13.26953125" bestFit="1" customWidth="1"/>
  </cols>
  <sheetData>
    <row r="1" spans="1:4" x14ac:dyDescent="0.35">
      <c r="A1" t="s">
        <v>0</v>
      </c>
      <c r="B1" t="s">
        <v>32</v>
      </c>
    </row>
    <row r="2" spans="1:4" x14ac:dyDescent="0.35">
      <c r="A2">
        <v>2</v>
      </c>
      <c r="B2">
        <v>9669288</v>
      </c>
    </row>
    <row r="3" spans="1:4" x14ac:dyDescent="0.35">
      <c r="A3">
        <v>4</v>
      </c>
      <c r="B3">
        <v>4983561</v>
      </c>
    </row>
    <row r="4" spans="1:4" x14ac:dyDescent="0.35">
      <c r="A4">
        <v>6</v>
      </c>
      <c r="B4">
        <v>2527423</v>
      </c>
    </row>
    <row r="5" spans="1:4" x14ac:dyDescent="0.35">
      <c r="A5">
        <v>8</v>
      </c>
      <c r="B5">
        <v>1527445</v>
      </c>
    </row>
    <row r="6" spans="1:4" x14ac:dyDescent="0.35">
      <c r="A6">
        <v>10</v>
      </c>
      <c r="B6">
        <v>574695</v>
      </c>
    </row>
    <row r="7" spans="1:4" x14ac:dyDescent="0.35">
      <c r="A7">
        <v>12</v>
      </c>
      <c r="B7">
        <v>291398</v>
      </c>
    </row>
    <row r="8" spans="1:4" x14ac:dyDescent="0.35">
      <c r="A8">
        <v>14</v>
      </c>
      <c r="B8">
        <v>159266</v>
      </c>
    </row>
    <row r="9" spans="1:4" x14ac:dyDescent="0.35">
      <c r="A9">
        <v>16</v>
      </c>
      <c r="B9">
        <v>92493</v>
      </c>
    </row>
    <row r="10" spans="1:4" x14ac:dyDescent="0.35">
      <c r="A10">
        <v>18</v>
      </c>
      <c r="B10">
        <v>40541</v>
      </c>
      <c r="D10">
        <f>SUMPRODUCT(knots_60x60[Length],knots_60x60[Knots 60x60])/SUM(knots_60x60[Knots 60x60])</f>
        <v>4.0878472653423152</v>
      </c>
    </row>
    <row r="11" spans="1:4" x14ac:dyDescent="0.35">
      <c r="A11">
        <v>20</v>
      </c>
      <c r="B11">
        <v>21376</v>
      </c>
    </row>
    <row r="12" spans="1:4" x14ac:dyDescent="0.35">
      <c r="A12">
        <v>22</v>
      </c>
      <c r="B12">
        <v>12132</v>
      </c>
    </row>
    <row r="13" spans="1:4" x14ac:dyDescent="0.35">
      <c r="A13">
        <v>24</v>
      </c>
      <c r="B13">
        <v>6989</v>
      </c>
    </row>
    <row r="14" spans="1:4" x14ac:dyDescent="0.35">
      <c r="A14">
        <v>26</v>
      </c>
      <c r="B14">
        <v>3137</v>
      </c>
    </row>
    <row r="15" spans="1:4" x14ac:dyDescent="0.35">
      <c r="A15">
        <v>28</v>
      </c>
      <c r="B15">
        <v>1744</v>
      </c>
    </row>
    <row r="16" spans="1:4" x14ac:dyDescent="0.35">
      <c r="A16">
        <v>30</v>
      </c>
      <c r="B16">
        <v>1017</v>
      </c>
    </row>
    <row r="17" spans="1:2" x14ac:dyDescent="0.35">
      <c r="A17">
        <v>32</v>
      </c>
      <c r="B17">
        <v>551</v>
      </c>
    </row>
    <row r="18" spans="1:2" x14ac:dyDescent="0.35">
      <c r="A18">
        <v>34</v>
      </c>
      <c r="B18">
        <v>273</v>
      </c>
    </row>
    <row r="19" spans="1:2" x14ac:dyDescent="0.35">
      <c r="A19">
        <v>36</v>
      </c>
      <c r="B19">
        <v>182</v>
      </c>
    </row>
    <row r="20" spans="1:2" x14ac:dyDescent="0.35">
      <c r="A20">
        <v>38</v>
      </c>
      <c r="B20">
        <v>70</v>
      </c>
    </row>
    <row r="21" spans="1:2" x14ac:dyDescent="0.35">
      <c r="A21">
        <v>40</v>
      </c>
      <c r="B21">
        <v>61</v>
      </c>
    </row>
    <row r="22" spans="1:2" x14ac:dyDescent="0.35">
      <c r="A22">
        <v>42</v>
      </c>
      <c r="B22">
        <v>22</v>
      </c>
    </row>
    <row r="23" spans="1:2" x14ac:dyDescent="0.35">
      <c r="A23">
        <v>44</v>
      </c>
      <c r="B23">
        <v>17</v>
      </c>
    </row>
    <row r="24" spans="1:2" x14ac:dyDescent="0.35">
      <c r="A24">
        <v>46</v>
      </c>
      <c r="B24">
        <v>9</v>
      </c>
    </row>
    <row r="25" spans="1:2" x14ac:dyDescent="0.35">
      <c r="A25">
        <v>48</v>
      </c>
      <c r="B25">
        <v>4</v>
      </c>
    </row>
    <row r="26" spans="1:2" x14ac:dyDescent="0.35">
      <c r="A26">
        <v>50</v>
      </c>
      <c r="B26">
        <v>4</v>
      </c>
    </row>
    <row r="27" spans="1:2" x14ac:dyDescent="0.35">
      <c r="A27">
        <v>58</v>
      </c>
      <c r="B27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237E3-5CBA-411D-BCBF-16B26CF4E36E}">
  <dimension ref="A1:V105"/>
  <sheetViews>
    <sheetView tabSelected="1" topLeftCell="A40" workbookViewId="0">
      <selection activeCell="R88" sqref="R88"/>
    </sheetView>
  </sheetViews>
  <sheetFormatPr defaultRowHeight="14.5" x14ac:dyDescent="0.35"/>
  <cols>
    <col min="2" max="2" width="13.26953125" bestFit="1" customWidth="1"/>
    <col min="5" max="6" width="10.26953125" customWidth="1"/>
    <col min="20" max="20" width="10.26953125" customWidth="1"/>
    <col min="21" max="21" width="29.26953125" customWidth="1"/>
    <col min="25" max="25" width="9" bestFit="1" customWidth="1"/>
  </cols>
  <sheetData>
    <row r="1" spans="1:22" x14ac:dyDescent="0.35">
      <c r="A1" t="s">
        <v>0</v>
      </c>
      <c r="B1" t="s">
        <v>6</v>
      </c>
    </row>
    <row r="2" spans="1:22" x14ac:dyDescent="0.35">
      <c r="A2">
        <v>2</v>
      </c>
      <c r="B2">
        <v>6535370</v>
      </c>
    </row>
    <row r="3" spans="1:22" x14ac:dyDescent="0.35">
      <c r="A3">
        <v>4</v>
      </c>
      <c r="B3">
        <v>3416942</v>
      </c>
    </row>
    <row r="4" spans="1:22" x14ac:dyDescent="0.35">
      <c r="A4">
        <v>6</v>
      </c>
      <c r="B4">
        <v>2261853</v>
      </c>
    </row>
    <row r="5" spans="1:22" x14ac:dyDescent="0.35">
      <c r="A5">
        <v>8</v>
      </c>
      <c r="B5">
        <v>1776490</v>
      </c>
      <c r="T5" t="s">
        <v>0</v>
      </c>
      <c r="U5" t="s">
        <v>44</v>
      </c>
      <c r="V5" t="s">
        <v>45</v>
      </c>
    </row>
    <row r="6" spans="1:22" x14ac:dyDescent="0.35">
      <c r="A6">
        <v>10</v>
      </c>
      <c r="B6">
        <v>561064</v>
      </c>
      <c r="T6">
        <v>2</v>
      </c>
      <c r="U6" s="1">
        <v>0.25</v>
      </c>
      <c r="V6" s="1">
        <f>PRODUCT(U6,SUM(knots_10x10[Knots 10x10]))</f>
        <v>3879445.5</v>
      </c>
    </row>
    <row r="7" spans="1:22" x14ac:dyDescent="0.35">
      <c r="A7">
        <v>12</v>
      </c>
      <c r="B7">
        <v>343259</v>
      </c>
      <c r="T7">
        <v>4</v>
      </c>
      <c r="U7" s="1">
        <v>7.8125E-2</v>
      </c>
      <c r="V7" s="1">
        <f>PRODUCT(U7,SUM(knots_10x10[Knots 10x10]))</f>
        <v>1212326.71875</v>
      </c>
    </row>
    <row r="8" spans="1:22" x14ac:dyDescent="0.35">
      <c r="A8">
        <v>14</v>
      </c>
      <c r="B8">
        <v>253867</v>
      </c>
      <c r="T8">
        <v>6</v>
      </c>
      <c r="U8" s="1">
        <v>4.296875E-2</v>
      </c>
      <c r="V8" s="1">
        <f>PRODUCT(U8,SUM(knots_10x10[Knots 10x10]))</f>
        <v>666779.6953125</v>
      </c>
    </row>
    <row r="9" spans="1:22" x14ac:dyDescent="0.35">
      <c r="A9">
        <v>16</v>
      </c>
      <c r="B9">
        <v>178631</v>
      </c>
      <c r="T9">
        <v>8</v>
      </c>
      <c r="U9" s="1">
        <v>2.862548828E-2</v>
      </c>
      <c r="V9" s="1">
        <f>PRODUCT(U9,SUM(knots_10x10[Knots 10x10]))</f>
        <v>444204.08677259495</v>
      </c>
    </row>
    <row r="10" spans="1:22" x14ac:dyDescent="0.35">
      <c r="A10">
        <v>18</v>
      </c>
      <c r="B10">
        <v>69066</v>
      </c>
      <c r="D10">
        <f>SUMPRODUCT(knots_10x10[Length],knots_10x10[Knots 10x10])/SUM(knots_10x10[Knots 10x10])</f>
        <v>4.8134507882634257</v>
      </c>
      <c r="T10">
        <v>10</v>
      </c>
      <c r="U10" s="1">
        <v>2.104187012E-2</v>
      </c>
      <c r="V10" s="1">
        <f>PRODUCT(U10,SUM(knots_10x10[Knots 10x10]))</f>
        <v>326523.15339447383</v>
      </c>
    </row>
    <row r="11" spans="1:22" x14ac:dyDescent="0.35">
      <c r="A11">
        <v>20</v>
      </c>
      <c r="B11">
        <v>45671</v>
      </c>
      <c r="T11">
        <v>12</v>
      </c>
      <c r="U11" s="1">
        <v>1.6425132750000002E-2</v>
      </c>
      <c r="V11" s="1">
        <f>PRODUCT(U11,SUM(knots_10x10[Knots 10x10]))</f>
        <v>254881.62933556052</v>
      </c>
    </row>
    <row r="12" spans="1:22" x14ac:dyDescent="0.35">
      <c r="A12">
        <v>22</v>
      </c>
      <c r="B12">
        <v>31713</v>
      </c>
      <c r="T12">
        <v>14</v>
      </c>
      <c r="U12" s="1">
        <v>1.335167885E-2</v>
      </c>
      <c r="V12" s="1">
        <f>PRODUCT(U12,SUM(knots_10x10[Knots 10x10]))</f>
        <v>207188.44172831069</v>
      </c>
    </row>
    <row r="13" spans="1:22" x14ac:dyDescent="0.35">
      <c r="A13">
        <v>24</v>
      </c>
      <c r="B13">
        <v>19503</v>
      </c>
      <c r="T13">
        <v>16</v>
      </c>
      <c r="U13" s="1">
        <v>1.117481757E-2</v>
      </c>
      <c r="V13" s="1">
        <f>PRODUCT(U13,SUM(knots_10x10[Knots 10x10]))</f>
        <v>173408.38294102973</v>
      </c>
    </row>
    <row r="14" spans="1:22" x14ac:dyDescent="0.35">
      <c r="A14">
        <v>26</v>
      </c>
      <c r="B14">
        <v>8963</v>
      </c>
      <c r="T14">
        <v>18</v>
      </c>
      <c r="U14" s="1">
        <v>9.5611501000000005E-3</v>
      </c>
      <c r="V14" s="1">
        <f>PRODUCT(U14,SUM(knots_10x10[Knots 10x10]))</f>
        <v>148367.84292107821</v>
      </c>
    </row>
    <row r="15" spans="1:22" x14ac:dyDescent="0.35">
      <c r="A15">
        <v>28</v>
      </c>
      <c r="B15">
        <v>6031</v>
      </c>
      <c r="T15">
        <v>20</v>
      </c>
      <c r="U15" s="1">
        <v>8.3224724399999991E-3</v>
      </c>
      <c r="V15" s="1">
        <f>PRODUCT(U15,SUM(knots_10x10[Knots 10x10]))</f>
        <v>129146.31302492807</v>
      </c>
    </row>
    <row r="16" spans="1:22" x14ac:dyDescent="0.35">
      <c r="A16">
        <v>30</v>
      </c>
      <c r="B16">
        <v>3966</v>
      </c>
      <c r="T16">
        <v>22</v>
      </c>
      <c r="U16" s="1">
        <v>7.34501431E-3</v>
      </c>
      <c r="V16" s="1">
        <f>PRODUCT(U16,SUM(knots_10x10[Knots 10x10]))</f>
        <v>113978.33084946041</v>
      </c>
    </row>
    <row r="17" spans="1:22" x14ac:dyDescent="0.35">
      <c r="A17">
        <v>32</v>
      </c>
      <c r="B17">
        <v>2413</v>
      </c>
      <c r="T17">
        <v>24</v>
      </c>
      <c r="U17" s="1">
        <v>6.5562126599999996E-3</v>
      </c>
      <c r="V17" s="1">
        <f>PRODUCT(U17,SUM(knots_10x10[Knots 10x10]))</f>
        <v>101737.87880352011</v>
      </c>
    </row>
    <row r="18" spans="1:22" x14ac:dyDescent="0.35">
      <c r="A18">
        <v>34</v>
      </c>
      <c r="B18">
        <v>1111</v>
      </c>
      <c r="T18">
        <v>26</v>
      </c>
      <c r="U18" s="1">
        <v>5.90774409E-3</v>
      </c>
      <c r="V18" s="1">
        <f>PRODUCT(U18,SUM(knots_10x10[Knots 10x10]))</f>
        <v>91675.084900408387</v>
      </c>
    </row>
    <row r="19" spans="1:22" x14ac:dyDescent="0.35">
      <c r="A19">
        <v>36</v>
      </c>
      <c r="B19">
        <v>774</v>
      </c>
      <c r="T19">
        <v>28</v>
      </c>
      <c r="U19" s="1">
        <v>5.3662629499999998E-3</v>
      </c>
      <c r="V19" s="1">
        <f>PRODUCT(U19,SUM(knots_10x10[Knots 10x10]))</f>
        <v>83272.498612776893</v>
      </c>
    </row>
    <row r="20" spans="1:22" x14ac:dyDescent="0.35">
      <c r="A20">
        <v>38</v>
      </c>
      <c r="B20">
        <v>490</v>
      </c>
      <c r="T20">
        <v>30</v>
      </c>
      <c r="U20" s="1">
        <v>4.9080630270000002E-3</v>
      </c>
      <c r="V20" s="1">
        <f>PRODUCT(U20,SUM(knots_10x10[Knots 10x10]))</f>
        <v>76162.25209524612</v>
      </c>
    </row>
    <row r="21" spans="1:22" x14ac:dyDescent="0.35">
      <c r="A21">
        <v>40</v>
      </c>
      <c r="B21">
        <v>270</v>
      </c>
      <c r="T21">
        <v>32</v>
      </c>
      <c r="U21" s="1">
        <v>4.515858484E-3</v>
      </c>
      <c r="V21" s="1">
        <f>PRODUCT(U21,SUM(knots_10x10[Knots 10x10]))</f>
        <v>70076.107497562494</v>
      </c>
    </row>
    <row r="22" spans="1:22" x14ac:dyDescent="0.35">
      <c r="A22">
        <v>42</v>
      </c>
      <c r="B22">
        <v>132</v>
      </c>
      <c r="T22">
        <v>34</v>
      </c>
      <c r="U22" s="1">
        <v>4.1767669130000004E-3</v>
      </c>
      <c r="V22" s="1">
        <f>PRODUCT(U22,SUM(knots_10x10[Knots 10x10]))</f>
        <v>64814.158420746971</v>
      </c>
    </row>
    <row r="23" spans="1:22" x14ac:dyDescent="0.35">
      <c r="A23">
        <v>44</v>
      </c>
      <c r="B23">
        <v>84</v>
      </c>
      <c r="T23">
        <v>36</v>
      </c>
      <c r="U23" s="1">
        <v>3.8810035070000002E-3</v>
      </c>
      <c r="V23" s="1">
        <f>PRODUCT(U23,SUM(knots_10x10[Knots 10x10]))</f>
        <v>60224.566362861478</v>
      </c>
    </row>
    <row r="24" spans="1:22" x14ac:dyDescent="0.35">
      <c r="A24">
        <v>46</v>
      </c>
      <c r="B24">
        <v>53</v>
      </c>
      <c r="T24">
        <v>38</v>
      </c>
      <c r="U24" s="1">
        <v>3.62101121E-3</v>
      </c>
      <c r="V24" s="1">
        <f>PRODUCT(U24,SUM(knots_10x10[Knots 10x10]))</f>
        <v>56190.062576336219</v>
      </c>
    </row>
    <row r="25" spans="1:22" x14ac:dyDescent="0.35">
      <c r="A25">
        <v>48</v>
      </c>
      <c r="B25">
        <v>31</v>
      </c>
      <c r="T25">
        <v>40</v>
      </c>
      <c r="U25" s="1">
        <v>3.3908666770000001E-3</v>
      </c>
      <c r="V25" s="1">
        <f>PRODUCT(U25,SUM(knots_10x10[Knots 10x10]))</f>
        <v>52618.729884750413</v>
      </c>
    </row>
    <row r="26" spans="1:22" x14ac:dyDescent="0.35">
      <c r="A26">
        <v>50</v>
      </c>
      <c r="B26">
        <v>15</v>
      </c>
      <c r="T26">
        <v>42</v>
      </c>
      <c r="U26" s="1">
        <v>3.1858655070000001E-3</v>
      </c>
      <c r="V26" s="1">
        <f>PRODUCT(U26,SUM(knots_10x10[Knots 10x10]))</f>
        <v>49437.566418945476</v>
      </c>
    </row>
    <row r="27" spans="1:22" x14ac:dyDescent="0.35">
      <c r="A27">
        <v>52</v>
      </c>
      <c r="B27">
        <v>7</v>
      </c>
      <c r="T27">
        <v>44</v>
      </c>
      <c r="U27" s="1">
        <v>3.0022270140000001E-3</v>
      </c>
      <c r="V27" s="1">
        <f>PRODUCT(U27,SUM(knots_10x10[Knots 10x10]))</f>
        <v>46587.90431776295</v>
      </c>
    </row>
    <row r="28" spans="1:22" x14ac:dyDescent="0.35">
      <c r="A28">
        <v>54</v>
      </c>
      <c r="B28">
        <v>4</v>
      </c>
      <c r="T28">
        <v>46</v>
      </c>
      <c r="U28" s="1">
        <v>2.8368802599999998E-3</v>
      </c>
      <c r="V28" s="1">
        <f>PRODUCT(U28,SUM(knots_10x10[Knots 10x10]))</f>
        <v>44022.089434783316</v>
      </c>
    </row>
    <row r="29" spans="1:22" x14ac:dyDescent="0.35">
      <c r="A29">
        <v>56</v>
      </c>
      <c r="B29">
        <v>1</v>
      </c>
      <c r="T29">
        <v>48</v>
      </c>
      <c r="U29" s="1">
        <v>2.6873065759999998E-3</v>
      </c>
      <c r="V29" s="1">
        <f>PRODUCT(U29,SUM(knots_10x10[Knots 10x10]))</f>
        <v>41701.037613534427</v>
      </c>
    </row>
    <row r="30" spans="1:22" x14ac:dyDescent="0.35">
      <c r="A30">
        <v>58</v>
      </c>
      <c r="B30">
        <v>6</v>
      </c>
      <c r="T30">
        <v>50</v>
      </c>
      <c r="U30" s="1">
        <v>2.551421958E-3</v>
      </c>
      <c r="V30" s="1">
        <f>PRODUCT(U30,SUM(knots_10x10[Knots 10x10]))</f>
        <v>39592.409734257155</v>
      </c>
    </row>
    <row r="31" spans="1:22" x14ac:dyDescent="0.35">
      <c r="A31">
        <v>62</v>
      </c>
      <c r="B31">
        <v>1</v>
      </c>
      <c r="T31">
        <v>52</v>
      </c>
      <c r="U31" s="1">
        <v>2.4274880959999998E-3</v>
      </c>
      <c r="V31" s="1">
        <f>PRODUCT(U31,SUM(knots_10x10[Knots 10x10]))</f>
        <v>37669.231081323072</v>
      </c>
    </row>
    <row r="32" spans="1:22" x14ac:dyDescent="0.35">
      <c r="A32">
        <v>64</v>
      </c>
      <c r="B32">
        <v>1</v>
      </c>
      <c r="T32">
        <v>54</v>
      </c>
      <c r="U32" s="1">
        <v>2.3140442500000002E-3</v>
      </c>
      <c r="V32" s="1">
        <f>PRODUCT(U32,SUM(knots_10x10[Knots 10x10]))</f>
        <v>35908.834209853507</v>
      </c>
    </row>
    <row r="33" spans="5:22" x14ac:dyDescent="0.35">
      <c r="T33">
        <v>56</v>
      </c>
      <c r="U33" s="1">
        <v>2.2098545339999998E-3</v>
      </c>
      <c r="V33" s="1">
        <f>PRODUCT(U33,SUM(knots_10x10[Knots 10x10]))</f>
        <v>34292.040910323587</v>
      </c>
    </row>
    <row r="34" spans="5:22" x14ac:dyDescent="0.35">
      <c r="T34">
        <v>58</v>
      </c>
      <c r="U34" s="1">
        <v>2.1138666690000002E-3</v>
      </c>
      <c r="V34" s="1">
        <f>PRODUCT(U34,SUM(knots_10x10[Knots 10x10]))</f>
        <v>32802.522146608164</v>
      </c>
    </row>
    <row r="35" spans="5:22" x14ac:dyDescent="0.35">
      <c r="T35">
        <v>60</v>
      </c>
      <c r="U35" s="1">
        <v>2.0251794600000001E-3</v>
      </c>
      <c r="V35" s="1">
        <f>PRODUCT(U35,SUM(knots_10x10[Knots 10x10]))</f>
        <v>31426.293371157721</v>
      </c>
    </row>
    <row r="36" spans="5:22" x14ac:dyDescent="0.35">
      <c r="T36">
        <v>62</v>
      </c>
      <c r="U36" s="1">
        <v>1.943016898E-3</v>
      </c>
      <c r="V36" s="1">
        <f>PRODUCT(U36,SUM(knots_10x10[Knots 10x10]))</f>
        <v>30151.312645480237</v>
      </c>
    </row>
    <row r="37" spans="5:22" x14ac:dyDescent="0.35">
      <c r="T37">
        <v>64</v>
      </c>
      <c r="U37" s="1">
        <v>1.8667073519999999E-3</v>
      </c>
      <c r="V37" s="1">
        <f>PRODUCT(U37,SUM(knots_10x10[Knots 10x10]))</f>
        <v>28967.157746133264</v>
      </c>
    </row>
    <row r="38" spans="5:22" x14ac:dyDescent="0.35">
      <c r="T38">
        <v>66</v>
      </c>
      <c r="U38" s="1">
        <v>1.7956667899999999E-3</v>
      </c>
      <c r="V38" s="1">
        <f>PRODUCT(U38,SUM(knots_10x10[Knots 10x10]))</f>
        <v>27864.76579185978</v>
      </c>
    </row>
    <row r="39" spans="5:22" x14ac:dyDescent="0.35">
      <c r="T39">
        <v>68</v>
      </c>
      <c r="U39" s="1">
        <v>1.7293850780000001E-3</v>
      </c>
      <c r="V39" s="1">
        <f>PRODUCT(U39,SUM(knots_10x10[Knots 10x10]))</f>
        <v>26836.220634456997</v>
      </c>
    </row>
    <row r="40" spans="5:22" x14ac:dyDescent="0.35">
      <c r="E40" t="s">
        <v>11</v>
      </c>
      <c r="F40" t="s">
        <v>31</v>
      </c>
      <c r="T40">
        <v>70</v>
      </c>
      <c r="U40" s="1">
        <v>1.66741478E-3</v>
      </c>
      <c r="V40" s="1">
        <f>PRODUCT(U40,SUM(knots_10x10[Knots 10x10]))</f>
        <v>25874.579059617961</v>
      </c>
    </row>
    <row r="41" spans="5:22" x14ac:dyDescent="0.35">
      <c r="E41" t="s">
        <v>10</v>
      </c>
      <c r="F41">
        <f>D10</f>
        <v>4.8134507882634257</v>
      </c>
      <c r="T41">
        <v>72</v>
      </c>
      <c r="U41" s="1">
        <v>1.609361912E-3</v>
      </c>
      <c r="V41" s="1">
        <f>PRODUCT(U41,SUM(knots_10x10[Knots 10x10]))</f>
        <v>24973.727309519185</v>
      </c>
    </row>
    <row r="42" spans="5:22" x14ac:dyDescent="0.35">
      <c r="E42" t="s">
        <v>12</v>
      </c>
      <c r="F42">
        <f>'knots 20x20'!D10</f>
        <v>4.3511153905656501</v>
      </c>
      <c r="T42">
        <v>74</v>
      </c>
      <c r="U42" s="1">
        <v>1.55487826E-3</v>
      </c>
      <c r="V42" s="1">
        <f>PRODUCT(U42,SUM(knots_10x10[Knots 10x10]))</f>
        <v>24128.261875219319</v>
      </c>
    </row>
    <row r="43" spans="5:22" x14ac:dyDescent="0.35">
      <c r="E43" t="s">
        <v>13</v>
      </c>
      <c r="F43">
        <f>'knots 30x30'!D10</f>
        <v>4.2162162025996919</v>
      </c>
      <c r="T43">
        <v>76</v>
      </c>
      <c r="U43" s="1">
        <v>1.5036550008E-3</v>
      </c>
      <c r="V43" s="1">
        <f>PRODUCT(U43,SUM(knots_10x10[Knots 10x10]))</f>
        <v>23333.390505624226</v>
      </c>
    </row>
    <row r="44" spans="5:22" x14ac:dyDescent="0.35">
      <c r="E44" t="s">
        <v>14</v>
      </c>
      <c r="F44">
        <f>'knots 40x40'!D10</f>
        <v>4.1510420744331018</v>
      </c>
      <c r="T44">
        <v>78</v>
      </c>
      <c r="U44" s="1">
        <v>1.455417346E-3</v>
      </c>
      <c r="V44" s="1">
        <f>PRODUCT(U44,SUM(knots_10x10[Knots 10x10]))</f>
        <v>22584.849094246572</v>
      </c>
    </row>
    <row r="45" spans="5:22" x14ac:dyDescent="0.35">
      <c r="E45" t="s">
        <v>15</v>
      </c>
      <c r="F45">
        <f>'knots 50x50'!D10</f>
        <v>4.1135557211013829</v>
      </c>
      <c r="T45">
        <v>80</v>
      </c>
      <c r="U45" s="1">
        <v>1.40992002E-3</v>
      </c>
      <c r="V45" s="1">
        <f>PRODUCT(U45,SUM(knots_10x10[Knots 10x10]))</f>
        <v>21878.831507795639</v>
      </c>
    </row>
    <row r="46" spans="5:22" x14ac:dyDescent="0.35">
      <c r="E46" t="s">
        <v>16</v>
      </c>
      <c r="F46">
        <f>'knots 60x60'!D10</f>
        <v>4.0878472653423152</v>
      </c>
      <c r="T46">
        <v>82</v>
      </c>
      <c r="U46" s="1">
        <v>1.36694344E-3</v>
      </c>
      <c r="V46" s="1">
        <f>PRODUCT(U46,SUM(knots_10x10[Knots 10x10]))</f>
        <v>21211.930308250081</v>
      </c>
    </row>
    <row r="47" spans="5:22" x14ac:dyDescent="0.35">
      <c r="E47" t="s">
        <v>17</v>
      </c>
      <c r="F47">
        <f>'knots 70x70'!D10</f>
        <v>4.0709585909015775</v>
      </c>
      <c r="T47">
        <v>84</v>
      </c>
      <c r="U47" s="1">
        <v>1.32629048E-3</v>
      </c>
      <c r="V47" s="1">
        <f>PRODUCT(U47,SUM(knots_10x10[Knots 10x10]))</f>
        <v>20581.086537315361</v>
      </c>
    </row>
    <row r="48" spans="5:22" x14ac:dyDescent="0.35">
      <c r="E48" t="s">
        <v>18</v>
      </c>
      <c r="F48">
        <f>'knots 80x80'!D10</f>
        <v>4.0587030313789789</v>
      </c>
      <c r="T48">
        <v>86</v>
      </c>
      <c r="U48" s="1">
        <v>1.2877836940000001E-3</v>
      </c>
      <c r="V48" s="1">
        <f>PRODUCT(U48,SUM(knots_10x10[Knots 10x10]))</f>
        <v>19983.546626646708</v>
      </c>
    </row>
    <row r="49" spans="5:22" x14ac:dyDescent="0.35">
      <c r="E49" t="s">
        <v>19</v>
      </c>
      <c r="F49">
        <f>'knots 90x90'!D10</f>
        <v>4.0479986166769031</v>
      </c>
      <c r="T49">
        <v>88</v>
      </c>
      <c r="U49" s="1">
        <v>1.251262962E-3</v>
      </c>
      <c r="V49" s="1">
        <f>PRODUCT(U49,SUM(knots_10x10[Knots 10x10]))</f>
        <v>19416.825868990283</v>
      </c>
    </row>
    <row r="50" spans="5:22" x14ac:dyDescent="0.35">
      <c r="E50" t="s">
        <v>20</v>
      </c>
      <c r="F50">
        <f>'knots 100x100'!D10</f>
        <v>4.0390700636709536</v>
      </c>
      <c r="T50">
        <v>90</v>
      </c>
      <c r="U50" s="1">
        <v>1.2165834240000001E-3</v>
      </c>
      <c r="V50" s="1">
        <f>PRODUCT(U50,SUM(knots_10x10[Knots 10x10]))</f>
        <v>18878.676358445569</v>
      </c>
    </row>
    <row r="51" spans="5:22" x14ac:dyDescent="0.35">
      <c r="E51" t="s">
        <v>21</v>
      </c>
      <c r="F51">
        <f>'knots 110x110'!D10</f>
        <v>4.0328122513703777</v>
      </c>
      <c r="T51">
        <v>92</v>
      </c>
      <c r="U51" s="1">
        <v>1.1836137400000001E-3</v>
      </c>
      <c r="V51" s="1">
        <f>PRODUCT(U51,SUM(knots_10x10[Knots 10x10]))</f>
        <v>18367.059989524681</v>
      </c>
    </row>
    <row r="52" spans="5:22" x14ac:dyDescent="0.35">
      <c r="E52" t="s">
        <v>22</v>
      </c>
      <c r="F52">
        <f>'knots 120x120'!D10</f>
        <v>4.0276963513106692</v>
      </c>
      <c r="T52">
        <v>94</v>
      </c>
      <c r="U52" s="1">
        <v>1.152234555E-3</v>
      </c>
      <c r="V52" s="1">
        <f>PRODUCT(U52,SUM(knots_10x10[Knots 10x10]))</f>
        <v>17880.12463735701</v>
      </c>
    </row>
    <row r="53" spans="5:22" x14ac:dyDescent="0.35">
      <c r="E53" t="s">
        <v>23</v>
      </c>
      <c r="F53">
        <f>'knots 130x130'!D10</f>
        <v>4.0226191747264766</v>
      </c>
      <c r="T53">
        <v>96</v>
      </c>
      <c r="U53" s="1">
        <v>1.1223371880000001E-3</v>
      </c>
      <c r="V53" s="1">
        <f>PRODUCT(U53,SUM(knots_10x10[Knots 10x10]))</f>
        <v>17416.183813877018</v>
      </c>
    </row>
    <row r="54" spans="5:22" x14ac:dyDescent="0.35">
      <c r="E54" t="s">
        <v>24</v>
      </c>
      <c r="F54">
        <f>'knots 140x140'!D10</f>
        <v>4.0196412023955812</v>
      </c>
      <c r="T54">
        <v>98</v>
      </c>
      <c r="U54" s="1">
        <v>1.093822467E-3</v>
      </c>
      <c r="V54" s="1">
        <f>PRODUCT(U54,SUM(knots_10x10[Knots 10x10]))</f>
        <v>16973.698589608193</v>
      </c>
    </row>
    <row r="55" spans="5:22" x14ac:dyDescent="0.35">
      <c r="E55" t="s">
        <v>25</v>
      </c>
      <c r="F55">
        <f>'knots 150x150'!D10</f>
        <v>4.0162048905740004</v>
      </c>
      <c r="T55">
        <v>100</v>
      </c>
      <c r="U55" s="1">
        <v>1.066599728E-3</v>
      </c>
      <c r="V55" s="1">
        <f>PRODUCT(U55,SUM(knots_10x10[Knots 10x10]))</f>
        <v>16551.262060363297</v>
      </c>
    </row>
    <row r="56" spans="5:22" x14ac:dyDescent="0.35">
      <c r="E56" t="s">
        <v>26</v>
      </c>
      <c r="F56">
        <f>'knots 160x160'!D10</f>
        <v>4.014608968408961</v>
      </c>
      <c r="T56">
        <v>102</v>
      </c>
      <c r="U56" s="1">
        <v>1.0405859290000001E-3</v>
      </c>
      <c r="V56" s="1">
        <f>PRODUCT(U56,SUM(knots_10x10[Knots 10x10]))</f>
        <v>16147.585598489479</v>
      </c>
    </row>
    <row r="57" spans="5:22" x14ac:dyDescent="0.35">
      <c r="E57" t="s">
        <v>27</v>
      </c>
      <c r="F57">
        <f>'knots 170x170'!D10</f>
        <v>4.010040827719604</v>
      </c>
      <c r="T57">
        <v>104</v>
      </c>
      <c r="U57" s="1">
        <v>1.0157048747E-3</v>
      </c>
      <c r="V57" s="1">
        <f>PRODUCT(U57,SUM(knots_10x10[Knots 10x10]))</f>
        <v>15761.486821931916</v>
      </c>
    </row>
    <row r="58" spans="5:22" x14ac:dyDescent="0.35">
      <c r="E58" t="s">
        <v>28</v>
      </c>
      <c r="F58">
        <f>'knots 180x180'!D10</f>
        <v>4.0071736280633807</v>
      </c>
      <c r="T58">
        <v>106</v>
      </c>
      <c r="U58" s="1">
        <v>9.9188653200000003E-4</v>
      </c>
      <c r="V58" s="1">
        <f>PRODUCT(U58,SUM(knots_10x10[Knots 10x10]))</f>
        <v>15391.878972312024</v>
      </c>
    </row>
    <row r="59" spans="5:22" x14ac:dyDescent="0.35">
      <c r="E59" t="s">
        <v>29</v>
      </c>
      <c r="F59">
        <f>'knots 190x190'!D10</f>
        <v>4.0044582043343651</v>
      </c>
      <c r="T59">
        <v>108</v>
      </c>
      <c r="U59" s="1">
        <v>9.6906642600000001E-4</v>
      </c>
      <c r="V59" s="1">
        <f>PRODUCT(U59,SUM(knots_10x10[Knots 10x10]))</f>
        <v>15037.761542187132</v>
      </c>
    </row>
    <row r="60" spans="5:22" x14ac:dyDescent="0.35">
      <c r="E60" t="s">
        <v>30</v>
      </c>
      <c r="F60">
        <f>'knots 200x200'!D10</f>
        <v>4.0050397932857269</v>
      </c>
      <c r="T60">
        <v>110</v>
      </c>
      <c r="U60" s="1">
        <v>9.4718510600000003E-4</v>
      </c>
      <c r="V60" s="1">
        <f>PRODUCT(U60,SUM(knots_10x10[Knots 10x10]))</f>
        <v>14698.211988554893</v>
      </c>
    </row>
    <row r="61" spans="5:22" x14ac:dyDescent="0.35">
      <c r="T61">
        <v>112</v>
      </c>
      <c r="U61" s="1">
        <v>9.2618767000000001E-4</v>
      </c>
      <c r="V61" s="1">
        <f>PRODUCT(U61,SUM(knots_10x10[Knots 10x10]))</f>
        <v>14372.378354147941</v>
      </c>
    </row>
    <row r="62" spans="5:22" x14ac:dyDescent="0.35">
      <c r="T62">
        <v>114</v>
      </c>
      <c r="U62" s="1">
        <v>9.0602333999999999E-4</v>
      </c>
      <c r="V62" s="1">
        <f>PRODUCT(U62,SUM(knots_10x10[Knots 10x10]))</f>
        <v>14059.472677031879</v>
      </c>
    </row>
    <row r="63" spans="5:22" x14ac:dyDescent="0.35">
      <c r="T63">
        <v>116</v>
      </c>
      <c r="U63" s="1">
        <v>8.8664509299999999E-4</v>
      </c>
      <c r="V63" s="1">
        <f>PRODUCT(U63,SUM(knots_10x10[Knots 10x10]))</f>
        <v>13758.765264543727</v>
      </c>
    </row>
    <row r="64" spans="5:22" x14ac:dyDescent="0.35">
      <c r="T64">
        <v>118</v>
      </c>
      <c r="U64" s="1">
        <v>8.6800931600000003E-4</v>
      </c>
      <c r="V64" s="1">
        <f>PRODUCT(U64,SUM(knots_10x10[Knots 10x10]))</f>
        <v>13469.579339657112</v>
      </c>
    </row>
    <row r="65" spans="20:22" x14ac:dyDescent="0.35">
      <c r="T65">
        <v>120</v>
      </c>
      <c r="U65" s="1">
        <v>8.5007550799999997E-4</v>
      </c>
      <c r="V65" s="1">
        <f>PRODUCT(U65,SUM(knots_10x10[Knots 10x10]))</f>
        <v>13191.286416683255</v>
      </c>
    </row>
    <row r="66" spans="20:22" x14ac:dyDescent="0.35">
      <c r="T66">
        <v>122</v>
      </c>
      <c r="U66" s="1">
        <v>8.3280601350000001E-4</v>
      </c>
      <c r="V66" s="1">
        <f>PRODUCT(U66,SUM(knots_10x10[Knots 10x10]))</f>
        <v>12923.302165782057</v>
      </c>
    </row>
    <row r="67" spans="20:22" x14ac:dyDescent="0.35">
      <c r="T67">
        <v>124</v>
      </c>
      <c r="U67" s="1">
        <v>8.1616577600000003E-4</v>
      </c>
      <c r="V67" s="1">
        <f>PRODUCT(U67,SUM(knots_10x10[Knots 10x10]))</f>
        <v>12665.082587828832</v>
      </c>
    </row>
    <row r="68" spans="20:22" x14ac:dyDescent="0.35">
      <c r="T68">
        <v>126</v>
      </c>
      <c r="U68" s="1">
        <v>8.0012212099999996E-4</v>
      </c>
      <c r="V68" s="1">
        <f>PRODUCT(U68,SUM(knots_10x10[Knots 10x10]))</f>
        <v>12416.120647055621</v>
      </c>
    </row>
    <row r="69" spans="20:22" x14ac:dyDescent="0.35">
      <c r="T69">
        <v>128</v>
      </c>
      <c r="U69" s="1">
        <v>7.8464455899999997E-4</v>
      </c>
      <c r="V69" s="1">
        <f>PRODUCT(U69,SUM(knots_10x10[Knots 10x10]))</f>
        <v>12175.943214048137</v>
      </c>
    </row>
    <row r="70" spans="20:22" x14ac:dyDescent="0.35">
      <c r="T70">
        <v>130</v>
      </c>
      <c r="U70" s="1">
        <v>7.6970460800000003E-4</v>
      </c>
      <c r="V70" s="1">
        <f>PRODUCT(U70,SUM(knots_10x10[Knots 10x10]))</f>
        <v>11944.108311339456</v>
      </c>
    </row>
    <row r="71" spans="20:22" x14ac:dyDescent="0.35">
      <c r="T71">
        <v>132</v>
      </c>
      <c r="U71" s="1">
        <v>7.5527563399999998E-4</v>
      </c>
      <c r="V71" s="1">
        <f>PRODUCT(U71,SUM(knots_10x10[Knots 10x10]))</f>
        <v>11720.202638323788</v>
      </c>
    </row>
    <row r="72" spans="20:22" x14ac:dyDescent="0.35">
      <c r="T72">
        <v>134</v>
      </c>
      <c r="U72" s="1">
        <v>7.4133270210000003E-4</v>
      </c>
      <c r="V72" s="1">
        <f>PRODUCT(U72,SUM(knots_10x10[Knots 10x10]))</f>
        <v>11503.839260658742</v>
      </c>
    </row>
    <row r="73" spans="20:22" x14ac:dyDescent="0.35">
      <c r="T73">
        <v>136</v>
      </c>
      <c r="U73" s="1">
        <v>7.2785244729999996E-4</v>
      </c>
      <c r="V73" s="1">
        <f>PRODUCT(U73,SUM(knots_10x10[Knots 10x10]))</f>
        <v>11294.655605367889</v>
      </c>
    </row>
    <row r="74" spans="20:22" x14ac:dyDescent="0.35">
      <c r="T74">
        <v>138</v>
      </c>
      <c r="U74" s="1">
        <v>7.1481295299999999E-4</v>
      </c>
      <c r="V74" s="1">
        <f>PRODUCT(U74,SUM(knots_10x10[Knots 10x10]))</f>
        <v>11092.311575430245</v>
      </c>
    </row>
    <row r="75" spans="20:22" x14ac:dyDescent="0.35">
      <c r="T75">
        <v>140</v>
      </c>
      <c r="U75" s="1">
        <v>7.0219363999999998E-4</v>
      </c>
      <c r="V75" s="1">
        <f>PRODUCT(U75,SUM(knots_10x10[Knots 10x10]))</f>
        <v>10896.487827306481</v>
      </c>
    </row>
    <row r="76" spans="20:22" x14ac:dyDescent="0.35">
      <c r="T76">
        <v>142</v>
      </c>
      <c r="U76" s="1">
        <v>6.8997517299999997E-4</v>
      </c>
      <c r="V76" s="1">
        <f>PRODUCT(U76,SUM(knots_10x10[Knots 10x10]))</f>
        <v>10706.884320026285</v>
      </c>
    </row>
    <row r="77" spans="20:22" x14ac:dyDescent="0.35">
      <c r="T77">
        <v>144</v>
      </c>
      <c r="U77" s="1">
        <v>6.7813935999999999E-4</v>
      </c>
      <c r="V77" s="1">
        <f>PRODUCT(U77,SUM(knots_10x10[Knots 10x10]))</f>
        <v>10523.21875409952</v>
      </c>
    </row>
    <row r="78" spans="20:22" x14ac:dyDescent="0.35">
      <c r="T78">
        <v>146</v>
      </c>
      <c r="U78" s="1">
        <v>6.6666907899999995E-4</v>
      </c>
      <c r="V78" s="1">
        <f>PRODUCT(U78,SUM(knots_10x10[Knots 10x10]))</f>
        <v>10345.225434062777</v>
      </c>
    </row>
    <row r="79" spans="20:22" x14ac:dyDescent="0.35">
      <c r="T79">
        <v>148</v>
      </c>
      <c r="U79" s="1">
        <v>6.5554819300000003E-4</v>
      </c>
      <c r="V79" s="1">
        <f>PRODUCT(U79,SUM(knots_10x10[Knots 10x10]))</f>
        <v>10172.653949467927</v>
      </c>
    </row>
    <row r="80" spans="20:22" x14ac:dyDescent="0.35">
      <c r="T80">
        <v>150</v>
      </c>
      <c r="U80" s="1">
        <v>6.4476148999999998E-4</v>
      </c>
      <c r="V80" s="1">
        <f>PRODUCT(U80,SUM(knots_10x10[Knots 10x10]))</f>
        <v>10005.268243815181</v>
      </c>
    </row>
    <row r="81" spans="20:22" x14ac:dyDescent="0.35">
      <c r="T81">
        <v>152</v>
      </c>
      <c r="U81" s="1">
        <v>6.3429460800000005E-4</v>
      </c>
      <c r="V81" s="1">
        <f>PRODUCT(U81,SUM(knots_10x10[Knots 10x10]))</f>
        <v>9842.8454507194565</v>
      </c>
    </row>
    <row r="82" spans="20:22" x14ac:dyDescent="0.35">
      <c r="T82">
        <v>154</v>
      </c>
      <c r="U82" s="1">
        <v>6.2413398699999998E-4</v>
      </c>
      <c r="V82" s="1">
        <f>PRODUCT(U82,SUM(knots_10x10[Knots 10x10]))</f>
        <v>9685.1751490568331</v>
      </c>
    </row>
    <row r="83" spans="20:22" x14ac:dyDescent="0.35">
      <c r="T83">
        <v>156</v>
      </c>
      <c r="U83" s="1">
        <v>6.1426680699999995E-4</v>
      </c>
      <c r="V83" s="1">
        <f>PRODUCT(U83,SUM(knots_10x10[Knots 10x10]))</f>
        <v>9532.0584008620735</v>
      </c>
    </row>
    <row r="84" spans="20:22" x14ac:dyDescent="0.35">
      <c r="T84">
        <v>158</v>
      </c>
      <c r="U84" s="1">
        <v>6.0468094300000004E-4</v>
      </c>
      <c r="V84" s="1">
        <f>PRODUCT(U84,SUM(knots_10x10[Knots 10x10]))</f>
        <v>9383.3070530284258</v>
      </c>
    </row>
    <row r="85" spans="20:22" x14ac:dyDescent="0.35">
      <c r="T85">
        <v>160</v>
      </c>
      <c r="U85" s="1">
        <v>5.9536491700000005E-4</v>
      </c>
      <c r="V85" s="1">
        <f>PRODUCT(U85,SUM(knots_10x10[Knots 10x10]))</f>
        <v>9238.7429924540957</v>
      </c>
    </row>
    <row r="86" spans="20:22" x14ac:dyDescent="0.35">
      <c r="T86">
        <v>162</v>
      </c>
      <c r="U86" s="1">
        <v>5.8630785560000002E-4</v>
      </c>
      <c r="V86" s="1">
        <f>PRODUCT(U86,SUM(knots_10x10[Knots 10x10]))</f>
        <v>9098.197488088279</v>
      </c>
    </row>
    <row r="87" spans="20:22" x14ac:dyDescent="0.35">
      <c r="T87">
        <v>164</v>
      </c>
      <c r="U87" s="1">
        <v>5.7749945400000001E-4</v>
      </c>
      <c r="V87" s="1">
        <f>PRODUCT(U87,SUM(knots_10x10[Knots 10x10]))</f>
        <v>8961.5106322910287</v>
      </c>
    </row>
    <row r="88" spans="20:22" x14ac:dyDescent="0.35">
      <c r="T88">
        <v>166</v>
      </c>
      <c r="U88" s="1">
        <v>5.6892993599999997E-4</v>
      </c>
      <c r="V88" s="1">
        <f>PRODUCT(U88,SUM(knots_10x10[Knots 10x10]))</f>
        <v>8828.5307201219512</v>
      </c>
    </row>
    <row r="89" spans="20:22" x14ac:dyDescent="0.35">
      <c r="T89">
        <v>168</v>
      </c>
      <c r="U89" s="1">
        <v>5.6059002400000004E-4</v>
      </c>
      <c r="V89" s="1">
        <f>PRODUCT(U89,SUM(knots_10x10[Knots 10x10]))</f>
        <v>8699.113783806768</v>
      </c>
    </row>
    <row r="90" spans="20:22" x14ac:dyDescent="0.35">
      <c r="T90">
        <v>170</v>
      </c>
      <c r="U90" s="1">
        <v>5.5247090539999998E-4</v>
      </c>
      <c r="V90" s="1">
        <f>PRODUCT(U90,SUM(knots_10x10[Knots 10x10]))</f>
        <v>8573.1230713398218</v>
      </c>
    </row>
    <row r="91" spans="20:22" x14ac:dyDescent="0.35">
      <c r="T91">
        <v>172</v>
      </c>
      <c r="U91" s="1">
        <v>5.4456420500000003E-4</v>
      </c>
      <c r="V91" s="1">
        <f>PRODUCT(U91,SUM(knots_10x10[Knots 10x10]))</f>
        <v>8450.4286181933112</v>
      </c>
    </row>
    <row r="92" spans="20:22" x14ac:dyDescent="0.35">
      <c r="T92">
        <v>174</v>
      </c>
      <c r="U92" s="1">
        <v>5.3686195999999998E-4</v>
      </c>
      <c r="V92" s="1">
        <f>PRODUCT(U92,SUM(knots_10x10[Knots 10x10]))</f>
        <v>8330.9068593727188</v>
      </c>
    </row>
    <row r="93" spans="20:22" x14ac:dyDescent="0.35">
      <c r="T93">
        <v>176</v>
      </c>
      <c r="U93" s="1">
        <v>5.2935659400000004E-4</v>
      </c>
      <c r="V93" s="1">
        <f>PRODUCT(U93,SUM(knots_10x10[Knots 10x10]))</f>
        <v>8214.4402259545095</v>
      </c>
    </row>
    <row r="94" spans="20:22" x14ac:dyDescent="0.35">
      <c r="T94">
        <v>178</v>
      </c>
      <c r="U94" s="1">
        <v>5.2204089E-4</v>
      </c>
      <c r="V94" s="1">
        <f>PRODUCT(U94,SUM(knots_10x10[Knots 10x10]))</f>
        <v>8100.9167261059802</v>
      </c>
    </row>
    <row r="95" spans="20:22" x14ac:dyDescent="0.35">
      <c r="T95">
        <v>180</v>
      </c>
      <c r="U95" s="1">
        <v>5.1490798299999997E-4</v>
      </c>
      <c r="V95" s="1">
        <f>PRODUCT(U95,SUM(knots_10x10[Knots 10x10]))</f>
        <v>7990.2298302537056</v>
      </c>
    </row>
    <row r="96" spans="20:22" x14ac:dyDescent="0.35">
      <c r="T96">
        <v>182</v>
      </c>
      <c r="U96" s="1">
        <v>5.0795131800000001E-4</v>
      </c>
      <c r="V96" s="1">
        <f>PRODUCT(U96,SUM(knots_10x10[Knots 10x10]))</f>
        <v>7882.2778193366757</v>
      </c>
    </row>
    <row r="97" spans="20:22" x14ac:dyDescent="0.35">
      <c r="T97">
        <v>184</v>
      </c>
      <c r="U97" s="1">
        <v>5.0116465300000001E-4</v>
      </c>
      <c r="V97" s="1">
        <f>PRODUCT(U97,SUM(knots_10x10[Knots 10x10]))</f>
        <v>7776.9638313596461</v>
      </c>
    </row>
    <row r="98" spans="20:22" x14ac:dyDescent="0.35">
      <c r="T98">
        <v>186</v>
      </c>
      <c r="U98" s="1">
        <v>4.9454202800000005E-4</v>
      </c>
      <c r="V98" s="1">
        <f>PRODUCT(U98,SUM(knots_10x10[Knots 10x10]))</f>
        <v>7674.1953803418965</v>
      </c>
    </row>
    <row r="99" spans="20:22" x14ac:dyDescent="0.35">
      <c r="T99">
        <v>188</v>
      </c>
      <c r="U99" s="1">
        <v>4.8807775600000002E-4</v>
      </c>
      <c r="V99" s="1">
        <f>PRODUCT(U99,SUM(knots_10x10[Knots 10x10]))</f>
        <v>7573.8842166571922</v>
      </c>
    </row>
    <row r="100" spans="20:22" x14ac:dyDescent="0.35">
      <c r="T100">
        <v>190</v>
      </c>
      <c r="U100" s="1">
        <v>4.8176639999999998E-4</v>
      </c>
      <c r="V100" s="1">
        <f>PRODUCT(U100,SUM(knots_10x10[Knots 10x10]))</f>
        <v>7475.9459701247997</v>
      </c>
    </row>
    <row r="101" spans="20:22" x14ac:dyDescent="0.35">
      <c r="T101">
        <v>192</v>
      </c>
      <c r="U101" s="1">
        <v>4.7560278000000002E-4</v>
      </c>
      <c r="V101" s="1">
        <f>PRODUCT(U101,SUM(knots_10x10[Knots 10x10]))</f>
        <v>7380.3002586339599</v>
      </c>
    </row>
    <row r="102" spans="20:22" x14ac:dyDescent="0.35">
      <c r="T102">
        <v>194</v>
      </c>
      <c r="U102" s="1">
        <v>4.6958192499999999E-4</v>
      </c>
      <c r="V102" s="1">
        <f>PRODUCT(U102,SUM(knots_10x10[Knots 10x10]))</f>
        <v>7286.8699432903495</v>
      </c>
    </row>
    <row r="103" spans="20:22" x14ac:dyDescent="0.35">
      <c r="T103">
        <v>196</v>
      </c>
      <c r="U103" s="1">
        <v>4.63699089E-4</v>
      </c>
      <c r="V103" s="1">
        <f>PRODUCT(U103,SUM(knots_10x10[Knots 10x10]))</f>
        <v>7195.5813767005984</v>
      </c>
    </row>
    <row r="104" spans="20:22" x14ac:dyDescent="0.35">
      <c r="T104">
        <v>198</v>
      </c>
      <c r="U104" s="1">
        <v>4.5794973199999998E-4</v>
      </c>
      <c r="V104" s="1">
        <f>PRODUCT(U104,SUM(knots_10x10[Knots 10x10]))</f>
        <v>7106.364108134424</v>
      </c>
    </row>
    <row r="105" spans="20:22" x14ac:dyDescent="0.35">
      <c r="T105">
        <v>200</v>
      </c>
      <c r="U105" s="1">
        <v>4.52329504E-4</v>
      </c>
      <c r="V105" s="1">
        <f>PRODUCT(U105,SUM(knots_10x10[Knots 10x10]))</f>
        <v>7019.1506352401284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B1B0C-CA49-45E2-BFFF-3175F98CD4D3}">
  <dimension ref="A1:D28"/>
  <sheetViews>
    <sheetView workbookViewId="0">
      <selection activeCell="D16" sqref="D16"/>
    </sheetView>
  </sheetViews>
  <sheetFormatPr defaultRowHeight="14.5" x14ac:dyDescent="0.35"/>
  <cols>
    <col min="2" max="2" width="13.26953125" bestFit="1" customWidth="1"/>
  </cols>
  <sheetData>
    <row r="1" spans="1:4" x14ac:dyDescent="0.35">
      <c r="A1" t="s">
        <v>0</v>
      </c>
      <c r="B1" t="s">
        <v>1</v>
      </c>
    </row>
    <row r="2" spans="1:4" x14ac:dyDescent="0.35">
      <c r="A2">
        <v>2</v>
      </c>
      <c r="B2">
        <v>15776591</v>
      </c>
    </row>
    <row r="3" spans="1:4" x14ac:dyDescent="0.35">
      <c r="A3">
        <v>4</v>
      </c>
      <c r="B3">
        <v>8124559</v>
      </c>
    </row>
    <row r="4" spans="1:4" x14ac:dyDescent="0.35">
      <c r="A4">
        <v>6</v>
      </c>
      <c r="B4">
        <v>4156588</v>
      </c>
    </row>
    <row r="5" spans="1:4" x14ac:dyDescent="0.35">
      <c r="A5">
        <v>8</v>
      </c>
      <c r="B5">
        <v>2550863</v>
      </c>
    </row>
    <row r="6" spans="1:4" x14ac:dyDescent="0.35">
      <c r="A6">
        <v>10</v>
      </c>
      <c r="B6">
        <v>955357</v>
      </c>
    </row>
    <row r="7" spans="1:4" x14ac:dyDescent="0.35">
      <c r="A7">
        <v>12</v>
      </c>
      <c r="B7">
        <v>487391</v>
      </c>
    </row>
    <row r="8" spans="1:4" x14ac:dyDescent="0.35">
      <c r="A8">
        <v>14</v>
      </c>
      <c r="B8">
        <v>269480</v>
      </c>
    </row>
    <row r="9" spans="1:4" x14ac:dyDescent="0.35">
      <c r="A9">
        <v>16</v>
      </c>
      <c r="B9">
        <v>159099</v>
      </c>
      <c r="D9" t="s">
        <v>5</v>
      </c>
    </row>
    <row r="10" spans="1:4" x14ac:dyDescent="0.35">
      <c r="A10">
        <v>18</v>
      </c>
      <c r="B10">
        <v>69628</v>
      </c>
      <c r="D10">
        <f>SUMPRODUCT(knots_50x50[Length],knots_50x50[Knots 50x50])/SUM(knots_50x50[Knots 50x50])</f>
        <v>4.1135557211013829</v>
      </c>
    </row>
    <row r="11" spans="1:4" x14ac:dyDescent="0.35">
      <c r="A11">
        <v>20</v>
      </c>
      <c r="B11">
        <v>36978</v>
      </c>
    </row>
    <row r="12" spans="1:4" x14ac:dyDescent="0.35">
      <c r="A12">
        <v>22</v>
      </c>
      <c r="B12">
        <v>21103</v>
      </c>
    </row>
    <row r="13" spans="1:4" x14ac:dyDescent="0.35">
      <c r="A13">
        <v>24</v>
      </c>
      <c r="B13">
        <v>12283</v>
      </c>
    </row>
    <row r="14" spans="1:4" x14ac:dyDescent="0.35">
      <c r="A14">
        <v>26</v>
      </c>
      <c r="B14">
        <v>5824</v>
      </c>
    </row>
    <row r="15" spans="1:4" x14ac:dyDescent="0.35">
      <c r="A15">
        <v>28</v>
      </c>
      <c r="B15">
        <v>3021</v>
      </c>
    </row>
    <row r="16" spans="1:4" x14ac:dyDescent="0.35">
      <c r="A16">
        <v>30</v>
      </c>
      <c r="B16">
        <v>1804</v>
      </c>
    </row>
    <row r="17" spans="1:2" x14ac:dyDescent="0.35">
      <c r="A17">
        <v>32</v>
      </c>
      <c r="B17">
        <v>1036</v>
      </c>
    </row>
    <row r="18" spans="1:2" x14ac:dyDescent="0.35">
      <c r="A18">
        <v>34</v>
      </c>
      <c r="B18">
        <v>547</v>
      </c>
    </row>
    <row r="19" spans="1:2" x14ac:dyDescent="0.35">
      <c r="A19">
        <v>36</v>
      </c>
      <c r="B19">
        <v>266</v>
      </c>
    </row>
    <row r="20" spans="1:2" x14ac:dyDescent="0.35">
      <c r="A20">
        <v>38</v>
      </c>
      <c r="B20">
        <v>159</v>
      </c>
    </row>
    <row r="21" spans="1:2" x14ac:dyDescent="0.35">
      <c r="A21">
        <v>40</v>
      </c>
      <c r="B21">
        <v>106</v>
      </c>
    </row>
    <row r="22" spans="1:2" x14ac:dyDescent="0.35">
      <c r="A22">
        <v>42</v>
      </c>
      <c r="B22">
        <v>53</v>
      </c>
    </row>
    <row r="23" spans="1:2" x14ac:dyDescent="0.35">
      <c r="A23">
        <v>44</v>
      </c>
      <c r="B23">
        <v>30</v>
      </c>
    </row>
    <row r="24" spans="1:2" x14ac:dyDescent="0.35">
      <c r="A24">
        <v>46</v>
      </c>
      <c r="B24">
        <v>8</v>
      </c>
    </row>
    <row r="25" spans="1:2" x14ac:dyDescent="0.35">
      <c r="A25">
        <v>48</v>
      </c>
      <c r="B25">
        <v>7</v>
      </c>
    </row>
    <row r="26" spans="1:2" x14ac:dyDescent="0.35">
      <c r="A26">
        <v>50</v>
      </c>
      <c r="B26">
        <v>3</v>
      </c>
    </row>
    <row r="27" spans="1:2" x14ac:dyDescent="0.35">
      <c r="A27">
        <v>52</v>
      </c>
      <c r="B27">
        <v>1</v>
      </c>
    </row>
    <row r="28" spans="1:2" x14ac:dyDescent="0.35">
      <c r="A28">
        <v>54</v>
      </c>
      <c r="B28">
        <v>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0F5A5-E7F6-4157-B0A5-670FD24BC69A}">
  <dimension ref="A1:D25"/>
  <sheetViews>
    <sheetView workbookViewId="0">
      <selection activeCell="B61" sqref="B61"/>
    </sheetView>
  </sheetViews>
  <sheetFormatPr defaultRowHeight="14.5" x14ac:dyDescent="0.35"/>
  <cols>
    <col min="2" max="2" width="15.36328125" bestFit="1" customWidth="1"/>
  </cols>
  <sheetData>
    <row r="1" spans="1:4" x14ac:dyDescent="0.35">
      <c r="A1" t="s">
        <v>0</v>
      </c>
      <c r="B1" t="s">
        <v>3</v>
      </c>
      <c r="C1" t="s">
        <v>46</v>
      </c>
    </row>
    <row r="2" spans="1:4" x14ac:dyDescent="0.35">
      <c r="A2">
        <v>2</v>
      </c>
      <c r="B2">
        <v>1500763</v>
      </c>
      <c r="C2">
        <f>knots_200x200[[#This Row],[Knots 200x200]]/SUM(knots_200x200[Knots 200x200])</f>
        <v>0.49280266424725067</v>
      </c>
    </row>
    <row r="3" spans="1:4" x14ac:dyDescent="0.35">
      <c r="A3">
        <v>4</v>
      </c>
      <c r="B3">
        <v>774318</v>
      </c>
      <c r="C3">
        <f>knots_200x200[[#This Row],[Knots 200x200]]/SUM(knots_200x200[Knots 200x200])</f>
        <v>0.25426131466101087</v>
      </c>
    </row>
    <row r="4" spans="1:4" x14ac:dyDescent="0.35">
      <c r="A4">
        <v>6</v>
      </c>
      <c r="B4">
        <v>379716</v>
      </c>
      <c r="C4">
        <f>knots_200x200[[#This Row],[Knots 200x200]]/SUM(knots_200x200[Knots 200x200])</f>
        <v>0.12468661371403016</v>
      </c>
    </row>
    <row r="5" spans="1:4" x14ac:dyDescent="0.35">
      <c r="A5">
        <v>8</v>
      </c>
      <c r="B5">
        <v>219299</v>
      </c>
      <c r="C5">
        <f>knots_200x200[[#This Row],[Knots 200x200]]/SUM(knots_200x200[Knots 200x200])</f>
        <v>7.2010791488568024E-2</v>
      </c>
    </row>
    <row r="6" spans="1:4" x14ac:dyDescent="0.35">
      <c r="A6">
        <v>10</v>
      </c>
      <c r="B6">
        <v>84456</v>
      </c>
      <c r="C6">
        <f>knots_200x200[[#This Row],[Knots 200x200]]/SUM(knots_200x200[Knots 200x200])</f>
        <v>2.7732654530839181E-2</v>
      </c>
    </row>
    <row r="7" spans="1:4" x14ac:dyDescent="0.35">
      <c r="A7">
        <v>12</v>
      </c>
      <c r="B7">
        <v>42397</v>
      </c>
      <c r="C7">
        <f>knots_200x200[[#This Row],[Knots 200x200]]/SUM(knots_200x200[Knots 200x200])</f>
        <v>1.3921821470872274E-2</v>
      </c>
    </row>
    <row r="8" spans="1:4" x14ac:dyDescent="0.35">
      <c r="A8">
        <v>14</v>
      </c>
      <c r="B8">
        <v>21621</v>
      </c>
      <c r="C8">
        <f>knots_200x200[[#This Row],[Knots 200x200]]/SUM(knots_200x200[Knots 200x200])</f>
        <v>7.0996462490678447E-3</v>
      </c>
    </row>
    <row r="9" spans="1:4" x14ac:dyDescent="0.35">
      <c r="A9">
        <v>16</v>
      </c>
      <c r="B9">
        <v>12125</v>
      </c>
      <c r="C9">
        <f>knots_200x200[[#This Row],[Knots 200x200]]/SUM(knots_200x200[Knots 200x200])</f>
        <v>3.9814629651703263E-3</v>
      </c>
    </row>
    <row r="10" spans="1:4" x14ac:dyDescent="0.35">
      <c r="A10">
        <v>18</v>
      </c>
      <c r="B10">
        <v>5134</v>
      </c>
      <c r="C10">
        <f>knots_200x200[[#This Row],[Knots 200x200]]/SUM(knots_200x200[Knots 200x200])</f>
        <v>1.6858417206750066E-3</v>
      </c>
      <c r="D10">
        <f>SUMPRODUCT(knots_200x200[Length],knots_200x200[Knots 200x200])/SUM(knots_200x200[Knots 200x200])</f>
        <v>4.0050397932857269</v>
      </c>
    </row>
    <row r="11" spans="1:4" x14ac:dyDescent="0.35">
      <c r="A11">
        <v>20</v>
      </c>
      <c r="B11">
        <v>2626</v>
      </c>
      <c r="C11">
        <f>knots_200x200[[#This Row],[Knots 200x200]]/SUM(knots_200x200[Knots 200x200])</f>
        <v>8.6229457703400217E-4</v>
      </c>
    </row>
    <row r="12" spans="1:4" x14ac:dyDescent="0.35">
      <c r="A12">
        <v>22</v>
      </c>
      <c r="B12">
        <v>1370</v>
      </c>
      <c r="C12">
        <f>knots_200x200[[#This Row],[Knots 200x200]]/SUM(knots_200x200[Knots 200x200])</f>
        <v>4.4986426905429665E-4</v>
      </c>
    </row>
    <row r="13" spans="1:4" x14ac:dyDescent="0.35">
      <c r="A13">
        <v>24</v>
      </c>
      <c r="B13">
        <v>767</v>
      </c>
      <c r="C13">
        <f>knots_200x200[[#This Row],[Knots 200x200]]/SUM(knots_200x200[Knots 200x200])</f>
        <v>2.5185831705448579E-4</v>
      </c>
    </row>
    <row r="14" spans="1:4" x14ac:dyDescent="0.35">
      <c r="A14">
        <v>26</v>
      </c>
      <c r="B14">
        <v>367</v>
      </c>
      <c r="C14">
        <f>knots_200x200[[#This Row],[Knots 200x200]]/SUM(knots_200x200[Knots 200x200])</f>
        <v>1.2051108521381524E-4</v>
      </c>
    </row>
    <row r="15" spans="1:4" x14ac:dyDescent="0.35">
      <c r="A15">
        <v>28</v>
      </c>
      <c r="B15">
        <v>192</v>
      </c>
      <c r="C15">
        <f>knots_200x200[[#This Row],[Knots 200x200]]/SUM(knots_200x200[Knots 200x200])</f>
        <v>6.3046671283521871E-5</v>
      </c>
    </row>
    <row r="16" spans="1:4" x14ac:dyDescent="0.35">
      <c r="A16">
        <v>30</v>
      </c>
      <c r="B16">
        <v>97</v>
      </c>
      <c r="C16">
        <f>knots_200x200[[#This Row],[Knots 200x200]]/SUM(knots_200x200[Knots 200x200])</f>
        <v>3.1851703721362606E-5</v>
      </c>
    </row>
    <row r="17" spans="1:3" x14ac:dyDescent="0.35">
      <c r="A17">
        <v>32</v>
      </c>
      <c r="B17">
        <v>53</v>
      </c>
      <c r="C17">
        <f>knots_200x200[[#This Row],[Knots 200x200]]/SUM(knots_200x200[Knots 200x200])</f>
        <v>1.7403508218888847E-5</v>
      </c>
    </row>
    <row r="18" spans="1:3" x14ac:dyDescent="0.35">
      <c r="A18">
        <v>34</v>
      </c>
      <c r="B18">
        <v>28</v>
      </c>
      <c r="C18">
        <f>knots_200x200[[#This Row],[Knots 200x200]]/SUM(knots_200x200[Knots 200x200])</f>
        <v>9.1943062288469393E-6</v>
      </c>
    </row>
    <row r="19" spans="1:3" x14ac:dyDescent="0.35">
      <c r="A19">
        <v>36</v>
      </c>
      <c r="B19">
        <v>9</v>
      </c>
      <c r="C19">
        <f>knots_200x200[[#This Row],[Knots 200x200]]/SUM(knots_200x200[Knots 200x200])</f>
        <v>2.9553127164150875E-6</v>
      </c>
    </row>
    <row r="20" spans="1:3" x14ac:dyDescent="0.35">
      <c r="A20">
        <v>38</v>
      </c>
      <c r="B20">
        <v>11</v>
      </c>
      <c r="C20">
        <f>knots_200x200[[#This Row],[Knots 200x200]]/SUM(knots_200x200[Knots 200x200])</f>
        <v>3.6120488756184402E-6</v>
      </c>
    </row>
    <row r="21" spans="1:3" x14ac:dyDescent="0.35">
      <c r="A21">
        <v>40</v>
      </c>
      <c r="B21">
        <v>6</v>
      </c>
      <c r="C21">
        <f>knots_200x200[[#This Row],[Knots 200x200]]/SUM(knots_200x200[Knots 200x200])</f>
        <v>1.9702084776100585E-6</v>
      </c>
    </row>
    <row r="22" spans="1:3" x14ac:dyDescent="0.35">
      <c r="A22">
        <v>42</v>
      </c>
      <c r="B22">
        <v>4</v>
      </c>
      <c r="C22">
        <f>knots_200x200[[#This Row],[Knots 200x200]]/SUM(knots_200x200[Knots 200x200])</f>
        <v>1.3134723184067056E-6</v>
      </c>
    </row>
    <row r="23" spans="1:3" x14ac:dyDescent="0.35">
      <c r="A23">
        <v>44</v>
      </c>
      <c r="B23">
        <v>1</v>
      </c>
      <c r="C23">
        <f>knots_200x200[[#This Row],[Knots 200x200]]/SUM(knots_200x200[Knots 200x200])</f>
        <v>3.283680796016764E-7</v>
      </c>
    </row>
    <row r="24" spans="1:3" x14ac:dyDescent="0.35">
      <c r="A24">
        <v>46</v>
      </c>
      <c r="B24">
        <v>1</v>
      </c>
      <c r="C24">
        <f>knots_200x200[[#This Row],[Knots 200x200]]/SUM(knots_200x200[Knots 200x200])</f>
        <v>3.283680796016764E-7</v>
      </c>
    </row>
    <row r="25" spans="1:3" x14ac:dyDescent="0.35">
      <c r="A25">
        <v>50</v>
      </c>
      <c r="B25">
        <v>2</v>
      </c>
      <c r="C25">
        <f>knots_200x200[[#This Row],[Knots 200x200]]/SUM(knots_200x200[Knots 200x200])</f>
        <v>6.5673615920335279E-7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219F5-8A2C-4EEE-BCB9-4C322178AA5E}">
  <dimension ref="A1:D26"/>
  <sheetViews>
    <sheetView workbookViewId="0">
      <selection activeCell="E13" sqref="E13"/>
    </sheetView>
  </sheetViews>
  <sheetFormatPr defaultRowHeight="14.5" x14ac:dyDescent="0.35"/>
  <cols>
    <col min="2" max="2" width="15.36328125" bestFit="1" customWidth="1"/>
  </cols>
  <sheetData>
    <row r="1" spans="1:4" x14ac:dyDescent="0.35">
      <c r="A1" t="s">
        <v>0</v>
      </c>
      <c r="B1" t="s">
        <v>2</v>
      </c>
    </row>
    <row r="2" spans="1:4" x14ac:dyDescent="0.35">
      <c r="A2">
        <v>2</v>
      </c>
      <c r="B2">
        <v>5354573</v>
      </c>
    </row>
    <row r="3" spans="1:4" x14ac:dyDescent="0.35">
      <c r="A3">
        <v>4</v>
      </c>
      <c r="B3">
        <v>2757935</v>
      </c>
    </row>
    <row r="4" spans="1:4" x14ac:dyDescent="0.35">
      <c r="A4">
        <v>6</v>
      </c>
      <c r="B4">
        <v>1374025</v>
      </c>
    </row>
    <row r="5" spans="1:4" x14ac:dyDescent="0.35">
      <c r="A5">
        <v>8</v>
      </c>
      <c r="B5">
        <v>806855</v>
      </c>
    </row>
    <row r="6" spans="1:4" x14ac:dyDescent="0.35">
      <c r="A6">
        <v>10</v>
      </c>
      <c r="B6">
        <v>308372</v>
      </c>
    </row>
    <row r="7" spans="1:4" x14ac:dyDescent="0.35">
      <c r="A7">
        <v>12</v>
      </c>
      <c r="B7">
        <v>155862</v>
      </c>
    </row>
    <row r="8" spans="1:4" x14ac:dyDescent="0.35">
      <c r="A8">
        <v>14</v>
      </c>
      <c r="B8">
        <v>81784</v>
      </c>
    </row>
    <row r="9" spans="1:4" x14ac:dyDescent="0.35">
      <c r="A9">
        <v>16</v>
      </c>
      <c r="B9">
        <v>45806</v>
      </c>
    </row>
    <row r="10" spans="1:4" x14ac:dyDescent="0.35">
      <c r="A10">
        <v>18</v>
      </c>
      <c r="B10">
        <v>20281</v>
      </c>
      <c r="D10">
        <f>SUMPRODUCT(knots_100x100[Length],knots_100x100[Knots 100x100])/SUM(knots_100x100[Knots 100x100])</f>
        <v>4.0390700636709536</v>
      </c>
    </row>
    <row r="11" spans="1:4" x14ac:dyDescent="0.35">
      <c r="A11">
        <v>20</v>
      </c>
      <c r="B11">
        <v>10407</v>
      </c>
    </row>
    <row r="12" spans="1:4" x14ac:dyDescent="0.35">
      <c r="A12">
        <v>22</v>
      </c>
      <c r="B12">
        <v>5820</v>
      </c>
    </row>
    <row r="13" spans="1:4" x14ac:dyDescent="0.35">
      <c r="A13">
        <v>24</v>
      </c>
      <c r="B13">
        <v>3120</v>
      </c>
    </row>
    <row r="14" spans="1:4" x14ac:dyDescent="0.35">
      <c r="A14">
        <v>26</v>
      </c>
      <c r="B14">
        <v>1488</v>
      </c>
    </row>
    <row r="15" spans="1:4" x14ac:dyDescent="0.35">
      <c r="A15">
        <v>28</v>
      </c>
      <c r="B15">
        <v>782</v>
      </c>
    </row>
    <row r="16" spans="1:4" x14ac:dyDescent="0.35">
      <c r="A16">
        <v>30</v>
      </c>
      <c r="B16">
        <v>431</v>
      </c>
    </row>
    <row r="17" spans="1:2" x14ac:dyDescent="0.35">
      <c r="A17">
        <v>32</v>
      </c>
      <c r="B17">
        <v>261</v>
      </c>
    </row>
    <row r="18" spans="1:2" x14ac:dyDescent="0.35">
      <c r="A18">
        <v>34</v>
      </c>
      <c r="B18">
        <v>114</v>
      </c>
    </row>
    <row r="19" spans="1:2" x14ac:dyDescent="0.35">
      <c r="A19">
        <v>36</v>
      </c>
      <c r="B19">
        <v>60</v>
      </c>
    </row>
    <row r="20" spans="1:2" x14ac:dyDescent="0.35">
      <c r="A20">
        <v>38</v>
      </c>
      <c r="B20">
        <v>36</v>
      </c>
    </row>
    <row r="21" spans="1:2" x14ac:dyDescent="0.35">
      <c r="A21">
        <v>40</v>
      </c>
      <c r="B21">
        <v>28</v>
      </c>
    </row>
    <row r="22" spans="1:2" x14ac:dyDescent="0.35">
      <c r="A22">
        <v>42</v>
      </c>
      <c r="B22">
        <v>11</v>
      </c>
    </row>
    <row r="23" spans="1:2" x14ac:dyDescent="0.35">
      <c r="A23">
        <v>44</v>
      </c>
      <c r="B23">
        <v>3</v>
      </c>
    </row>
    <row r="24" spans="1:2" x14ac:dyDescent="0.35">
      <c r="A24">
        <v>46</v>
      </c>
      <c r="B24">
        <v>3</v>
      </c>
    </row>
    <row r="25" spans="1:2" x14ac:dyDescent="0.35">
      <c r="A25">
        <v>48</v>
      </c>
      <c r="B25">
        <v>2</v>
      </c>
    </row>
    <row r="26" spans="1:2" x14ac:dyDescent="0.35">
      <c r="A26">
        <v>52</v>
      </c>
      <c r="B26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8C0C3-4442-40A4-A4E2-8269DBFC263A}">
  <dimension ref="A1:D31"/>
  <sheetViews>
    <sheetView workbookViewId="0">
      <selection activeCell="D26" sqref="D26"/>
    </sheetView>
  </sheetViews>
  <sheetFormatPr defaultRowHeight="14.5" x14ac:dyDescent="0.35"/>
  <cols>
    <col min="2" max="2" width="13.26953125" bestFit="1" customWidth="1"/>
  </cols>
  <sheetData>
    <row r="1" spans="1:4" x14ac:dyDescent="0.35">
      <c r="A1" t="s">
        <v>0</v>
      </c>
      <c r="B1" t="s">
        <v>9</v>
      </c>
    </row>
    <row r="2" spans="1:4" x14ac:dyDescent="0.35">
      <c r="A2">
        <v>2</v>
      </c>
      <c r="B2">
        <v>10024915</v>
      </c>
    </row>
    <row r="3" spans="1:4" x14ac:dyDescent="0.35">
      <c r="A3">
        <v>4</v>
      </c>
      <c r="B3">
        <v>5167502</v>
      </c>
    </row>
    <row r="4" spans="1:4" x14ac:dyDescent="0.35">
      <c r="A4">
        <v>6</v>
      </c>
      <c r="B4">
        <v>2676564</v>
      </c>
    </row>
    <row r="5" spans="1:4" x14ac:dyDescent="0.35">
      <c r="A5">
        <v>8</v>
      </c>
      <c r="B5">
        <v>1678841</v>
      </c>
    </row>
    <row r="6" spans="1:4" x14ac:dyDescent="0.35">
      <c r="A6">
        <v>10</v>
      </c>
      <c r="B6">
        <v>621697</v>
      </c>
    </row>
    <row r="7" spans="1:4" x14ac:dyDescent="0.35">
      <c r="A7">
        <v>12</v>
      </c>
      <c r="B7">
        <v>319389</v>
      </c>
    </row>
    <row r="8" spans="1:4" x14ac:dyDescent="0.35">
      <c r="A8">
        <v>14</v>
      </c>
      <c r="B8">
        <v>180328</v>
      </c>
    </row>
    <row r="9" spans="1:4" x14ac:dyDescent="0.35">
      <c r="A9">
        <v>16</v>
      </c>
      <c r="B9">
        <v>108145</v>
      </c>
    </row>
    <row r="10" spans="1:4" x14ac:dyDescent="0.35">
      <c r="A10">
        <v>18</v>
      </c>
      <c r="B10">
        <v>47901</v>
      </c>
      <c r="D10">
        <f>SUMPRODUCT(knots_40x40[Length],knots_40x40[Knots 40x40])/SUM(knots_40x40[Knots 40x40])</f>
        <v>4.1510420744331018</v>
      </c>
    </row>
    <row r="11" spans="1:4" x14ac:dyDescent="0.35">
      <c r="A11">
        <v>20</v>
      </c>
      <c r="B11">
        <v>25334</v>
      </c>
    </row>
    <row r="12" spans="1:4" x14ac:dyDescent="0.35">
      <c r="A12">
        <v>22</v>
      </c>
      <c r="B12">
        <v>14772</v>
      </c>
    </row>
    <row r="13" spans="1:4" x14ac:dyDescent="0.35">
      <c r="A13">
        <v>24</v>
      </c>
      <c r="B13">
        <v>8722</v>
      </c>
    </row>
    <row r="14" spans="1:4" x14ac:dyDescent="0.35">
      <c r="A14">
        <v>26</v>
      </c>
      <c r="B14">
        <v>4143</v>
      </c>
    </row>
    <row r="15" spans="1:4" x14ac:dyDescent="0.35">
      <c r="A15">
        <v>28</v>
      </c>
      <c r="B15">
        <v>2266</v>
      </c>
    </row>
    <row r="16" spans="1:4" x14ac:dyDescent="0.35">
      <c r="A16">
        <v>30</v>
      </c>
      <c r="B16">
        <v>1326</v>
      </c>
    </row>
    <row r="17" spans="1:2" x14ac:dyDescent="0.35">
      <c r="A17">
        <v>32</v>
      </c>
      <c r="B17">
        <v>844</v>
      </c>
    </row>
    <row r="18" spans="1:2" x14ac:dyDescent="0.35">
      <c r="A18">
        <v>34</v>
      </c>
      <c r="B18">
        <v>381</v>
      </c>
    </row>
    <row r="19" spans="1:2" x14ac:dyDescent="0.35">
      <c r="A19">
        <v>36</v>
      </c>
      <c r="B19">
        <v>203</v>
      </c>
    </row>
    <row r="20" spans="1:2" x14ac:dyDescent="0.35">
      <c r="A20">
        <v>38</v>
      </c>
      <c r="B20">
        <v>130</v>
      </c>
    </row>
    <row r="21" spans="1:2" x14ac:dyDescent="0.35">
      <c r="A21">
        <v>40</v>
      </c>
      <c r="B21">
        <v>77</v>
      </c>
    </row>
    <row r="22" spans="1:2" x14ac:dyDescent="0.35">
      <c r="A22">
        <v>42</v>
      </c>
      <c r="B22">
        <v>48</v>
      </c>
    </row>
    <row r="23" spans="1:2" x14ac:dyDescent="0.35">
      <c r="A23">
        <v>44</v>
      </c>
      <c r="B23">
        <v>19</v>
      </c>
    </row>
    <row r="24" spans="1:2" x14ac:dyDescent="0.35">
      <c r="A24">
        <v>46</v>
      </c>
      <c r="B24">
        <v>20</v>
      </c>
    </row>
    <row r="25" spans="1:2" x14ac:dyDescent="0.35">
      <c r="A25">
        <v>48</v>
      </c>
      <c r="B25">
        <v>8</v>
      </c>
    </row>
    <row r="26" spans="1:2" x14ac:dyDescent="0.35">
      <c r="A26">
        <v>50</v>
      </c>
      <c r="B26">
        <v>2</v>
      </c>
    </row>
    <row r="27" spans="1:2" x14ac:dyDescent="0.35">
      <c r="A27">
        <v>52</v>
      </c>
      <c r="B27">
        <v>3</v>
      </c>
    </row>
    <row r="28" spans="1:2" x14ac:dyDescent="0.35">
      <c r="A28">
        <v>54</v>
      </c>
      <c r="B28">
        <v>2</v>
      </c>
    </row>
    <row r="29" spans="1:2" x14ac:dyDescent="0.35">
      <c r="A29">
        <v>56</v>
      </c>
      <c r="B29">
        <v>1</v>
      </c>
    </row>
    <row r="30" spans="1:2" x14ac:dyDescent="0.35">
      <c r="A30">
        <v>58</v>
      </c>
      <c r="B30">
        <v>1</v>
      </c>
    </row>
    <row r="31" spans="1:2" x14ac:dyDescent="0.35">
      <c r="A31">
        <v>60</v>
      </c>
      <c r="B31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B4163-DD9D-43C8-8BA1-58DA4272A91F}">
  <dimension ref="A1:D30"/>
  <sheetViews>
    <sheetView workbookViewId="0">
      <selection activeCell="D14" sqref="D14"/>
    </sheetView>
  </sheetViews>
  <sheetFormatPr defaultRowHeight="14.5" x14ac:dyDescent="0.35"/>
  <cols>
    <col min="2" max="2" width="13.26953125" bestFit="1" customWidth="1"/>
  </cols>
  <sheetData>
    <row r="1" spans="1:4" x14ac:dyDescent="0.35">
      <c r="A1" t="s">
        <v>0</v>
      </c>
      <c r="B1" t="s">
        <v>8</v>
      </c>
    </row>
    <row r="2" spans="1:4" x14ac:dyDescent="0.35">
      <c r="A2">
        <v>2</v>
      </c>
      <c r="B2">
        <v>11295310</v>
      </c>
    </row>
    <row r="3" spans="1:4" x14ac:dyDescent="0.35">
      <c r="A3">
        <v>4</v>
      </c>
      <c r="B3">
        <v>5826597</v>
      </c>
    </row>
    <row r="4" spans="1:4" x14ac:dyDescent="0.35">
      <c r="A4">
        <v>6</v>
      </c>
      <c r="B4">
        <v>3095520</v>
      </c>
    </row>
    <row r="5" spans="1:4" x14ac:dyDescent="0.35">
      <c r="A5">
        <v>8</v>
      </c>
      <c r="B5">
        <v>1995307</v>
      </c>
    </row>
    <row r="6" spans="1:4" x14ac:dyDescent="0.35">
      <c r="A6">
        <v>10</v>
      </c>
      <c r="B6">
        <v>729307</v>
      </c>
    </row>
    <row r="7" spans="1:4" x14ac:dyDescent="0.35">
      <c r="A7">
        <v>12</v>
      </c>
      <c r="B7">
        <v>377887</v>
      </c>
    </row>
    <row r="8" spans="1:4" x14ac:dyDescent="0.35">
      <c r="A8">
        <v>14</v>
      </c>
      <c r="B8">
        <v>222593</v>
      </c>
    </row>
    <row r="9" spans="1:4" x14ac:dyDescent="0.35">
      <c r="A9">
        <v>16</v>
      </c>
      <c r="B9">
        <v>137677</v>
      </c>
    </row>
    <row r="10" spans="1:4" x14ac:dyDescent="0.35">
      <c r="A10">
        <v>18</v>
      </c>
      <c r="B10">
        <v>60424</v>
      </c>
      <c r="D10">
        <f>SUMPRODUCT(knots_30x30[Length],knots_30x30[Knots 30x30])/SUM(knots_30x30[Knots 30x30])</f>
        <v>4.2162162025996919</v>
      </c>
    </row>
    <row r="11" spans="1:4" x14ac:dyDescent="0.35">
      <c r="A11">
        <v>20</v>
      </c>
      <c r="B11">
        <v>32728</v>
      </c>
    </row>
    <row r="12" spans="1:4" x14ac:dyDescent="0.35">
      <c r="A12">
        <v>22</v>
      </c>
      <c r="B12">
        <v>19991</v>
      </c>
    </row>
    <row r="13" spans="1:4" x14ac:dyDescent="0.35">
      <c r="A13">
        <v>24</v>
      </c>
      <c r="B13">
        <v>12157</v>
      </c>
    </row>
    <row r="14" spans="1:4" x14ac:dyDescent="0.35">
      <c r="A14">
        <v>26</v>
      </c>
      <c r="B14">
        <v>5534</v>
      </c>
    </row>
    <row r="15" spans="1:4" x14ac:dyDescent="0.35">
      <c r="A15">
        <v>28</v>
      </c>
      <c r="B15">
        <v>3130</v>
      </c>
    </row>
    <row r="16" spans="1:4" x14ac:dyDescent="0.35">
      <c r="A16">
        <v>30</v>
      </c>
      <c r="B16">
        <v>1906</v>
      </c>
    </row>
    <row r="17" spans="1:2" x14ac:dyDescent="0.35">
      <c r="A17">
        <v>32</v>
      </c>
      <c r="B17">
        <v>1103</v>
      </c>
    </row>
    <row r="18" spans="1:2" x14ac:dyDescent="0.35">
      <c r="A18">
        <v>34</v>
      </c>
      <c r="B18">
        <v>527</v>
      </c>
    </row>
    <row r="19" spans="1:2" x14ac:dyDescent="0.35">
      <c r="A19">
        <v>36</v>
      </c>
      <c r="B19">
        <v>296</v>
      </c>
    </row>
    <row r="20" spans="1:2" x14ac:dyDescent="0.35">
      <c r="A20">
        <v>38</v>
      </c>
      <c r="B20">
        <v>196</v>
      </c>
    </row>
    <row r="21" spans="1:2" x14ac:dyDescent="0.35">
      <c r="A21">
        <v>40</v>
      </c>
      <c r="B21">
        <v>127</v>
      </c>
    </row>
    <row r="22" spans="1:2" x14ac:dyDescent="0.35">
      <c r="A22">
        <v>42</v>
      </c>
      <c r="B22">
        <v>53</v>
      </c>
    </row>
    <row r="23" spans="1:2" x14ac:dyDescent="0.35">
      <c r="A23">
        <v>44</v>
      </c>
      <c r="B23">
        <v>22</v>
      </c>
    </row>
    <row r="24" spans="1:2" x14ac:dyDescent="0.35">
      <c r="A24">
        <v>46</v>
      </c>
      <c r="B24">
        <v>16</v>
      </c>
    </row>
    <row r="25" spans="1:2" x14ac:dyDescent="0.35">
      <c r="A25">
        <v>48</v>
      </c>
      <c r="B25">
        <v>14</v>
      </c>
    </row>
    <row r="26" spans="1:2" x14ac:dyDescent="0.35">
      <c r="A26">
        <v>50</v>
      </c>
      <c r="B26">
        <v>6</v>
      </c>
    </row>
    <row r="27" spans="1:2" x14ac:dyDescent="0.35">
      <c r="A27">
        <v>52</v>
      </c>
      <c r="B27">
        <v>5</v>
      </c>
    </row>
    <row r="28" spans="1:2" x14ac:dyDescent="0.35">
      <c r="A28">
        <v>54</v>
      </c>
      <c r="B28">
        <v>2</v>
      </c>
    </row>
    <row r="29" spans="1:2" x14ac:dyDescent="0.35">
      <c r="A29">
        <v>56</v>
      </c>
      <c r="B29">
        <v>1</v>
      </c>
    </row>
    <row r="30" spans="1:2" x14ac:dyDescent="0.35">
      <c r="A30">
        <v>58</v>
      </c>
      <c r="B30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8820F-E259-4611-8CD6-CC4D470277C0}">
  <dimension ref="A1:D31"/>
  <sheetViews>
    <sheetView workbookViewId="0">
      <selection activeCell="D16" sqref="D16"/>
    </sheetView>
  </sheetViews>
  <sheetFormatPr defaultRowHeight="14.5" x14ac:dyDescent="0.35"/>
  <cols>
    <col min="2" max="2" width="13.26953125" bestFit="1" customWidth="1"/>
  </cols>
  <sheetData>
    <row r="1" spans="1:4" x14ac:dyDescent="0.35">
      <c r="A1" t="s">
        <v>0</v>
      </c>
      <c r="B1" t="s">
        <v>7</v>
      </c>
    </row>
    <row r="2" spans="1:4" x14ac:dyDescent="0.35">
      <c r="A2">
        <v>2</v>
      </c>
      <c r="B2">
        <v>18028476</v>
      </c>
    </row>
    <row r="3" spans="1:4" x14ac:dyDescent="0.35">
      <c r="A3">
        <v>4</v>
      </c>
      <c r="B3">
        <v>9302217</v>
      </c>
    </row>
    <row r="4" spans="1:4" x14ac:dyDescent="0.35">
      <c r="A4">
        <v>6</v>
      </c>
      <c r="B4">
        <v>5186723</v>
      </c>
    </row>
    <row r="5" spans="1:4" x14ac:dyDescent="0.35">
      <c r="A5">
        <v>8</v>
      </c>
      <c r="B5">
        <v>3551820</v>
      </c>
    </row>
    <row r="6" spans="1:4" x14ac:dyDescent="0.35">
      <c r="A6">
        <v>10</v>
      </c>
      <c r="B6">
        <v>1259241</v>
      </c>
    </row>
    <row r="7" spans="1:4" x14ac:dyDescent="0.35">
      <c r="A7">
        <v>12</v>
      </c>
      <c r="B7">
        <v>670799</v>
      </c>
    </row>
    <row r="8" spans="1:4" x14ac:dyDescent="0.35">
      <c r="A8">
        <v>14</v>
      </c>
      <c r="B8">
        <v>421548</v>
      </c>
    </row>
    <row r="9" spans="1:4" x14ac:dyDescent="0.35">
      <c r="A9">
        <v>16</v>
      </c>
      <c r="B9">
        <v>273430</v>
      </c>
    </row>
    <row r="10" spans="1:4" x14ac:dyDescent="0.35">
      <c r="A10">
        <v>18</v>
      </c>
      <c r="B10">
        <v>117341</v>
      </c>
      <c r="D10">
        <f>SUMPRODUCT(knots_20x20[Length],knots_20x20[Knots 20x20])/SUM(knots_20x20[Knots 20x20])</f>
        <v>4.3511153905656501</v>
      </c>
    </row>
    <row r="11" spans="1:4" x14ac:dyDescent="0.35">
      <c r="A11">
        <v>20</v>
      </c>
      <c r="B11">
        <v>66325</v>
      </c>
    </row>
    <row r="12" spans="1:4" x14ac:dyDescent="0.35">
      <c r="A12">
        <v>22</v>
      </c>
      <c r="B12">
        <v>42531</v>
      </c>
    </row>
    <row r="13" spans="1:4" x14ac:dyDescent="0.35">
      <c r="A13">
        <v>24</v>
      </c>
      <c r="B13">
        <v>26547</v>
      </c>
    </row>
    <row r="14" spans="1:4" x14ac:dyDescent="0.35">
      <c r="A14">
        <v>26</v>
      </c>
      <c r="B14">
        <v>12271</v>
      </c>
    </row>
    <row r="15" spans="1:4" x14ac:dyDescent="0.35">
      <c r="A15">
        <v>28</v>
      </c>
      <c r="B15">
        <v>7071</v>
      </c>
    </row>
    <row r="16" spans="1:4" x14ac:dyDescent="0.35">
      <c r="A16">
        <v>30</v>
      </c>
      <c r="B16">
        <v>4602</v>
      </c>
    </row>
    <row r="17" spans="1:2" x14ac:dyDescent="0.35">
      <c r="A17">
        <v>32</v>
      </c>
      <c r="B17">
        <v>2719</v>
      </c>
    </row>
    <row r="18" spans="1:2" x14ac:dyDescent="0.35">
      <c r="A18">
        <v>34</v>
      </c>
      <c r="B18">
        <v>1322</v>
      </c>
    </row>
    <row r="19" spans="1:2" x14ac:dyDescent="0.35">
      <c r="A19">
        <v>36</v>
      </c>
      <c r="B19">
        <v>827</v>
      </c>
    </row>
    <row r="20" spans="1:2" x14ac:dyDescent="0.35">
      <c r="A20">
        <v>38</v>
      </c>
      <c r="B20">
        <v>487</v>
      </c>
    </row>
    <row r="21" spans="1:2" x14ac:dyDescent="0.35">
      <c r="A21">
        <v>40</v>
      </c>
      <c r="B21">
        <v>269</v>
      </c>
    </row>
    <row r="22" spans="1:2" x14ac:dyDescent="0.35">
      <c r="A22">
        <v>42</v>
      </c>
      <c r="B22">
        <v>151</v>
      </c>
    </row>
    <row r="23" spans="1:2" x14ac:dyDescent="0.35">
      <c r="A23">
        <v>44</v>
      </c>
      <c r="B23">
        <v>95</v>
      </c>
    </row>
    <row r="24" spans="1:2" x14ac:dyDescent="0.35">
      <c r="A24">
        <v>46</v>
      </c>
      <c r="B24">
        <v>39</v>
      </c>
    </row>
    <row r="25" spans="1:2" x14ac:dyDescent="0.35">
      <c r="A25">
        <v>48</v>
      </c>
      <c r="B25">
        <v>36</v>
      </c>
    </row>
    <row r="26" spans="1:2" x14ac:dyDescent="0.35">
      <c r="A26">
        <v>50</v>
      </c>
      <c r="B26">
        <v>19</v>
      </c>
    </row>
    <row r="27" spans="1:2" x14ac:dyDescent="0.35">
      <c r="A27">
        <v>52</v>
      </c>
      <c r="B27">
        <v>9</v>
      </c>
    </row>
    <row r="28" spans="1:2" x14ac:dyDescent="0.35">
      <c r="A28">
        <v>54</v>
      </c>
      <c r="B28">
        <v>3</v>
      </c>
    </row>
    <row r="29" spans="1:2" x14ac:dyDescent="0.35">
      <c r="A29">
        <v>56</v>
      </c>
      <c r="B29">
        <v>7</v>
      </c>
    </row>
    <row r="30" spans="1:2" x14ac:dyDescent="0.35">
      <c r="A30">
        <v>58</v>
      </c>
      <c r="B30">
        <v>4</v>
      </c>
    </row>
    <row r="31" spans="1:2" x14ac:dyDescent="0.35">
      <c r="A31">
        <v>68</v>
      </c>
      <c r="B31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EBE90-BC18-4B51-BC42-4F56FFB390BF}">
  <dimension ref="A1:D22"/>
  <sheetViews>
    <sheetView workbookViewId="0">
      <selection activeCell="D10" sqref="D10"/>
    </sheetView>
  </sheetViews>
  <sheetFormatPr defaultRowHeight="14.5" x14ac:dyDescent="0.35"/>
  <cols>
    <col min="2" max="2" width="15.36328125" bestFit="1" customWidth="1"/>
  </cols>
  <sheetData>
    <row r="1" spans="1:4" x14ac:dyDescent="0.35">
      <c r="A1" t="s">
        <v>0</v>
      </c>
      <c r="B1" t="s">
        <v>43</v>
      </c>
    </row>
    <row r="2" spans="1:4" x14ac:dyDescent="0.35">
      <c r="A2">
        <v>2</v>
      </c>
      <c r="B2">
        <v>1512869</v>
      </c>
    </row>
    <row r="3" spans="1:4" x14ac:dyDescent="0.35">
      <c r="A3">
        <v>4</v>
      </c>
      <c r="B3">
        <v>778816</v>
      </c>
    </row>
    <row r="4" spans="1:4" x14ac:dyDescent="0.35">
      <c r="A4">
        <v>6</v>
      </c>
      <c r="B4">
        <v>383607</v>
      </c>
    </row>
    <row r="5" spans="1:4" x14ac:dyDescent="0.35">
      <c r="A5">
        <v>8</v>
      </c>
      <c r="B5">
        <v>221201</v>
      </c>
    </row>
    <row r="6" spans="1:4" x14ac:dyDescent="0.35">
      <c r="A6">
        <v>10</v>
      </c>
      <c r="B6">
        <v>84558</v>
      </c>
    </row>
    <row r="7" spans="1:4" x14ac:dyDescent="0.35">
      <c r="A7">
        <v>12</v>
      </c>
      <c r="B7">
        <v>42595</v>
      </c>
    </row>
    <row r="8" spans="1:4" x14ac:dyDescent="0.35">
      <c r="A8">
        <v>14</v>
      </c>
      <c r="B8">
        <v>21906</v>
      </c>
    </row>
    <row r="9" spans="1:4" x14ac:dyDescent="0.35">
      <c r="A9">
        <v>16</v>
      </c>
      <c r="B9">
        <v>12036</v>
      </c>
    </row>
    <row r="10" spans="1:4" x14ac:dyDescent="0.35">
      <c r="A10">
        <v>18</v>
      </c>
      <c r="B10">
        <v>5315</v>
      </c>
      <c r="D10">
        <f>SUMPRODUCT(knots_190x190[Length],knots_190x190[Knots 190x190])/SUM(knots_190x190[Knots 190x190])</f>
        <v>4.0044582043343651</v>
      </c>
    </row>
    <row r="11" spans="1:4" x14ac:dyDescent="0.35">
      <c r="A11">
        <v>20</v>
      </c>
      <c r="B11">
        <v>2691</v>
      </c>
    </row>
    <row r="12" spans="1:4" x14ac:dyDescent="0.35">
      <c r="A12">
        <v>22</v>
      </c>
      <c r="B12">
        <v>1375</v>
      </c>
    </row>
    <row r="13" spans="1:4" x14ac:dyDescent="0.35">
      <c r="A13">
        <v>24</v>
      </c>
      <c r="B13">
        <v>793</v>
      </c>
    </row>
    <row r="14" spans="1:4" x14ac:dyDescent="0.35">
      <c r="A14">
        <v>26</v>
      </c>
      <c r="B14">
        <v>376</v>
      </c>
    </row>
    <row r="15" spans="1:4" x14ac:dyDescent="0.35">
      <c r="A15">
        <v>28</v>
      </c>
      <c r="B15">
        <v>170</v>
      </c>
    </row>
    <row r="16" spans="1:4" x14ac:dyDescent="0.35">
      <c r="A16">
        <v>30</v>
      </c>
      <c r="B16">
        <v>95</v>
      </c>
    </row>
    <row r="17" spans="1:2" x14ac:dyDescent="0.35">
      <c r="A17">
        <v>32</v>
      </c>
      <c r="B17">
        <v>53</v>
      </c>
    </row>
    <row r="18" spans="1:2" x14ac:dyDescent="0.35">
      <c r="A18">
        <v>34</v>
      </c>
      <c r="B18">
        <v>18</v>
      </c>
    </row>
    <row r="19" spans="1:2" x14ac:dyDescent="0.35">
      <c r="A19">
        <v>36</v>
      </c>
      <c r="B19">
        <v>12</v>
      </c>
    </row>
    <row r="20" spans="1:2" x14ac:dyDescent="0.35">
      <c r="A20">
        <v>38</v>
      </c>
      <c r="B20">
        <v>6</v>
      </c>
    </row>
    <row r="21" spans="1:2" x14ac:dyDescent="0.35">
      <c r="A21">
        <v>40</v>
      </c>
      <c r="B21">
        <v>7</v>
      </c>
    </row>
    <row r="22" spans="1:2" x14ac:dyDescent="0.35">
      <c r="A22">
        <v>42</v>
      </c>
      <c r="B22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08152-0D49-4AB6-9761-38CB607F724A}">
  <dimension ref="A1:D24"/>
  <sheetViews>
    <sheetView workbookViewId="0">
      <selection activeCell="D11" sqref="D11"/>
    </sheetView>
  </sheetViews>
  <sheetFormatPr defaultRowHeight="14.5" x14ac:dyDescent="0.35"/>
  <cols>
    <col min="2" max="2" width="15.36328125" bestFit="1" customWidth="1"/>
  </cols>
  <sheetData>
    <row r="1" spans="1:4" x14ac:dyDescent="0.35">
      <c r="A1" t="s">
        <v>0</v>
      </c>
      <c r="B1" t="s">
        <v>42</v>
      </c>
    </row>
    <row r="2" spans="1:4" x14ac:dyDescent="0.35">
      <c r="A2">
        <v>2</v>
      </c>
      <c r="B2">
        <v>1496792</v>
      </c>
    </row>
    <row r="3" spans="1:4" x14ac:dyDescent="0.35">
      <c r="A3">
        <v>4</v>
      </c>
      <c r="B3">
        <v>771902</v>
      </c>
    </row>
    <row r="4" spans="1:4" x14ac:dyDescent="0.35">
      <c r="A4">
        <v>6</v>
      </c>
      <c r="B4">
        <v>378998</v>
      </c>
    </row>
    <row r="5" spans="1:4" x14ac:dyDescent="0.35">
      <c r="A5">
        <v>8</v>
      </c>
      <c r="B5">
        <v>219335</v>
      </c>
    </row>
    <row r="6" spans="1:4" x14ac:dyDescent="0.35">
      <c r="A6">
        <v>10</v>
      </c>
      <c r="B6">
        <v>84800</v>
      </c>
    </row>
    <row r="7" spans="1:4" x14ac:dyDescent="0.35">
      <c r="A7">
        <v>12</v>
      </c>
      <c r="B7">
        <v>42216</v>
      </c>
    </row>
    <row r="8" spans="1:4" x14ac:dyDescent="0.35">
      <c r="A8">
        <v>14</v>
      </c>
      <c r="B8">
        <v>21545</v>
      </c>
    </row>
    <row r="9" spans="1:4" x14ac:dyDescent="0.35">
      <c r="A9">
        <v>16</v>
      </c>
      <c r="B9">
        <v>11953</v>
      </c>
    </row>
    <row r="10" spans="1:4" x14ac:dyDescent="0.35">
      <c r="A10">
        <v>18</v>
      </c>
      <c r="B10">
        <v>5222</v>
      </c>
      <c r="D10">
        <f>SUMPRODUCT(knots_180x180[Length],knots_180x180[Knots 180x180])/SUM(knots_180x180[Knots 180x180])</f>
        <v>4.0071736280633807</v>
      </c>
    </row>
    <row r="11" spans="1:4" x14ac:dyDescent="0.35">
      <c r="A11">
        <v>20</v>
      </c>
      <c r="B11">
        <v>2617</v>
      </c>
    </row>
    <row r="12" spans="1:4" x14ac:dyDescent="0.35">
      <c r="A12">
        <v>22</v>
      </c>
      <c r="B12">
        <v>1432</v>
      </c>
    </row>
    <row r="13" spans="1:4" x14ac:dyDescent="0.35">
      <c r="A13">
        <v>24</v>
      </c>
      <c r="B13">
        <v>799</v>
      </c>
    </row>
    <row r="14" spans="1:4" x14ac:dyDescent="0.35">
      <c r="A14">
        <v>26</v>
      </c>
      <c r="B14">
        <v>350</v>
      </c>
    </row>
    <row r="15" spans="1:4" x14ac:dyDescent="0.35">
      <c r="A15">
        <v>28</v>
      </c>
      <c r="B15">
        <v>192</v>
      </c>
    </row>
    <row r="16" spans="1:4" x14ac:dyDescent="0.35">
      <c r="A16">
        <v>30</v>
      </c>
      <c r="B16">
        <v>92</v>
      </c>
    </row>
    <row r="17" spans="1:2" x14ac:dyDescent="0.35">
      <c r="A17">
        <v>32</v>
      </c>
      <c r="B17">
        <v>55</v>
      </c>
    </row>
    <row r="18" spans="1:2" x14ac:dyDescent="0.35">
      <c r="A18">
        <v>34</v>
      </c>
      <c r="B18">
        <v>22</v>
      </c>
    </row>
    <row r="19" spans="1:2" x14ac:dyDescent="0.35">
      <c r="A19">
        <v>36</v>
      </c>
      <c r="B19">
        <v>13</v>
      </c>
    </row>
    <row r="20" spans="1:2" x14ac:dyDescent="0.35">
      <c r="A20">
        <v>38</v>
      </c>
      <c r="B20">
        <v>6</v>
      </c>
    </row>
    <row r="21" spans="1:2" x14ac:dyDescent="0.35">
      <c r="A21">
        <v>40</v>
      </c>
      <c r="B21">
        <v>6</v>
      </c>
    </row>
    <row r="22" spans="1:2" x14ac:dyDescent="0.35">
      <c r="A22">
        <v>42</v>
      </c>
      <c r="B22">
        <v>2</v>
      </c>
    </row>
    <row r="23" spans="1:2" x14ac:dyDescent="0.35">
      <c r="A23">
        <v>44</v>
      </c>
      <c r="B23">
        <v>1</v>
      </c>
    </row>
    <row r="24" spans="1:2" x14ac:dyDescent="0.35">
      <c r="A24">
        <v>46</v>
      </c>
      <c r="B24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58CF5-6FD9-4630-9472-4F83618C853C}">
  <dimension ref="A1:D23"/>
  <sheetViews>
    <sheetView workbookViewId="0">
      <selection activeCell="D11" sqref="D11"/>
    </sheetView>
  </sheetViews>
  <sheetFormatPr defaultRowHeight="14.5" x14ac:dyDescent="0.35"/>
  <cols>
    <col min="2" max="2" width="15.36328125" bestFit="1" customWidth="1"/>
  </cols>
  <sheetData>
    <row r="1" spans="1:4" x14ac:dyDescent="0.35">
      <c r="A1" t="s">
        <v>0</v>
      </c>
      <c r="B1" t="s">
        <v>41</v>
      </c>
    </row>
    <row r="2" spans="1:4" x14ac:dyDescent="0.35">
      <c r="A2">
        <v>2</v>
      </c>
      <c r="B2">
        <v>1753379</v>
      </c>
    </row>
    <row r="3" spans="1:4" x14ac:dyDescent="0.35">
      <c r="A3">
        <v>4</v>
      </c>
      <c r="B3">
        <v>904119</v>
      </c>
    </row>
    <row r="4" spans="1:4" x14ac:dyDescent="0.35">
      <c r="A4">
        <v>6</v>
      </c>
      <c r="B4">
        <v>445611</v>
      </c>
    </row>
    <row r="5" spans="1:4" x14ac:dyDescent="0.35">
      <c r="A5">
        <v>8</v>
      </c>
      <c r="B5">
        <v>256650</v>
      </c>
    </row>
    <row r="6" spans="1:4" x14ac:dyDescent="0.35">
      <c r="A6">
        <v>10</v>
      </c>
      <c r="B6">
        <v>99172</v>
      </c>
    </row>
    <row r="7" spans="1:4" x14ac:dyDescent="0.35">
      <c r="A7">
        <v>12</v>
      </c>
      <c r="B7">
        <v>49629</v>
      </c>
    </row>
    <row r="8" spans="1:4" x14ac:dyDescent="0.35">
      <c r="A8">
        <v>14</v>
      </c>
      <c r="B8">
        <v>25528</v>
      </c>
    </row>
    <row r="9" spans="1:4" x14ac:dyDescent="0.35">
      <c r="A9">
        <v>16</v>
      </c>
      <c r="B9">
        <v>14049</v>
      </c>
    </row>
    <row r="10" spans="1:4" x14ac:dyDescent="0.35">
      <c r="A10">
        <v>18</v>
      </c>
      <c r="B10">
        <v>6243</v>
      </c>
      <c r="D10">
        <f>SUMPRODUCT(knots_170x170[Length],knots_170x170[Knots 170x170])/SUM(knots_170x170[Knots 170x170])</f>
        <v>4.010040827719604</v>
      </c>
    </row>
    <row r="11" spans="1:4" x14ac:dyDescent="0.35">
      <c r="A11">
        <v>20</v>
      </c>
      <c r="B11">
        <v>3176</v>
      </c>
    </row>
    <row r="12" spans="1:4" x14ac:dyDescent="0.35">
      <c r="A12">
        <v>22</v>
      </c>
      <c r="B12">
        <v>1711</v>
      </c>
    </row>
    <row r="13" spans="1:4" x14ac:dyDescent="0.35">
      <c r="A13">
        <v>24</v>
      </c>
      <c r="B13">
        <v>895</v>
      </c>
    </row>
    <row r="14" spans="1:4" x14ac:dyDescent="0.35">
      <c r="A14">
        <v>26</v>
      </c>
      <c r="B14">
        <v>432</v>
      </c>
    </row>
    <row r="15" spans="1:4" x14ac:dyDescent="0.35">
      <c r="A15">
        <v>28</v>
      </c>
      <c r="B15">
        <v>210</v>
      </c>
    </row>
    <row r="16" spans="1:4" x14ac:dyDescent="0.35">
      <c r="A16">
        <v>30</v>
      </c>
      <c r="B16">
        <v>106</v>
      </c>
    </row>
    <row r="17" spans="1:2" x14ac:dyDescent="0.35">
      <c r="A17">
        <v>32</v>
      </c>
      <c r="B17">
        <v>81</v>
      </c>
    </row>
    <row r="18" spans="1:2" x14ac:dyDescent="0.35">
      <c r="A18">
        <v>34</v>
      </c>
      <c r="B18">
        <v>30</v>
      </c>
    </row>
    <row r="19" spans="1:2" x14ac:dyDescent="0.35">
      <c r="A19">
        <v>36</v>
      </c>
      <c r="B19">
        <v>15</v>
      </c>
    </row>
    <row r="20" spans="1:2" x14ac:dyDescent="0.35">
      <c r="A20">
        <v>38</v>
      </c>
      <c r="B20">
        <v>8</v>
      </c>
    </row>
    <row r="21" spans="1:2" x14ac:dyDescent="0.35">
      <c r="A21">
        <v>40</v>
      </c>
      <c r="B21">
        <v>12</v>
      </c>
    </row>
    <row r="22" spans="1:2" x14ac:dyDescent="0.35">
      <c r="A22">
        <v>42</v>
      </c>
      <c r="B22">
        <v>4</v>
      </c>
    </row>
    <row r="23" spans="1:2" x14ac:dyDescent="0.35">
      <c r="A23">
        <v>44</v>
      </c>
      <c r="B23">
        <v>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4 e 0 7 1 c c - 1 d 4 2 - 4 d a e - b c 2 f - 1 d 4 7 8 e e 9 a 1 3 4 "   x m l n s = " h t t p : / / s c h e m a s . m i c r o s o f t . c o m / D a t a M a s h u p " > A A A A A O Q F A A B Q S w M E F A A C A A g A L A B w V 0 6 b U 9 G m A A A A 9 w A A A B I A H A B D b 2 5 m a W c v U G F j a 2 F n Z S 5 4 b W w g o h g A K K A U A A A A A A A A A A A A A A A A A A A A A A A A A A A A h Y + 9 D o I w H M R f h X S n X z o Y U k q i g 4 s k J i b G t S k V G u G P o c X y b g 4 + k q 8 g R l E 3 h x v u 7 j f c 3 a 8 3 k Q 1 N H V 1 M 5 2 w L K W K Y o s i A b g s L Z Y p 6 f 4 w X K J N i q / R J l S Y a Y X D J 4 I o U V d 6 f E 0 J C C D j M c N u V h F P K y C H f 7 H R l G o U + s P 0 P x x a c V 6 A N k m L / G i M 5 Z n w U m 3 N M B Z l S k V v 4 E n w c / G x / Q r H q a 9 9 3 R h q I 1 0 t B J i v I + 4 R 8 A F B L A w Q U A A I A C A A s A H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A B w V z T 5 z u 7 c A g A A V y s A A B M A H A B G b 3 J t d W x h c y 9 T Z W N 0 a W 9 u M S 5 t I K I Y A C i g F A A A A A A A A A A A A A A A A A A A A A A A A A A A A O 3 Y X W / T M B Q G 4 P t K / Q 9 W d l O k E i V s 7 A O 0 C y g C M R B I X e E q N 1 5 z 6 L I l 9 m S n X W D a f + c 4 9 r R 2 L W z y x M m E P K m a 1 t l + T 3 o e W b U 1 T O t C C n Z s f 6 e v + 7 1 + T 5 9 y B T n b i s 6 F r D V 7 k S Q N v i J 2 y E q o + z 2 G P 2 8 V T j p k R 1 q K + J 2 c z i s Q 9 e B 9 U U I 8 k q L G P / Q g G r 3 K v m l Q O j v h u o I s h w W U 8 s K M z I 7 4 g m d m 9 e c z E K C 4 y c 4 U 6 H l Z 6 2 w l N T 7 D i O j Z s 6 H N 3 Y o + w F S K B a g a Q O V M c K 5 Y z U + g N O W N 8 X 8 q j y d y w k 9 K G J g i b y d O f l 4 A m 8 F l c f a r m O V m e D s q n i g u 9 A + p q p E s 5 5 U w w / T g L z n D q 6 v o O y / n E A 3 Z R 1 H v 7 s R m y v W Q X U V f e H X n 3 e v b / H F x B g I L 0 N K u e V v B M b 4 z W C v Q 5 L g F v 6 o c V P x G T 0 H k h Z g t r 2 p G C L b g g p 3 L U l Z V G 7 H 2 j G M Q O M 4 + o H m 4 t V q W w q L P I G b 1 a d Q + 0 c 2 D R p 9 W K G A F / V 4 h H l T E J l L p y 6 T B F z E p l / o 0 S a 3 b W f 7 8 / 1 9 S N x Q e T Q p p p u S 7 l E s N p J 4 U K U f h s a R Q J v k e 1 W Y G T k + J k 2 X w + P 0 J T a 5 g O p Z z N Y V / v T 9 h 6 h q n k W t y z m p p P 6 w N k G x 5 S 5 N O u Z j h F N O x e y F t S P A l Z K D g O m N 5 q d f 0 r N T 0 M D t W R c 6 c i z 9 z W c 5 9 8 M Z j e n x H y t 3 A z V + x 8 W s V O Y 4 2 N e A g w m F 7 7 I F j O 2 m 2 6 X G 0 q Q E H E Q 7 b Y w 8 c O 0 m z Q 4 + j T Q 0 4 i H D Y H n v g 2 E 2 a X X o c b W r A Q Y T D 9 t g D x 1 7 S 7 N H j a F M D D i I c t s c e O P a T Z p 8 e R 5 s a c B D h s D 3 2 w H G Q N A f 0 O N r U g I M I h + 2 x B 4 7 U H I K 7 u O m w u Q E I 1 V 2 H 6 7 M P E T w K p x 3 c d 7 j c Q I S K i O u z D x E 8 E K c d 3 H q 4 3 E C E i o j r s w 8 R P B a n H d x 9 u N x A h I q I 6 7 M P E T w c p x 3 c g L j c Q I S K i O u z D x E 8 I q c d 3 I O 4 3 E C E i o j r s w 8 R P C i n H d y G u N x A h I q I 6 7 M P E T w u p x 3 c i b j c Q I S K i O v z f U R + A 1 B L A Q I t A B Q A A g A I A C w A c F d O m 1 P R p g A A A P c A A A A S A A A A A A A A A A A A A A A A A A A A A A B D b 2 5 m a W c v U G F j a 2 F n Z S 5 4 b W x Q S w E C L Q A U A A I A C A A s A H B X D 8 r p q 6 Q A A A D p A A A A E w A A A A A A A A A A A A A A A A D y A A A A W 0 N v b n R l b n R f V H l w Z X N d L n h t b F B L A Q I t A B Q A A g A I A C w A c F c 0 + c 7 u 3 A I A A F c r A A A T A A A A A A A A A A A A A A A A A O M B A A B G b 3 J t d W x h c y 9 T Z W N 0 a W 9 u M S 5 t U E s F B g A A A A A D A A M A w g A A A A w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O 9 A A A A A A A A k b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t u b 3 R z J T I w M j A w e D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l I i A v P j x F b n R y e S B U e X B l P S J G a W x s V G F y Z 2 V 0 I i B W Y W x 1 Z T 0 i c 2 t u b 3 R z X z I w M H g y M D A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M Z W 5 n d G g m c X V v d D s s J n F 1 b 3 Q 7 S 2 5 v d H M g M j A w e D I w M C Z x d W 9 0 O 1 0 i I C 8 + P E V u d H J 5 I F R 5 c G U 9 I k Z p b G x D b 2 x 1 b W 5 U e X B l c y I g V m F s d W U 9 I n N B d 0 0 9 I i A v P j x F b n R y e S B U e X B l P S J G a W x s T G F z d F V w Z G F 0 Z W Q i I F Z h b H V l P S J k M j A y M y 0 x M S 0 x N V Q y M z o w M T o y N S 4 y N z U z M D A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Q i I C 8 + P E V u d H J 5 I F R 5 c G U 9 I k F k Z G V k V G 9 E Y X R h T W 9 k Z W w i I F Z h b H V l P S J s M C I g L z 4 8 R W 5 0 c n k g V H l w Z T 0 i U X V l c n l J R C I g V m F s d W U 9 I n M x M D k 3 M T g y M C 0 4 Z D Q 2 L T R h Y T Q t O G U z Z i 1 m Y T g 0 N W Q w Z T Z l N 2 Q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u b 3 R z I D I w M H g y M D A v Q X V 0 b 1 J l b W 9 2 Z W R D b 2 x 1 b W 5 z M S 5 7 T G V u Z 3 R o L D B 9 J n F 1 b 3 Q 7 L C Z x d W 9 0 O 1 N l Y 3 R p b 2 4 x L 2 t u b 3 R z I D I w M H g y M D A v Q X V 0 b 1 J l b W 9 2 Z W R D b 2 x 1 b W 5 z M S 5 7 S 2 5 v d H M g M j A w e D I w M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b m 9 0 c y A y M D B 4 M j A w L 0 F 1 d G 9 S Z W 1 v d m V k Q 2 9 s d W 1 u c z E u e 0 x l b m d 0 a C w w f S Z x d W 9 0 O y w m c X V v d D t T Z W N 0 a W 9 u M S 9 r b m 9 0 c y A y M D B 4 M j A w L 0 F 1 d G 9 S Z W 1 v d m V k Q 2 9 s d W 1 u c z E u e 0 t u b 3 R z I D I w M H g y M D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u b 3 R z J T I w M j A w e D I w M C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y M D B 4 M j A w L 0 d l Y 2 9 u d m V y d G V l c m Q l M j B u Y W F y J T I w d G F i Z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I w M H g y M D A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j A w e D I w M C 9 S a W p l b i U y M G d l c 2 9 y d G V l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I w M H g y M D A v T m F t Z W 4 l M j B 2 Y W 4 l M j B r b 2 x v b W 1 l b i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U w e D E 1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l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N V Q y M z o w M T o y N C 4 2 N j E 1 N T M y W i I g L z 4 8 R W 5 0 c n k g V H l w Z T 0 i R m l s b E N v b H V t b l R 5 c G V z I i B W Y W x 1 Z T 0 i c 0 F 3 T T 0 i I C 8 + P E V u d H J 5 I F R 5 c G U 9 I k Z p b G x D b 2 x 1 b W 5 O Y W 1 l c y I g V m F s d W U 9 I n N b J n F 1 b 3 Q 7 T G V u Z 3 R o J n F 1 b 3 Q 7 L C Z x d W 9 0 O 0 t u b 3 R z I D E 1 M H g x N T A m c X V v d D t d I i A v P j x F b n R y e S B U e X B l P S J G a W x s V G F y Z 2 V 0 I i B W Y W x 1 Z T 0 i c 2 t u b 3 R z X z E 1 M H g x N T A i I C 8 + P E V u d H J 5 I F R 5 c G U 9 I k Z p b G x l Z E N v b X B s Z X R l U m V z d W x 0 V G 9 X b 3 J r c 2 h l Z X Q i I F Z h b H V l P S J s M S I g L z 4 8 R W 5 0 c n k g V H l w Z T 0 i U X V l c n l J R C I g V m F s d W U 9 I n M 5 N z J h Z T M 5 N y 0 z N m R i L T Q y Y z c t Y m U 2 O C 1 j Z T F m M G U 1 N T I 0 M D g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u b 3 R z I D E 1 M H g x N T A v Q X V 0 b 1 J l b W 9 2 Z W R D b 2 x 1 b W 5 z M S 5 7 T G V u Z 3 R o L D B 9 J n F 1 b 3 Q 7 L C Z x d W 9 0 O 1 N l Y 3 R p b 2 4 x L 2 t u b 3 R z I D E 1 M H g x N T A v Q X V 0 b 1 J l b W 9 2 Z W R D b 2 x 1 b W 5 z M S 5 7 S 2 5 v d H M g M T U w e D E 1 M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b m 9 0 c y A x N T B 4 M T U w L 0 F 1 d G 9 S Z W 1 v d m V k Q 2 9 s d W 1 u c z E u e 0 x l b m d 0 a C w w f S Z x d W 9 0 O y w m c X V v d D t T Z W N 0 a W 9 u M S 9 r b m 9 0 c y A x N T B 4 M T U w L 0 F 1 d G 9 S Z W 1 v d m V k Q 2 9 s d W 1 u c z E u e 0 t u b 3 R z I D E 1 M H g x N T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u b 3 R z J T I w M T U w e D E 1 M C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N T B 4 M T U w L 0 d l Y 2 9 u d m V y d G V l c m Q l M j B u Y W F y J T I w d G F i Z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1 M H g x N T A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U w e D E 1 M C 9 S a W p l b i U y M G d l c 2 9 y d G V l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1 M H g x N T A v T m F t Z W 4 l M j B 2 Y W 4 l M j B r b 2 x v b W 1 l b i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A w e D E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l I i A v P j x F b n R y e S B U e X B l P S J G a W x s V G F y Z 2 V 0 I i B W Y W x 1 Z T 0 i c 2 t u b 3 R z X z E w M H g x M D A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M Z W 5 n d G g m c X V v d D s s J n F 1 b 3 Q 7 S 2 5 v d H M g M T A w e D E w M C Z x d W 9 0 O 1 0 i I C 8 + P E V u d H J 5 I F R 5 c G U 9 I k Z p b G x D b 2 x 1 b W 5 U e X B l c y I g V m F s d W U 9 I n N B d 0 0 9 I i A v P j x F b n R y e S B U e X B l P S J G a W x s T G F z d F V w Z G F 0 Z W Q i I F Z h b H V l P S J k M j A y M y 0 x M S 0 x N V Q y M z o w M T o y N C 4 3 M T U z O D E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i I C 8 + P E V u d H J 5 I F R 5 c G U 9 I k F k Z G V k V G 9 E Y X R h T W 9 k Z W w i I F Z h b H V l P S J s M C I g L z 4 8 R W 5 0 c n k g V H l w Z T 0 i U X V l c n l J R C I g V m F s d W U 9 I n N l Y j E z Z j k 3 Y y 0 2 O D A y L T R k N j Q t O T Z l N y 0 z O D l k N z l m N z h l M G I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u b 3 R z I D E w M H g x M D A v Q X V 0 b 1 J l b W 9 2 Z W R D b 2 x 1 b W 5 z M S 5 7 T G V u Z 3 R o L D B 9 J n F 1 b 3 Q 7 L C Z x d W 9 0 O 1 N l Y 3 R p b 2 4 x L 2 t u b 3 R z I D E w M H g x M D A v Q X V 0 b 1 J l b W 9 2 Z W R D b 2 x 1 b W 5 z M S 5 7 S 2 5 v d H M g M T A w e D E w M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b m 9 0 c y A x M D B 4 M T A w L 0 F 1 d G 9 S Z W 1 v d m V k Q 2 9 s d W 1 u c z E u e 0 x l b m d 0 a C w w f S Z x d W 9 0 O y w m c X V v d D t T Z W N 0 a W 9 u M S 9 r b m 9 0 c y A x M D B 4 M T A w L 0 F 1 d G 9 S Z W 1 v d m V k Q 2 9 s d W 1 u c z E u e 0 t u b 3 R z I D E w M H g x M D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u b 3 R z J T I w M T A w e D E w M C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M D B 4 M T A w L 0 d l Y 2 9 u d m V y d G V l c m Q l M j B u Y W F y J T I w d G F i Z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w M H g x M D A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A w e D E w M C 9 S a W p l b i U y M G d l c 2 9 y d G V l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w M H g x M D A v T m F t Z W 4 l M j B 2 Y W 4 l M j B r b 2 x v b W 1 l b i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N T B 4 N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r b m 9 0 c 1 8 1 M H g 1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N V Q y M z o w M T o y N C 4 3 M D Q 0 M z k w W i I g L z 4 8 R W 5 0 c n k g V H l w Z T 0 i R m l s b E N v b H V t b l R 5 c G V z I i B W Y W x 1 Z T 0 i c 0 F 3 T T 0 i I C 8 + P E V u d H J 5 I F R 5 c G U 9 I k Z p b G x D b 2 x 1 b W 5 O Y W 1 l c y I g V m F s d W U 9 I n N b J n F 1 b 3 Q 7 T G V u Z 3 R o J n F 1 b 3 Q 7 L C Z x d W 9 0 O 0 t u b 3 R z I D U w e D U w J n F 1 b 3 Q 7 X S I g L z 4 8 R W 5 0 c n k g V H l w Z T 0 i U X V l c n l J R C I g V m F s d W U 9 I n M w M G N i O T J l N C 0 2 Z j Y 2 L T R i Z m Q t O D h i M i 0 4 Z T Z i Y W M 0 Z j N i Y T c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u b 3 R z I D U w e D U w L 0 F 1 d G 9 S Z W 1 v d m V k Q 2 9 s d W 1 u c z E u e 0 x l b m d 0 a C w w f S Z x d W 9 0 O y w m c X V v d D t T Z W N 0 a W 9 u M S 9 r b m 9 0 c y A 1 M H g 1 M C 9 B d X R v U m V t b 3 Z l Z E N v b H V t b n M x L n t L b m 9 0 c y A 1 M H g 1 M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b m 9 0 c y A 1 M H g 1 M C 9 B d X R v U m V t b 3 Z l Z E N v b H V t b n M x L n t M Z W 5 n d G g s M H 0 m c X V v d D s s J n F 1 b 3 Q 7 U 2 V j d G l v b j E v a 2 5 v d H M g N T B 4 N T A v Q X V 0 b 1 J l b W 9 2 Z W R D b 2 x 1 b W 5 z M S 5 7 S 2 5 v d H M g N T B 4 N T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u b 3 R z J T I w N T B 4 N T A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N T B 4 N T A v R 2 V j b 2 5 2 Z X J 0 Z W V y Z C U y M G 5 h Y X I l M j B 0 Y W J l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N T B 4 N T A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N T B 4 N T A v U m l q Z W 4 l M j B n Z X N v c n R l Z X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1 M H g 1 M C 9 O Y W 1 l b i U y M H Z h b i U y M G t v b G 9 t b W V u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M H g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r b m 9 0 c 1 8 x M H g x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x l b m d 0 a C Z x d W 9 0 O y w m c X V v d D t L b m 9 0 c y A x M H g x M C Z x d W 9 0 O 1 0 i I C 8 + P E V u d H J 5 I F R 5 c G U 9 I k Z p b G x D b 2 x 1 b W 5 U e X B l c y I g V m F s d W U 9 I n N B d 0 0 9 I i A v P j x F b n R y e S B U e X B l P S J G a W x s T G F z d F V w Z G F 0 Z W Q i I F Z h b H V l P S J k M j A y M y 0 x M S 0 x N V Q y M z o w M T o y N S 4 y N T g z N D Y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E i I C 8 + P E V u d H J 5 I F R 5 c G U 9 I k F k Z G V k V G 9 E Y X R h T W 9 k Z W w i I F Z h b H V l P S J s M C I g L z 4 8 R W 5 0 c n k g V H l w Z T 0 i U X V l c n l J R C I g V m F s d W U 9 I n M y O W I 2 Z T U 1 Y y 0 3 Y z J j L T Q 2 N m Q t O W M 1 Y S 0 x M j Z j Z j g y N G Y y Y m M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u b 3 R z I D E w e D E w L 0 F 1 d G 9 S Z W 1 v d m V k Q 2 9 s d W 1 u c z E u e 0 x l b m d 0 a C w w f S Z x d W 9 0 O y w m c X V v d D t T Z W N 0 a W 9 u M S 9 r b m 9 0 c y A x M H g x M C 9 B d X R v U m V t b 3 Z l Z E N v b H V t b n M x L n t L b m 9 0 c y A x M H g x M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b m 9 0 c y A x M H g x M C 9 B d X R v U m V t b 3 Z l Z E N v b H V t b n M x L n t M Z W 5 n d G g s M H 0 m c X V v d D s s J n F 1 b 3 Q 7 U 2 V j d G l v b j E v a 2 5 v d H M g M T B 4 M T A v Q X V 0 b 1 J l b W 9 2 Z W R D b 2 x 1 b W 5 z M S 5 7 S 2 5 v d H M g M T B 4 M T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u b 3 R z J T I w M T B 4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M H g x M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M H g x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B 4 M T A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B 4 M T A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I w e D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t u b 3 R z X z I w e D I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T G V u Z 3 R o J n F 1 b 3 Q 7 L C Z x d W 9 0 O 0 t u b 3 R z I D I w e D I w J n F 1 b 3 Q 7 X S I g L z 4 8 R W 5 0 c n k g V H l w Z T 0 i R m l s b E N v b H V t b l R 5 c G V z I i B W Y W x 1 Z T 0 i c 0 F 3 T T 0 i I C 8 + P E V u d H J 5 I F R 5 c G U 9 I k Z p b G x M Y X N 0 V X B k Y X R l Z C I g V m F s d W U 9 I m Q y M D I z L T E x L T E 1 V D I z O j A x O j I 0 L j c 2 M T I 1 O T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C I g L z 4 8 R W 5 0 c n k g V H l w Z T 0 i Q W R k Z W R U b 0 R h d G F N b 2 R l b C I g V m F s d W U 9 I m w w I i A v P j x F b n R y e S B U e X B l P S J R d W V y e U l E I i B W Y W x 1 Z T 0 i c z R k Y 2 Z i Y j g 0 L T U z M D U t N D A x N y 0 5 N T N m L W Z h O T M 2 O D Q z Z m Y 0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2 5 v d H M g M j B 4 M j A v Q X V 0 b 1 J l b W 9 2 Z W R D b 2 x 1 b W 5 z M S 5 7 T G V u Z 3 R o L D B 9 J n F 1 b 3 Q 7 L C Z x d W 9 0 O 1 N l Y 3 R p b 2 4 x L 2 t u b 3 R z I D I w e D I w L 0 F 1 d G 9 S Z W 1 v d m V k Q 2 9 s d W 1 u c z E u e 0 t u b 3 R z I D I w e D I w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t u b 3 R z I D I w e D I w L 0 F 1 d G 9 S Z W 1 v d m V k Q 2 9 s d W 1 u c z E u e 0 x l b m d 0 a C w w f S Z x d W 9 0 O y w m c X V v d D t T Z W N 0 a W 9 u M S 9 r b m 9 0 c y A y M H g y M C 9 B d X R v U m V t b 3 Z l Z E N v b H V t b n M x L n t L b m 9 0 c y A y M H g y M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2 5 v d H M l M j A y M H g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I w e D I w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I w e D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y M H g y M C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y M H g y M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z B 4 M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a 2 5 v d H N f M z B 4 M z A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M Z W 5 n d G g m c X V v d D s s J n F 1 b 3 Q 7 S 2 5 v d H M g M z B 4 M z A m c X V v d D t d I i A v P j x F b n R y e S B U e X B l P S J G a W x s Q 2 9 s d W 1 u V H l w Z X M i I F Z h b H V l P S J z Q X d N P S I g L z 4 8 R W 5 0 c n k g V H l w Z T 0 i R m l s b E x h c 3 R V c G R h d G V k I i B W Y W x 1 Z T 0 i Z D I w M j M t M T E t M T V U M j M 6 M D E 6 M j Q u N z M 5 M z E 3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5 I i A v P j x F b n R y e S B U e X B l P S J B Z G R l Z F R v R G F 0 Y U 1 v Z G V s I i B W Y W x 1 Z T 0 i b D A i I C 8 + P E V u d H J 5 I F R 5 c G U 9 I l F 1 Z X J 5 S U Q i I F Z h b H V l P S J z O G M 0 M j E 3 Y 2 Q t Z j M 1 O C 0 0 Y T c 2 L W J k Z D M t O G M y Y j I 0 M T N l Y 2 Y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b m 9 0 c y A z M H g z M C 9 B d X R v U m V t b 3 Z l Z E N v b H V t b n M x L n t M Z W 5 n d G g s M H 0 m c X V v d D s s J n F 1 b 3 Q 7 U 2 V j d G l v b j E v a 2 5 v d H M g M z B 4 M z A v Q X V 0 b 1 J l b W 9 2 Z W R D b 2 x 1 b W 5 z M S 5 7 S 2 5 v d H M g M z B 4 M z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2 5 v d H M g M z B 4 M z A v Q X V 0 b 1 J l b W 9 2 Z W R D b 2 x 1 b W 5 z M S 5 7 T G V u Z 3 R o L D B 9 J n F 1 b 3 Q 7 L C Z x d W 9 0 O 1 N l Y 3 R p b 2 4 x L 2 t u b 3 R z I D M w e D M w L 0 F 1 d G 9 S Z W 1 v d m V k Q 2 9 s d W 1 u c z E u e 0 t u b 3 R z I D M w e D M w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b m 9 0 c y U y M D M w e D M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z B 4 M z A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z B 4 M z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M w e D M w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M w e D M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0 M H g 0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r b m 9 0 c 1 8 0 M H g 0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x l b m d 0 a C Z x d W 9 0 O y w m c X V v d D t L b m 9 0 c y A 0 M H g 0 M C Z x d W 9 0 O 1 0 i I C 8 + P E V u d H J 5 I F R 5 c G U 9 I k Z p b G x D b 2 x 1 b W 5 U e X B l c y I g V m F s d W U 9 I n N B d 0 0 9 I i A v P j x F b n R y e S B U e X B l P S J G a W x s T G F z d F V w Z G F 0 Z W Q i I F Z h b H V l P S J k M j A y M y 0 x M S 0 x N V Q y M z o w M T o y N C 4 3 M j Y z N T I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A i I C 8 + P E V u d H J 5 I F R 5 c G U 9 I k F k Z G V k V G 9 E Y X R h T W 9 k Z W w i I F Z h b H V l P S J s M C I g L z 4 8 R W 5 0 c n k g V H l w Z T 0 i U X V l c n l J R C I g V m F s d W U 9 I n M z Y j Y 3 M G Y 5 M C 1 h Z m E x L T Q 1 Z G Y t O D M x M S 1 j M z h i M T g z N T M y Y T M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u b 3 R z I D Q w e D Q w L 0 F 1 d G 9 S Z W 1 v d m V k Q 2 9 s d W 1 u c z E u e 0 x l b m d 0 a C w w f S Z x d W 9 0 O y w m c X V v d D t T Z W N 0 a W 9 u M S 9 r b m 9 0 c y A 0 M H g 0 M C 9 B d X R v U m V t b 3 Z l Z E N v b H V t b n M x L n t L b m 9 0 c y A 0 M H g 0 M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b m 9 0 c y A 0 M H g 0 M C 9 B d X R v U m V t b 3 Z l Z E N v b H V t b n M x L n t M Z W 5 n d G g s M H 0 m c X V v d D s s J n F 1 b 3 Q 7 U 2 V j d G l v b j E v a 2 5 v d H M g N D B 4 N D A v Q X V 0 b 1 J l b W 9 2 Z W R D b 2 x 1 b W 5 z M S 5 7 S 2 5 v d H M g N D B 4 N D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u b 3 R z J T I w N D B 4 N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0 M H g 0 M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0 M H g 0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N D B 4 N D A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N D B 4 N D A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Y w e D Y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t u b 3 R z X z Y w e D Y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T G V u Z 3 R o J n F 1 b 3 Q 7 L C Z x d W 9 0 O 0 t u b 3 R z I D Y w e D Y w J n F 1 b 3 Q 7 X S I g L z 4 8 R W 5 0 c n k g V H l w Z T 0 i R m l s b E N v b H V t b l R 5 c G V z I i B W Y W x 1 Z T 0 i c 0 F 3 T T 0 i I C 8 + P E V u d H J 5 I F R 5 c G U 9 I k Z p b G x M Y X N 0 V X B k Y X R l Z C I g V m F s d W U 9 I m Q y M D I z L T E x L T E 1 V D I z O j A x O j I 1 L j I z M j Q x N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i I g L z 4 8 R W 5 0 c n k g V H l w Z T 0 i Q W R k Z W R U b 0 R h d G F N b 2 R l b C I g V m F s d W U 9 I m w w I i A v P j x F b n R y e S B U e X B l P S J R d W V y e U l E I i B W Y W x 1 Z T 0 i c z c x O D U y M T A 2 L W I y O D Q t N G Y 5 M C 0 4 Y T N l L W Q x Y z l l N j R j M j M 2 N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2 5 v d H M g N j B 4 N j A v Q X V 0 b 1 J l b W 9 2 Z W R D b 2 x 1 b W 5 z M S 5 7 T G V u Z 3 R o L D B 9 J n F 1 b 3 Q 7 L C Z x d W 9 0 O 1 N l Y 3 R p b 2 4 x L 2 t u b 3 R z I D Y w e D Y w L 0 F 1 d G 9 S Z W 1 v d m V k Q 2 9 s d W 1 u c z E u e 0 t u b 3 R z I D Y w e D Y w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t u b 3 R z I D Y w e D Y w L 0 F 1 d G 9 S Z W 1 v d m V k Q 2 9 s d W 1 u c z E u e 0 x l b m d 0 a C w w f S Z x d W 9 0 O y w m c X V v d D t T Z W N 0 a W 9 u M S 9 r b m 9 0 c y A 2 M H g 2 M C 9 B d X R v U m V t b 3 Z l Z E N v b H V t b n M x L n t L b m 9 0 c y A 2 M H g 2 M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2 5 v d H M l M j A 2 M H g 2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Y w e D Y w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Y w e D Y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2 M H g 2 M C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2 M H g 2 M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N z B 4 N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a 2 5 v d H N f N z B 4 N z A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M Z W 5 n d G g m c X V v d D s s J n F 1 b 3 Q 7 S 2 5 v d H M g N z B 4 N z A m c X V v d D t d I i A v P j x F b n R y e S B U e X B l P S J G a W x s Q 2 9 s d W 1 u V H l w Z X M i I F Z h b H V l P S J z Q X d N P S I g L z 4 8 R W 5 0 c n k g V H l w Z T 0 i R m l s b E x h c 3 R V c G R h d G V k I i B W Y W x 1 Z T 0 i Z D I w M j M t M T E t M T V U M j M 6 M D E 6 M j U u M T Y 0 N T k 2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2 I i A v P j x F b n R y e S B U e X B l P S J B Z G R l Z F R v R G F 0 Y U 1 v Z G V s I i B W Y W x 1 Z T 0 i b D A i I C 8 + P E V u d H J 5 I F R 5 c G U 9 I l F 1 Z X J 5 S U Q i I F Z h b H V l P S J z Y j N k M G I 5 Z T A t Y T Q x M C 0 0 N G Y 1 L W E 2 N 2 I t N W J j Y j k 1 M G E w Y j Z i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b m 9 0 c y A 3 M H g 3 M C 9 B d X R v U m V t b 3 Z l Z E N v b H V t b n M x L n t M Z W 5 n d G g s M H 0 m c X V v d D s s J n F 1 b 3 Q 7 U 2 V j d G l v b j E v a 2 5 v d H M g N z B 4 N z A v Q X V 0 b 1 J l b W 9 2 Z W R D b 2 x 1 b W 5 z M S 5 7 S 2 5 v d H M g N z B 4 N z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2 5 v d H M g N z B 4 N z A v Q X V 0 b 1 J l b W 9 2 Z W R D b 2 x 1 b W 5 z M S 5 7 T G V u Z 3 R o L D B 9 J n F 1 b 3 Q 7 L C Z x d W 9 0 O 1 N l Y 3 R p b 2 4 x L 2 t u b 3 R z I D c w e D c w L 0 F 1 d G 9 S Z W 1 v d m V k Q 2 9 s d W 1 u c z E u e 0 t u b 3 R z I D c w e D c w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b m 9 0 c y U y M D c w e D c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N z B 4 N z A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N z B 4 N z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c w e D c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3 M H g 3 M C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4 M H g 4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r b m 9 0 c 1 8 4 M H g 4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x l b m d 0 a C Z x d W 9 0 O y w m c X V v d D t L b m 9 0 c y A 4 M H g 4 M C Z x d W 9 0 O 1 0 i I C 8 + P E V u d H J 5 I F R 5 c G U 9 I k Z p b G x D b 2 x 1 b W 5 U e X B l c y I g V m F s d W U 9 I n N B d 0 0 9 I i A v P j x F b n R y e S B U e X B l P S J G a W x s T G F z d F V w Z G F 0 Z W Q i I F Z h b H V l P S J k M j A y M y 0 x M S 0 x N V Q y M z o w M T o y N S 4 x N D E 2 N T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Q i I C 8 + P E V u d H J 5 I F R 5 c G U 9 I k F k Z G V k V G 9 E Y X R h T W 9 k Z W w i I F Z h b H V l P S J s M C I g L z 4 8 R W 5 0 c n k g V H l w Z T 0 i U X V l c n l J R C I g V m F s d W U 9 I n N m Y 2 E z M 2 U z Y i 1 j M j J m L T R i N z g t O T M x N y 0 x M W V k N z R l N T h k Z T Y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u b 3 R z I D g w e D g w L 0 F 1 d G 9 S Z W 1 v d m V k Q 2 9 s d W 1 u c z E u e 0 x l b m d 0 a C w w f S Z x d W 9 0 O y w m c X V v d D t T Z W N 0 a W 9 u M S 9 r b m 9 0 c y A 4 M H g 4 M C 9 B d X R v U m V t b 3 Z l Z E N v b H V t b n M x L n t L b m 9 0 c y A 4 M H g 4 M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b m 9 0 c y A 4 M H g 4 M C 9 B d X R v U m V t b 3 Z l Z E N v b H V t b n M x L n t M Z W 5 n d G g s M H 0 m c X V v d D s s J n F 1 b 3 Q 7 U 2 V j d G l v b j E v a 2 5 v d H M g O D B 4 O D A v Q X V 0 b 1 J l b W 9 2 Z W R D b 2 x 1 b W 5 z M S 5 7 S 2 5 v d H M g O D B 4 O D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u b 3 R z J T I w O D B 4 O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4 M H g 4 M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4 M H g 4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O D B 4 O D A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O D B 4 O D A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k w e D k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t u b 3 R z X z k w e D k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T G V u Z 3 R o J n F 1 b 3 Q 7 L C Z x d W 9 0 O 0 t u b 3 R z I D k w e D k w J n F 1 b 3 Q 7 X S I g L z 4 8 R W 5 0 c n k g V H l w Z T 0 i R m l s b E N v b H V t b l R 5 c G V z I i B W Y W x 1 Z T 0 i c 0 F 3 T T 0 i I C 8 + P E V u d H J 5 I F R 5 c G U 9 I k Z p b G x M Y X N 0 V X B k Y X R l Z C I g V m F s d W U 9 I m Q y M D I z L T E x L T E 1 V D I z O j A x O j I 1 L j A 0 N j k x M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y I g L z 4 8 R W 5 0 c n k g V H l w Z T 0 i Q W R k Z W R U b 0 R h d G F N b 2 R l b C I g V m F s d W U 9 I m w w I i A v P j x F b n R y e S B U e X B l P S J R d W V y e U l E I i B W Y W x 1 Z T 0 i c z A 5 Z T l m O D F h L T Q 1 N D g t N G E x M S 1 i Z j E w L W M 0 M T Q 2 M G I z Z G Y x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2 5 v d H M g O T B 4 O T A v Q X V 0 b 1 J l b W 9 2 Z W R D b 2 x 1 b W 5 z M S 5 7 T G V u Z 3 R o L D B 9 J n F 1 b 3 Q 7 L C Z x d W 9 0 O 1 N l Y 3 R p b 2 4 x L 2 t u b 3 R z I D k w e D k w L 0 F 1 d G 9 S Z W 1 v d m V k Q 2 9 s d W 1 u c z E u e 0 t u b 3 R z I D k w e D k w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t u b 3 R z I D k w e D k w L 0 F 1 d G 9 S Z W 1 v d m V k Q 2 9 s d W 1 u c z E u e 0 x l b m d 0 a C w w f S Z x d W 9 0 O y w m c X V v d D t T Z W N 0 a W 9 u M S 9 r b m 9 0 c y A 5 M H g 5 M C 9 B d X R v U m V t b 3 Z l Z E N v b H V t b n M x L n t L b m 9 0 c y A 5 M H g 5 M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2 5 v d H M l M j A 5 M H g 5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k w e D k w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k w e D k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5 M H g 5 M C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5 M H g 5 M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E w e D E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r b m 9 0 c 1 8 x M T B 4 M T E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T G V u Z 3 R o J n F 1 b 3 Q 7 L C Z x d W 9 0 O 0 t u b 3 R z I D E x M H g x M T A m c X V v d D t d I i A v P j x F b n R y e S B U e X B l P S J G a W x s Q 2 9 s d W 1 u V H l w Z X M i I F Z h b H V l P S J z Q X d N P S I g L z 4 8 R W 5 0 c n k g V H l w Z T 0 i R m l s b E x h c 3 R V c G R h d G V k I i B W Y W x 1 Z T 0 i Z D I w M j M t M T E t M T V U M j M 6 M D E 6 M j U u M D I 3 O T Y x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2 I i A v P j x F b n R y e S B U e X B l P S J B Z G R l Z F R v R G F 0 Y U 1 v Z G V s I i B W Y W x 1 Z T 0 i b D A i I C 8 + P E V u d H J 5 I F R 5 c G U 9 I l F 1 Z X J 5 S U Q i I F Z h b H V l P S J z Z m Q y N G J i Z D I t M z E x N S 0 0 Y T J j L W E y Y j c t O G Z i O D Z i M 2 M y Z m V m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b m 9 0 c y A x M T B 4 M T E w L 0 F 1 d G 9 S Z W 1 v d m V k Q 2 9 s d W 1 u c z E u e 0 x l b m d 0 a C w w f S Z x d W 9 0 O y w m c X V v d D t T Z W N 0 a W 9 u M S 9 r b m 9 0 c y A x M T B 4 M T E w L 0 F 1 d G 9 S Z W 1 v d m V k Q 2 9 s d W 1 u c z E u e 0 t u b 3 R z I D E x M H g x M T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2 5 v d H M g M T E w e D E x M C 9 B d X R v U m V t b 3 Z l Z E N v b H V t b n M x L n t M Z W 5 n d G g s M H 0 m c X V v d D s s J n F 1 b 3 Q 7 U 2 V j d G l v b j E v a 2 5 v d H M g M T E w e D E x M C 9 B d X R v U m V t b 3 Z l Z E N v b H V t b n M x L n t L b m 9 0 c y A x M T B 4 M T E w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b m 9 0 c y U y M D E x M H g x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M T B 4 M T E w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x M H g x M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x M H g x M T A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E w e D E x M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I w e D E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r b m 9 0 c 1 8 x M j B 4 M T I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T G V u Z 3 R o J n F 1 b 3 Q 7 L C Z x d W 9 0 O 0 t u b 3 R z I D E y M H g x M j A m c X V v d D t d I i A v P j x F b n R y e S B U e X B l P S J G a W x s Q 2 9 s d W 1 u V H l w Z X M i I F Z h b H V l P S J z Q X d N P S I g L z 4 8 R W 5 0 c n k g V H l w Z T 0 i R m l s b E x h c 3 R V c G R h d G V k I i B W Y W x 1 Z T 0 i Z D I w M j M t M T E t M T V U M j M 6 M D E 6 M j Q u O T k x M D Y w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z I i A v P j x F b n R y e S B U e X B l P S J B Z G R l Z F R v R G F 0 Y U 1 v Z G V s I i B W Y W x 1 Z T 0 i b D A i I C 8 + P E V u d H J 5 I F R 5 c G U 9 I l F 1 Z X J 5 S U Q i I F Z h b H V l P S J z M j k z Y 2 F i Z T Y t M 2 Y 2 Y y 0 0 N 2 V h L W E 1 O D M t Y m I z M D J j Y 2 Q 4 N j Q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b m 9 0 c y A x M j B 4 M T I w L 0 F 1 d G 9 S Z W 1 v d m V k Q 2 9 s d W 1 u c z E u e 0 x l b m d 0 a C w w f S Z x d W 9 0 O y w m c X V v d D t T Z W N 0 a W 9 u M S 9 r b m 9 0 c y A x M j B 4 M T I w L 0 F 1 d G 9 S Z W 1 v d m V k Q 2 9 s d W 1 u c z E u e 0 t u b 3 R z I D E y M H g x M j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2 5 v d H M g M T I w e D E y M C 9 B d X R v U m V t b 3 Z l Z E N v b H V t b n M x L n t M Z W 5 n d G g s M H 0 m c X V v d D s s J n F 1 b 3 Q 7 U 2 V j d G l v b j E v a 2 5 v d H M g M T I w e D E y M C 9 B d X R v U m V t b 3 Z l Z E N v b H V t b n M x L n t L b m 9 0 c y A x M j B 4 M T I w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b m 9 0 c y U y M D E y M H g x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M j B 4 M T I w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y M H g x M j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y M H g x M j A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I w e D E y M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M w e D E z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r b m 9 0 c 1 8 x M z B 4 M T M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T G V u Z 3 R o J n F 1 b 3 Q 7 L C Z x d W 9 0 O 0 t u b 3 R z I D E z M H g x M z A m c X V v d D t d I i A v P j x F b n R y e S B U e X B l P S J G a W x s Q 2 9 s d W 1 u V H l w Z X M i I F Z h b H V l P S J z Q X d N P S I g L z 4 8 R W 5 0 c n k g V H l w Z T 0 i R m l s b E x h c 3 R V c G R h d G V k I i B W Y W x 1 Z T 0 i Z D I w M j M t M T E t M T V U M j M 6 M D E 6 M j Q u O T Y x M T Q w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y I i A v P j x F b n R y e S B U e X B l P S J B Z G R l Z F R v R G F 0 Y U 1 v Z G V s I i B W Y W x 1 Z T 0 i b D A i I C 8 + P E V u d H J 5 I F R 5 c G U 9 I l F 1 Z X J 5 S U Q i I F Z h b H V l P S J z Z j Y 1 Z m U x N 2 Y t Y j Y y M y 0 0 N m U x L T h j N z M t Z W U z N T k 3 Z j J j M j d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b m 9 0 c y A x M z B 4 M T M w L 0 F 1 d G 9 S Z W 1 v d m V k Q 2 9 s d W 1 u c z E u e 0 x l b m d 0 a C w w f S Z x d W 9 0 O y w m c X V v d D t T Z W N 0 a W 9 u M S 9 r b m 9 0 c y A x M z B 4 M T M w L 0 F 1 d G 9 S Z W 1 v d m V k Q 2 9 s d W 1 u c z E u e 0 t u b 3 R z I D E z M H g x M z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2 5 v d H M g M T M w e D E z M C 9 B d X R v U m V t b 3 Z l Z E N v b H V t b n M x L n t M Z W 5 n d G g s M H 0 m c X V v d D s s J n F 1 b 3 Q 7 U 2 V j d G l v b j E v a 2 5 v d H M g M T M w e D E z M C 9 B d X R v U m V t b 3 Z l Z E N v b H V t b n M x L n t L b m 9 0 c y A x M z B 4 M T M w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b m 9 0 c y U y M D E z M H g x M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M z B 4 M T M w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z M H g x M z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z M H g x M z A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M w e D E z M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Q w e D E 0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r b m 9 0 c 1 8 x N D B 4 M T Q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T G V u Z 3 R o J n F 1 b 3 Q 7 L C Z x d W 9 0 O 0 t u b 3 R z I D E 0 M H g x N D A m c X V v d D t d I i A v P j x F b n R y e S B U e X B l P S J G a W x s Q 2 9 s d W 1 u V H l w Z X M i I F Z h b H V l P S J z Q X d N P S I g L z 4 8 R W 5 0 c n k g V H l w Z T 0 i R m l s b E x h c 3 R V c G R h d G V k I i B W Y W x 1 Z T 0 i Z D I w M j M t M T E t M T V U M j M 6 M D E 6 M j Q u O T Q z M T g 4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y I i A v P j x F b n R y e S B U e X B l P S J B Z G R l Z F R v R G F 0 Y U 1 v Z G V s I i B W Y W x 1 Z T 0 i b D A i I C 8 + P E V u d H J 5 I F R 5 c G U 9 I l F 1 Z X J 5 S U Q i I F Z h b H V l P S J z M 2 I 0 Y z B l N T k t N W Y 0 M i 0 0 M G M 0 L W E x O G Y t M W I x O G U x Z D d m Y z N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b m 9 0 c y A x N D B 4 M T Q w L 0 F 1 d G 9 S Z W 1 v d m V k Q 2 9 s d W 1 u c z E u e 0 x l b m d 0 a C w w f S Z x d W 9 0 O y w m c X V v d D t T Z W N 0 a W 9 u M S 9 r b m 9 0 c y A x N D B 4 M T Q w L 0 F 1 d G 9 S Z W 1 v d m V k Q 2 9 s d W 1 u c z E u e 0 t u b 3 R z I D E 0 M H g x N D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2 5 v d H M g M T Q w e D E 0 M C 9 B d X R v U m V t b 3 Z l Z E N v b H V t b n M x L n t M Z W 5 n d G g s M H 0 m c X V v d D s s J n F 1 b 3 Q 7 U 2 V j d G l v b j E v a 2 5 v d H M g M T Q w e D E 0 M C 9 B d X R v U m V t b 3 Z l Z E N v b H V t b n M x L n t L b m 9 0 c y A x N D B 4 M T Q w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b m 9 0 c y U y M D E 0 M H g x N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N D B 4 M T Q w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0 M H g x N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0 M H g x N D A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Q w e D E 0 M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Y w e D E 2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r b m 9 0 c 1 8 x N j B 4 M T Y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T G V u Z 3 R o J n F 1 b 3 Q 7 L C Z x d W 9 0 O 0 t u b 3 R z I D E 2 M H g x N j A m c X V v d D t d I i A v P j x F b n R y e S B U e X B l P S J G a W x s Q 2 9 s d W 1 u V H l w Z X M i I F Z h b H V l P S J z Q X d N P S I g L z 4 8 R W 5 0 c n k g V H l w Z T 0 i R m l s b E x h c 3 R V c G R h d G V k I i B W Y W x 1 Z T 0 i Z D I w M j M t M T E t M T V U M j M 6 M D E 6 M j Q u O T A 1 M j g 5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z I i A v P j x F b n R y e S B U e X B l P S J B Z G R l Z F R v R G F 0 Y U 1 v Z G V s I i B W Y W x 1 Z T 0 i b D A i I C 8 + P E V u d H J 5 I F R 5 c G U 9 I l F 1 Z X J 5 S U Q i I F Z h b H V l P S J z M j U z Y T Y z M W E t Y 2 I 1 Z C 0 0 N 2 Q 1 L T k z N T g t Z j Q w Y T J k M G Q 3 Z T Y 0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b m 9 0 c y A x N j B 4 M T Y w L 0 F 1 d G 9 S Z W 1 v d m V k Q 2 9 s d W 1 u c z E u e 0 x l b m d 0 a C w w f S Z x d W 9 0 O y w m c X V v d D t T Z W N 0 a W 9 u M S 9 r b m 9 0 c y A x N j B 4 M T Y w L 0 F 1 d G 9 S Z W 1 v d m V k Q 2 9 s d W 1 u c z E u e 0 t u b 3 R z I D E 2 M H g x N j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2 5 v d H M g M T Y w e D E 2 M C 9 B d X R v U m V t b 3 Z l Z E N v b H V t b n M x L n t M Z W 5 n d G g s M H 0 m c X V v d D s s J n F 1 b 3 Q 7 U 2 V j d G l v b j E v a 2 5 v d H M g M T Y w e D E 2 M C 9 B d X R v U m V t b 3 Z l Z E N v b H V t b n M x L n t L b m 9 0 c y A x N j B 4 M T Y w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b m 9 0 c y U y M D E 2 M H g x N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N j B 4 M T Y w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2 M H g x N j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2 M H g x N j A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Y w e D E 2 M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c w e D E 3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r b m 9 0 c 1 8 x N z B 4 M T c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T G V u Z 3 R o J n F 1 b 3 Q 7 L C Z x d W 9 0 O 0 t u b 3 R z I D E 3 M H g x N z A m c X V v d D t d I i A v P j x F b n R y e S B U e X B l P S J G a W x s Q 2 9 s d W 1 u V H l w Z X M i I F Z h b H V l P S J z Q X d N P S I g L z 4 8 R W 5 0 c n k g V H l w Z T 0 i R m l s b E x h c 3 R V c G R h d G V k I i B W Y W x 1 Z T 0 i Z D I w M j M t M T E t M T V U M j M 6 M D E 6 M j Q u O D c 1 N z Y 0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y I i A v P j x F b n R y e S B U e X B l P S J B Z G R l Z F R v R G F 0 Y U 1 v Z G V s I i B W Y W x 1 Z T 0 i b D A i I C 8 + P E V u d H J 5 I F R 5 c G U 9 I l F 1 Z X J 5 S U Q i I F Z h b H V l P S J z Z D Z j O T h k N G M t M m R i O C 0 0 N G V i L W I z Y z A t Y z A 3 Z D J l O G Q 0 M z N h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b m 9 0 c y A x N z B 4 M T c w L 0 F 1 d G 9 S Z W 1 v d m V k Q 2 9 s d W 1 u c z E u e 0 x l b m d 0 a C w w f S Z x d W 9 0 O y w m c X V v d D t T Z W N 0 a W 9 u M S 9 r b m 9 0 c y A x N z B 4 M T c w L 0 F 1 d G 9 S Z W 1 v d m V k Q 2 9 s d W 1 u c z E u e 0 t u b 3 R z I D E 3 M H g x N z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2 5 v d H M g M T c w e D E 3 M C 9 B d X R v U m V t b 3 Z l Z E N v b H V t b n M x L n t M Z W 5 n d G g s M H 0 m c X V v d D s s J n F 1 b 3 Q 7 U 2 V j d G l v b j E v a 2 5 v d H M g M T c w e D E 3 M C 9 B d X R v U m V t b 3 Z l Z E N v b H V t b n M x L n t L b m 9 0 c y A x N z B 4 M T c w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b m 9 0 c y U y M D E 3 M H g x N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N z B 4 M T c w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3 M H g x N z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3 M H g x N z A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c w e D E 3 M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g w e D E 4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r b m 9 0 c 1 8 x O D B 4 M T g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T G V u Z 3 R o J n F 1 b 3 Q 7 L C Z x d W 9 0 O 0 t u b 3 R z I D E 4 M H g x O D A m c X V v d D t d I i A v P j x F b n R y e S B U e X B l P S J G a W x s Q 2 9 s d W 1 u V H l w Z X M i I F Z h b H V l P S J z Q X d N P S I g L z 4 8 R W 5 0 c n k g V H l w Z T 0 i R m l s b E x h c 3 R V c G R h d G V k I i B W Y W x 1 Z T 0 i Z D I w M j M t M T E t M T V U M j M 6 M D E 6 M j Q u O D U 4 O D A 5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z I i A v P j x F b n R y e S B U e X B l P S J B Z G R l Z F R v R G F 0 Y U 1 v Z G V s I i B W Y W x 1 Z T 0 i b D A i I C 8 + P E V u d H J 5 I F R 5 c G U 9 I l F 1 Z X J 5 S U Q i I F Z h b H V l P S J z Z T J l O D U 1 N W Y t N D N l Y S 0 0 M z R k L W E 3 M T U t N W R j N T h k Y W Q 3 Z G I z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b m 9 0 c y A x O D B 4 M T g w L 0 F 1 d G 9 S Z W 1 v d m V k Q 2 9 s d W 1 u c z E u e 0 x l b m d 0 a C w w f S Z x d W 9 0 O y w m c X V v d D t T Z W N 0 a W 9 u M S 9 r b m 9 0 c y A x O D B 4 M T g w L 0 F 1 d G 9 S Z W 1 v d m V k Q 2 9 s d W 1 u c z E u e 0 t u b 3 R z I D E 4 M H g x O D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2 5 v d H M g M T g w e D E 4 M C 9 B d X R v U m V t b 3 Z l Z E N v b H V t b n M x L n t M Z W 5 n d G g s M H 0 m c X V v d D s s J n F 1 b 3 Q 7 U 2 V j d G l v b j E v a 2 5 v d H M g M T g w e D E 4 M C 9 B d X R v U m V t b 3 Z l Z E N v b H V t b n M x L n t L b m 9 0 c y A x O D B 4 M T g w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b m 9 0 c y U y M D E 4 M H g x O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O D B 4 M T g w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4 M H g x O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4 M H g x O D A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g w e D E 4 M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k w e D E 5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r b m 9 0 c 1 8 x O T B 4 M T k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T G V u Z 3 R o J n F 1 b 3 Q 7 L C Z x d W 9 0 O 0 t u b 3 R z I D E 5 M H g x O T A m c X V v d D t d I i A v P j x F b n R y e S B U e X B l P S J G a W x s Q 2 9 s d W 1 u V H l w Z X M i I F Z h b H V l P S J z Q X d N P S I g L z 4 8 R W 5 0 c n k g V H l w Z T 0 i R m l s b E x h c 3 R V c G R h d G V k I i B W Y W x 1 Z T 0 i Z D I w M j M t M T E t M T V U M j M 6 M D E 6 M j Q u N z k x M T c 5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x I i A v P j x F b n R y e S B U e X B l P S J B Z G R l Z F R v R G F 0 Y U 1 v Z G V s I i B W Y W x 1 Z T 0 i b D A i I C 8 + P E V u d H J 5 I F R 5 c G U 9 I l F 1 Z X J 5 S U Q i I F Z h b H V l P S J z N G F i Z D A x M T k t M 2 I 4 M y 0 0 N D J m L T h j O D A t M m J i M j E 3 M D k 2 N D M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b m 9 0 c y A x O T B 4 M T k w L 0 F 1 d G 9 S Z W 1 v d m V k Q 2 9 s d W 1 u c z E u e 0 x l b m d 0 a C w w f S Z x d W 9 0 O y w m c X V v d D t T Z W N 0 a W 9 u M S 9 r b m 9 0 c y A x O T B 4 M T k w L 0 F 1 d G 9 S Z W 1 v d m V k Q 2 9 s d W 1 u c z E u e 0 t u b 3 R z I D E 5 M H g x O T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2 5 v d H M g M T k w e D E 5 M C 9 B d X R v U m V t b 3 Z l Z E N v b H V t b n M x L n t M Z W 5 n d G g s M H 0 m c X V v d D s s J n F 1 b 3 Q 7 U 2 V j d G l v b j E v a 2 5 v d H M g M T k w e D E 5 M C 9 B d X R v U m V t b 3 Z l Z E N v b H V t b n M x L n t L b m 9 0 c y A x O T B 4 M T k w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b m 9 0 c y U y M D E 5 M H g x O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5 v d H M l M j A x O T B 4 M T k w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5 M H g x O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m 9 0 c y U y M D E 5 M H g x O T A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u b 3 R z J T I w M T k w e D E 5 M C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E p r r w Y / H A R o G e / B V u O L J 5 A A A A A A I A A A A A A B B m A A A A A Q A A I A A A A J P / r w 2 R K n G h E M 2 U 1 9 a g V N z G H H / Q b S d W z R H h h J y z r V y 6 A A A A A A 6 A A A A A A g A A I A A A A L 0 u f c y s a l 5 X y G w Q w 8 6 y g c F G a n + Y 1 6 X 1 u 3 8 b I 2 Q 7 n s L S U A A A A G Y 0 n L U R 5 / j O 9 G c P L G E O F I 9 k y h v c P V B P 6 l 8 J Z c l q A L H 2 2 t d l M z H O s w i H L o K 3 I 2 o p J l G E K z h O u n w 9 t + n Q 5 V L F 8 D J j v Q w c E 0 D k h e T 8 f m w 6 U b q C Q A A A A B 0 j n u 9 v R v r Q 8 j A a T 3 G C g B S O y S L G W J O K x A R F U Q X U H + H O b o F n L t d Z H W v c 8 f M s C T U w 8 g 5 Q e + c i P A z 7 j 9 N o s x w O c v k = < / D a t a M a s h u p > 
</file>

<file path=customXml/itemProps1.xml><?xml version="1.0" encoding="utf-8"?>
<ds:datastoreItem xmlns:ds="http://schemas.openxmlformats.org/officeDocument/2006/customXml" ds:itemID="{FC101ED2-FF72-4C29-A6D6-BBC31607AEF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knots 150x150</vt:lpstr>
      <vt:lpstr>knots 50x50</vt:lpstr>
      <vt:lpstr>knots 100x100</vt:lpstr>
      <vt:lpstr>knots 40x40</vt:lpstr>
      <vt:lpstr>knots 30x30</vt:lpstr>
      <vt:lpstr>knots 20x20</vt:lpstr>
      <vt:lpstr>knots 190x190</vt:lpstr>
      <vt:lpstr>knots 180x180</vt:lpstr>
      <vt:lpstr>knots 170x170</vt:lpstr>
      <vt:lpstr>knots 160x160</vt:lpstr>
      <vt:lpstr>knots 140x140</vt:lpstr>
      <vt:lpstr>knots 130x130</vt:lpstr>
      <vt:lpstr>knots 120x120</vt:lpstr>
      <vt:lpstr>knots 110x110</vt:lpstr>
      <vt:lpstr>knots 90x90</vt:lpstr>
      <vt:lpstr>knots 80x80</vt:lpstr>
      <vt:lpstr>knots 70x70</vt:lpstr>
      <vt:lpstr>knots 60x60</vt:lpstr>
      <vt:lpstr>knots 10x10</vt:lpstr>
      <vt:lpstr>knots 200x200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 Mens</dc:creator>
  <cp:lastModifiedBy>Bas Mens</cp:lastModifiedBy>
  <dcterms:created xsi:type="dcterms:W3CDTF">2023-11-14T20:37:01Z</dcterms:created>
  <dcterms:modified xsi:type="dcterms:W3CDTF">2023-11-15T23:48:13Z</dcterms:modified>
</cp:coreProperties>
</file>