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groho/Dropbox/AR VR Analysis/AR VR Company/"/>
    </mc:Choice>
  </mc:AlternateContent>
  <xr:revisionPtr revIDLastSave="0" documentId="13_ncr:1_{07E0EAAB-D502-284E-B7CB-8336C6E39418}" xr6:coauthVersionLast="45" xr6:coauthVersionMax="45" xr10:uidLastSave="{00000000-0000-0000-0000-000000000000}"/>
  <bookViews>
    <workbookView xWindow="2300" yWindow="1480" windowWidth="21860" windowHeight="13020" activeTab="2" xr2:uid="{37DBE269-0922-714C-BDB9-DADB377AD4AA}"/>
  </bookViews>
  <sheets>
    <sheet name="Financials" sheetId="1" r:id="rId1"/>
    <sheet name="HTC" sheetId="3" r:id="rId2"/>
    <sheet name="Growth" sheetId="4" r:id="rId3"/>
    <sheet name="FB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4" l="1"/>
  <c r="D18" i="4"/>
  <c r="D17" i="4"/>
  <c r="C67" i="4"/>
  <c r="D66" i="4"/>
  <c r="D67" i="4" s="1"/>
  <c r="E65" i="4"/>
  <c r="A61" i="4"/>
  <c r="G28" i="4" l="1"/>
  <c r="G30" i="4"/>
  <c r="G31" i="4"/>
  <c r="G32" i="4"/>
  <c r="G34" i="4"/>
  <c r="G35" i="4"/>
  <c r="H27" i="4"/>
  <c r="H32" i="4"/>
  <c r="H31" i="4"/>
  <c r="H34" i="4"/>
  <c r="H35" i="4"/>
  <c r="B28" i="4"/>
  <c r="H28" i="4" s="1"/>
  <c r="B30" i="4"/>
  <c r="F33" i="4"/>
  <c r="H33" i="4" s="1"/>
  <c r="C44" i="4"/>
  <c r="D43" i="4"/>
  <c r="D44" i="4" s="1"/>
  <c r="D41" i="4"/>
  <c r="F29" i="4"/>
  <c r="H29" i="4" s="1"/>
  <c r="E27" i="4"/>
  <c r="E29" i="4" s="1"/>
  <c r="G29" i="4" s="1"/>
  <c r="P4" i="3"/>
  <c r="R4" i="3"/>
  <c r="Q4" i="3"/>
  <c r="S4" i="1"/>
  <c r="S6" i="1"/>
  <c r="S5" i="1"/>
  <c r="R5" i="1"/>
  <c r="R6" i="1"/>
  <c r="R4" i="1"/>
  <c r="D4" i="1"/>
  <c r="D6" i="1"/>
  <c r="D5" i="1"/>
  <c r="G33" i="4" l="1"/>
  <c r="G27" i="4"/>
  <c r="H30" i="4"/>
  <c r="C41" i="4"/>
  <c r="E42" i="4"/>
  <c r="O4" i="2" l="1"/>
  <c r="N4" i="2"/>
  <c r="I4" i="2"/>
  <c r="U4" i="2"/>
  <c r="Q4" i="2"/>
  <c r="P4" i="2"/>
  <c r="S4" i="2"/>
  <c r="R4" i="2"/>
</calcChain>
</file>

<file path=xl/sharedStrings.xml><?xml version="1.0" encoding="utf-8"?>
<sst xmlns="http://schemas.openxmlformats.org/spreadsheetml/2006/main" count="228" uniqueCount="134">
  <si>
    <t>Company Name</t>
  </si>
  <si>
    <t>2020 (annualized)</t>
  </si>
  <si>
    <t>Growth</t>
  </si>
  <si>
    <t>CAGR</t>
  </si>
  <si>
    <t>Facebook, Inc</t>
  </si>
  <si>
    <t>Cash (in $ Mio)</t>
  </si>
  <si>
    <t>Asset (in $ Mio)</t>
  </si>
  <si>
    <t>Equity (in $ Mio)</t>
  </si>
  <si>
    <t>Operating Cash Flow (in $ Mio)</t>
  </si>
  <si>
    <t>Investing Cash Flow (in $ Mio)</t>
  </si>
  <si>
    <t>Financing Cash Flow (in $ Mio)</t>
  </si>
  <si>
    <t>Contribution</t>
  </si>
  <si>
    <t>Earnings per Shre (EPS)</t>
  </si>
  <si>
    <t>(AR/VR) Revenue Stream</t>
  </si>
  <si>
    <t>Price to Earnings Ratio (PER)</t>
  </si>
  <si>
    <t xml:space="preserve">Net Profit / Listed Share </t>
  </si>
  <si>
    <t>Net Profit Margin (%)</t>
  </si>
  <si>
    <t>Net Profit / Revenue</t>
  </si>
  <si>
    <t>Book Value (BV)</t>
  </si>
  <si>
    <t>Equity/Listed Share</t>
  </si>
  <si>
    <t>Price to Book Value</t>
  </si>
  <si>
    <t>Price / BV</t>
  </si>
  <si>
    <t>Price / EPS</t>
  </si>
  <si>
    <t>Net Income (in $ Mio)</t>
  </si>
  <si>
    <t>Cost of Good Sold (COGS) In Mio</t>
  </si>
  <si>
    <t>Revenue (in Mio)</t>
  </si>
  <si>
    <t>HTC Corporation</t>
  </si>
  <si>
    <t>Sony Corp</t>
  </si>
  <si>
    <t>TPE: 2498</t>
  </si>
  <si>
    <t>NASDAQ: FB</t>
  </si>
  <si>
    <t>Index: Code</t>
  </si>
  <si>
    <t>NYSE: SNE</t>
  </si>
  <si>
    <t>Total Revenue (in Mio)</t>
  </si>
  <si>
    <t>Non-Ads Revenue (in Mio)</t>
  </si>
  <si>
    <t>Growth (YoY)</t>
  </si>
  <si>
    <t>Stock Price</t>
  </si>
  <si>
    <t>Alphabet, Inc</t>
  </si>
  <si>
    <t>NASDAQ: GOOG</t>
  </si>
  <si>
    <t>Market Cap (In Bio)</t>
  </si>
  <si>
    <t>Shares Outstanding (In Mio)</t>
  </si>
  <si>
    <t>Samsung</t>
  </si>
  <si>
    <t>KSC: 005930</t>
  </si>
  <si>
    <t>Liabilities / Equity</t>
  </si>
  <si>
    <t>Debt to Equity Ratio (DER)</t>
  </si>
  <si>
    <t>Return on Equity (ROE)</t>
  </si>
  <si>
    <t>Net Income / Equity</t>
  </si>
  <si>
    <t>Dividen per-Share</t>
  </si>
  <si>
    <t>Dividend Yield</t>
  </si>
  <si>
    <t>Dividend per Share / Stock Price</t>
  </si>
  <si>
    <t>Dividend Amount</t>
  </si>
  <si>
    <t>Dividend per Share * Oustanding Share</t>
  </si>
  <si>
    <t>Dividend Payout Ratio</t>
  </si>
  <si>
    <t>Dividend Amount / Net Income</t>
  </si>
  <si>
    <t>Apple, Inc</t>
  </si>
  <si>
    <t>NASDAQ: AAPL</t>
  </si>
  <si>
    <t>Microsoft, Inc</t>
  </si>
  <si>
    <t>NASDAQ: MSFT</t>
  </si>
  <si>
    <t>2019 (anz)</t>
  </si>
  <si>
    <t>GENERAL INFORMATION</t>
  </si>
  <si>
    <t>Sector</t>
  </si>
  <si>
    <t>BALANCE SHEET</t>
  </si>
  <si>
    <t>Change %</t>
  </si>
  <si>
    <t>INCOME STATEMENT</t>
  </si>
  <si>
    <t>RATIOS</t>
  </si>
  <si>
    <t>Net Profit Margin</t>
  </si>
  <si>
    <t>Closing Share Price</t>
  </si>
  <si>
    <t>EPS (Earning per Share)</t>
  </si>
  <si>
    <t>PER (Price to Earning Ratio)</t>
  </si>
  <si>
    <t>PEG (Price to Earning Growth Ratio)</t>
  </si>
  <si>
    <t>BV (Book Value)</t>
  </si>
  <si>
    <t>PBV (Price to Book Value)</t>
  </si>
  <si>
    <t>DER (Debt to Equity Ratio)</t>
  </si>
  <si>
    <t>ROE (Return on Equity)</t>
  </si>
  <si>
    <t>Market Cap (in TWD Billion)</t>
  </si>
  <si>
    <t>Number of Outstanding Shares (million)</t>
  </si>
  <si>
    <t>Technology</t>
  </si>
  <si>
    <t>Communication Equipment</t>
  </si>
  <si>
    <t>Industry</t>
  </si>
  <si>
    <t>Full Time Employees</t>
  </si>
  <si>
    <t>Company</t>
  </si>
  <si>
    <t>CAGR (5 years)</t>
  </si>
  <si>
    <t>Shorterm Debt (equal or less than 1 year)</t>
  </si>
  <si>
    <t>Longterm Debt (more than 1 year)</t>
  </si>
  <si>
    <t>NPM</t>
  </si>
  <si>
    <t>GPM</t>
  </si>
  <si>
    <t>OPM</t>
  </si>
  <si>
    <t>DER</t>
  </si>
  <si>
    <t>Liquidity Ratio</t>
  </si>
  <si>
    <t>ROE</t>
  </si>
  <si>
    <t>GCG</t>
  </si>
  <si>
    <t>OCF</t>
  </si>
  <si>
    <t>ICF</t>
  </si>
  <si>
    <t>FCF</t>
  </si>
  <si>
    <t>BV</t>
  </si>
  <si>
    <t>PBV</t>
  </si>
  <si>
    <t>PER</t>
  </si>
  <si>
    <t>Note</t>
  </si>
  <si>
    <t>firing 25% of it staff to cut costs in , centralize the leadership of HTC’s smartphone and Vive VR business</t>
  </si>
  <si>
    <t>On Q4 2017 2000 (19% of total employees at that time) HTC employees transferred to Google as pasrt of the $1.1B deal</t>
  </si>
  <si>
    <t>Cost of Revenue</t>
  </si>
  <si>
    <t>Gross Profit</t>
  </si>
  <si>
    <t>Operating Expenses</t>
  </si>
  <si>
    <t xml:space="preserve"> - R&amp;D</t>
  </si>
  <si>
    <t>Operating Income/Loss</t>
  </si>
  <si>
    <t>Non-operating Income and Expenses</t>
  </si>
  <si>
    <t>Net Income (in TWD Billion)</t>
  </si>
  <si>
    <t>Income from Operation</t>
  </si>
  <si>
    <t>Share Price (Feb 13th 2020)</t>
  </si>
  <si>
    <t>was 73,1 (2017), 1238 (highest) on April-2011</t>
  </si>
  <si>
    <t>meaning for every share you buy, it's generate loss of money TWD 13,87</t>
  </si>
  <si>
    <t>investor like company with low PER, means you pay a good stock (can generate higher profit) with low price</t>
  </si>
  <si>
    <t>Net Revenue (in TWD Mio)</t>
  </si>
  <si>
    <t>Asset (in TWD Mio)</t>
  </si>
  <si>
    <t>Liabilities (in TWD Mio)</t>
  </si>
  <si>
    <t>Equity (in TWD Mio)</t>
  </si>
  <si>
    <t xml:space="preserve">8 years revenue declining, highest at April 2011 </t>
  </si>
  <si>
    <t>always loss, except 2018 which is came from non operations</t>
  </si>
  <si>
    <t>2019 (TTM)</t>
  </si>
  <si>
    <t>Smartphone &amp; other items</t>
  </si>
  <si>
    <t>Quantity</t>
  </si>
  <si>
    <t>Value</t>
  </si>
  <si>
    <t>Domestic Sales</t>
  </si>
  <si>
    <t>Export Sales</t>
  </si>
  <si>
    <t>In the VR market in 2017, HTC VIVE had a market share in high-end virtual reality devices of 47.26%, ranking number 1 in the world, according to a survey by Steam</t>
  </si>
  <si>
    <t xml:space="preserve">To further demonstrate how virtual reality can lead to positive impact, HTC initiated a $10 million ‘VR/AR for Impact’ </t>
  </si>
  <si>
    <t>2018 $1.1B From Google (selling assets)</t>
  </si>
  <si>
    <t>Legend:</t>
  </si>
  <si>
    <t>Good</t>
  </si>
  <si>
    <t>Bad</t>
  </si>
  <si>
    <t>Founded | IPO | Stock Code</t>
  </si>
  <si>
    <t>Mar-26th-2002</t>
  </si>
  <si>
    <t>Current Source of Revenue</t>
  </si>
  <si>
    <t>VR and SmartPhone</t>
  </si>
  <si>
    <t>CASH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</si>
</sst>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(&quot;IDR&quot;* #,##0_);_(&quot;IDR&quot;* \(#,##0\);_(&quot;IDR&quot;* &quot;-&quot;_);_(@_)"/>
    <numFmt numFmtId="43" formatCode="_(* #,##0.00_);_(* \(#,##0.00\);_(* &quot;-&quot;??_);_(@_)"/>
    <numFmt numFmtId="164" formatCode="_([$TWD]\ * #,##0_);_([$TWD]\ * \(#,##0\);_([$TWD]\ * &quot;-&quot;_);_(@_)"/>
    <numFmt numFmtId="165" formatCode="_([$USD]\ * #,##0_);_([$USD]\ * \(#,##0\);_([$USD]\ * &quot;-&quot;_);_(@_)"/>
    <numFmt numFmtId="166" formatCode="0.0%"/>
    <numFmt numFmtId="167" formatCode="_([$USD]\ * #,##0.00_);_([$USD]\ * \(#,##0.00\);_([$USD]\ * &quot;-&quot;_);_(@_)"/>
    <numFmt numFmtId="168" formatCode="[$USD]\ #,##0"/>
    <numFmt numFmtId="169" formatCode="_(* #,##0_);_(* \(#,##0\);_(* &quot;-&quot;??_);_(@_)"/>
    <numFmt numFmtId="170" formatCode="_(* #,##0.0_);_(* \(#,##0.0\);_(* &quot;-&quot;??_);_(@_)"/>
  </numFmts>
  <fonts count="1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rgb="FF5B5959"/>
      <name val="ChronicleTextG1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2060"/>
      </bottom>
      <diagonal/>
    </border>
  </borders>
  <cellStyleXfs count="5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7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1" applyNumberFormat="1" applyFont="1"/>
    <xf numFmtId="165" fontId="3" fillId="0" borderId="0" xfId="1" applyNumberFormat="1" applyFont="1" applyAlignment="1">
      <alignment wrapText="1"/>
    </xf>
    <xf numFmtId="165" fontId="0" fillId="0" borderId="0" xfId="0" applyNumberFormat="1"/>
    <xf numFmtId="9" fontId="0" fillId="0" borderId="0" xfId="2" applyFont="1"/>
    <xf numFmtId="166" fontId="0" fillId="0" borderId="0" xfId="2" applyNumberFormat="1" applyFont="1"/>
    <xf numFmtId="10" fontId="0" fillId="0" borderId="0" xfId="2" applyNumberFormat="1" applyFont="1"/>
    <xf numFmtId="164" fontId="0" fillId="0" borderId="0" xfId="1" applyNumberFormat="1" applyFont="1"/>
    <xf numFmtId="0" fontId="0" fillId="0" borderId="0" xfId="0" applyAlignment="1"/>
    <xf numFmtId="167" fontId="0" fillId="0" borderId="0" xfId="0" applyNumberFormat="1"/>
    <xf numFmtId="167" fontId="0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168" fontId="3" fillId="0" borderId="0" xfId="1" applyNumberFormat="1" applyFont="1" applyAlignment="1">
      <alignment wrapText="1"/>
    </xf>
    <xf numFmtId="9" fontId="0" fillId="2" borderId="0" xfId="2" applyFont="1" applyFill="1"/>
    <xf numFmtId="0" fontId="6" fillId="3" borderId="1" xfId="0" applyFont="1" applyFill="1" applyBorder="1" applyAlignment="1">
      <alignment horizontal="center"/>
    </xf>
    <xf numFmtId="0" fontId="0" fillId="0" borderId="2" xfId="0" applyBorder="1"/>
    <xf numFmtId="0" fontId="0" fillId="0" borderId="5" xfId="0" applyBorder="1" applyAlignment="1">
      <alignment horizontal="center"/>
    </xf>
    <xf numFmtId="0" fontId="0" fillId="0" borderId="1" xfId="0" applyBorder="1"/>
    <xf numFmtId="169" fontId="0" fillId="0" borderId="1" xfId="3" applyNumberFormat="1" applyFont="1" applyBorder="1"/>
    <xf numFmtId="0" fontId="6" fillId="3" borderId="1" xfId="0" applyFont="1" applyFill="1" applyBorder="1" applyAlignment="1">
      <alignment horizontal="center" vertical="center" wrapText="1"/>
    </xf>
    <xf numFmtId="170" fontId="0" fillId="0" borderId="1" xfId="3" applyNumberFormat="1" applyFont="1" applyBorder="1"/>
    <xf numFmtId="0" fontId="6" fillId="3" borderId="1" xfId="0" applyFont="1" applyFill="1" applyBorder="1" applyAlignment="1">
      <alignment horizontal="center" vertical="center"/>
    </xf>
    <xf numFmtId="166" fontId="0" fillId="0" borderId="1" xfId="2" applyNumberFormat="1" applyFont="1" applyBorder="1" applyAlignment="1">
      <alignment horizontal="right"/>
    </xf>
    <xf numFmtId="9" fontId="0" fillId="4" borderId="1" xfId="2" applyFont="1" applyFill="1" applyBorder="1" applyAlignment="1">
      <alignment horizontal="center" vertical="center"/>
    </xf>
    <xf numFmtId="170" fontId="0" fillId="0" borderId="1" xfId="3" applyNumberFormat="1" applyFont="1" applyBorder="1" applyAlignment="1">
      <alignment horizontal="center"/>
    </xf>
    <xf numFmtId="43" fontId="0" fillId="0" borderId="1" xfId="3" applyFont="1" applyBorder="1"/>
    <xf numFmtId="9" fontId="0" fillId="0" borderId="1" xfId="2" applyFont="1" applyBorder="1"/>
    <xf numFmtId="0" fontId="0" fillId="0" borderId="1" xfId="0" applyFill="1" applyBorder="1"/>
    <xf numFmtId="0" fontId="7" fillId="0" borderId="2" xfId="0" applyFont="1" applyFill="1" applyBorder="1" applyAlignment="1">
      <alignment horizontal="left"/>
    </xf>
    <xf numFmtId="0" fontId="0" fillId="0" borderId="0" xfId="0" applyAlignment="1">
      <alignment horizontal="right"/>
    </xf>
    <xf numFmtId="9" fontId="0" fillId="2" borderId="1" xfId="2" applyFont="1" applyFill="1" applyBorder="1" applyAlignment="1">
      <alignment horizontal="center"/>
    </xf>
    <xf numFmtId="9" fontId="0" fillId="5" borderId="1" xfId="2" applyFont="1" applyFill="1" applyBorder="1" applyAlignment="1">
      <alignment horizontal="center"/>
    </xf>
    <xf numFmtId="9" fontId="0" fillId="6" borderId="1" xfId="2" applyFont="1" applyFill="1" applyBorder="1" applyAlignment="1">
      <alignment horizontal="center"/>
    </xf>
    <xf numFmtId="43" fontId="0" fillId="0" borderId="1" xfId="3" applyNumberFormat="1" applyFont="1" applyBorder="1"/>
    <xf numFmtId="2" fontId="0" fillId="0" borderId="0" xfId="0" applyNumberFormat="1"/>
    <xf numFmtId="43" fontId="0" fillId="0" borderId="1" xfId="3" applyNumberFormat="1" applyFont="1" applyBorder="1" applyAlignment="1">
      <alignment horizontal="center"/>
    </xf>
    <xf numFmtId="2" fontId="0" fillId="0" borderId="1" xfId="3" applyNumberFormat="1" applyFont="1" applyBorder="1" applyAlignment="1">
      <alignment horizontal="center"/>
    </xf>
    <xf numFmtId="0" fontId="5" fillId="0" borderId="0" xfId="4" applyAlignment="1">
      <alignment horizontal="left"/>
    </xf>
    <xf numFmtId="0" fontId="5" fillId="0" borderId="0" xfId="4" applyBorder="1" applyAlignment="1">
      <alignment horizontal="left"/>
    </xf>
    <xf numFmtId="164" fontId="0" fillId="0" borderId="1" xfId="2" applyNumberFormat="1" applyFont="1" applyBorder="1" applyAlignment="1">
      <alignment horizontal="right"/>
    </xf>
    <xf numFmtId="164" fontId="0" fillId="0" borderId="1" xfId="3" applyNumberFormat="1" applyFont="1" applyBorder="1"/>
    <xf numFmtId="164" fontId="0" fillId="0" borderId="1" xfId="0" applyNumberFormat="1" applyBorder="1"/>
    <xf numFmtId="164" fontId="0" fillId="0" borderId="1" xfId="3" applyNumberFormat="1" applyFont="1" applyBorder="1" applyAlignment="1">
      <alignment horizontal="center"/>
    </xf>
    <xf numFmtId="164" fontId="0" fillId="0" borderId="1" xfId="3" applyNumberFormat="1" applyFont="1" applyBorder="1" applyAlignment="1">
      <alignment horizontal="right"/>
    </xf>
    <xf numFmtId="164" fontId="0" fillId="0" borderId="1" xfId="2" applyNumberFormat="1" applyFont="1" applyBorder="1"/>
    <xf numFmtId="164" fontId="8" fillId="0" borderId="1" xfId="0" applyNumberFormat="1" applyFont="1" applyBorder="1"/>
    <xf numFmtId="0" fontId="9" fillId="0" borderId="0" xfId="0" applyFont="1"/>
    <xf numFmtId="9" fontId="0" fillId="2" borderId="1" xfId="0" applyNumberFormat="1" applyFont="1" applyFill="1" applyBorder="1"/>
    <xf numFmtId="0" fontId="6" fillId="3" borderId="8" xfId="0" applyFont="1" applyFill="1" applyBorder="1" applyAlignment="1">
      <alignment horizontal="center" vertical="center"/>
    </xf>
    <xf numFmtId="164" fontId="4" fillId="0" borderId="2" xfId="2" applyNumberFormat="1" applyFont="1" applyBorder="1" applyAlignment="1">
      <alignment horizontal="right"/>
    </xf>
    <xf numFmtId="164" fontId="4" fillId="0" borderId="1" xfId="3" applyNumberFormat="1" applyFont="1" applyBorder="1"/>
    <xf numFmtId="164" fontId="4" fillId="0" borderId="1" xfId="3" applyNumberFormat="1" applyFont="1" applyBorder="1" applyAlignment="1">
      <alignment horizontal="center"/>
    </xf>
    <xf numFmtId="164" fontId="4" fillId="0" borderId="1" xfId="3" applyNumberFormat="1" applyFont="1" applyBorder="1" applyAlignment="1">
      <alignment horizontal="right"/>
    </xf>
    <xf numFmtId="164" fontId="4" fillId="0" borderId="1" xfId="2" applyNumberFormat="1" applyFont="1" applyBorder="1"/>
    <xf numFmtId="9" fontId="0" fillId="6" borderId="0" xfId="2" applyFont="1" applyFill="1"/>
    <xf numFmtId="0" fontId="0" fillId="6" borderId="0" xfId="0" applyFill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4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horizontal="center"/>
    </xf>
    <xf numFmtId="17" fontId="0" fillId="0" borderId="3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0" xfId="0" applyBorder="1"/>
    <xf numFmtId="0" fontId="6" fillId="0" borderId="0" xfId="0" applyFont="1" applyFill="1" applyBorder="1" applyAlignment="1">
      <alignment horizontal="center"/>
    </xf>
  </cellXfs>
  <cellStyles count="5">
    <cellStyle name="Comma" xfId="3" builtinId="3"/>
    <cellStyle name="Currency [0]" xfId="1" builtinId="7"/>
    <cellStyle name="Hyperlink" xfId="4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techcrunch.com/2017/09/20/htc-says-it-remains-committed-to-vive-and-its-own-smartphones-after-1-1b-deal-with-google/" TargetMode="External"/><Relationship Id="rId1" Type="http://schemas.openxmlformats.org/officeDocument/2006/relationships/hyperlink" Target="https://www.reuters.com/article/us-taiwan-htc-jobs/struggling-smartphone-maker-htc-to-slash-1500-jobs-in-taiwan-idUSKBN1JS1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58042-C05D-2046-A88C-F64D24D92654}">
  <dimension ref="A1:FF10"/>
  <sheetViews>
    <sheetView workbookViewId="0">
      <selection activeCell="P3" sqref="P3"/>
    </sheetView>
  </sheetViews>
  <sheetFormatPr baseColWidth="10" defaultRowHeight="16"/>
  <cols>
    <col min="1" max="1" width="14.33203125" bestFit="1" customWidth="1"/>
    <col min="2" max="2" width="14.6640625" bestFit="1" customWidth="1"/>
    <col min="3" max="3" width="14.5" bestFit="1" customWidth="1"/>
    <col min="4" max="4" width="17.1640625" bestFit="1" customWidth="1"/>
    <col min="5" max="10" width="5.1640625" bestFit="1" customWidth="1"/>
    <col min="11" max="12" width="13.5" bestFit="1" customWidth="1"/>
    <col min="13" max="15" width="12.5" bestFit="1" customWidth="1"/>
    <col min="16" max="16" width="11.6640625" bestFit="1" customWidth="1"/>
    <col min="17" max="17" width="16.5" customWidth="1"/>
    <col min="18" max="18" width="7.33203125" bestFit="1" customWidth="1"/>
    <col min="19" max="19" width="6.1640625" bestFit="1" customWidth="1"/>
    <col min="20" max="20" width="12" bestFit="1" customWidth="1"/>
    <col min="21" max="25" width="12.1640625" bestFit="1" customWidth="1"/>
    <col min="26" max="26" width="15.83203125" bestFit="1" customWidth="1"/>
    <col min="27" max="27" width="7.33203125" bestFit="1" customWidth="1"/>
    <col min="28" max="28" width="5.83203125" bestFit="1" customWidth="1"/>
    <col min="29" max="33" width="5.1640625" bestFit="1" customWidth="1"/>
    <col min="34" max="34" width="11.1640625" bestFit="1" customWidth="1"/>
    <col min="35" max="35" width="5.1640625" bestFit="1" customWidth="1"/>
    <col min="36" max="36" width="15.83203125" bestFit="1" customWidth="1"/>
    <col min="37" max="42" width="5.1640625" bestFit="1" customWidth="1"/>
    <col min="43" max="43" width="15.83203125" bestFit="1" customWidth="1"/>
    <col min="44" max="49" width="5.1640625" bestFit="1" customWidth="1"/>
    <col min="50" max="50" width="15.83203125" bestFit="1" customWidth="1"/>
    <col min="51" max="56" width="5.1640625" bestFit="1" customWidth="1"/>
    <col min="57" max="57" width="15.83203125" bestFit="1" customWidth="1"/>
    <col min="58" max="63" width="5.1640625" bestFit="1" customWidth="1"/>
    <col min="64" max="64" width="15.83203125" bestFit="1" customWidth="1"/>
    <col min="65" max="70" width="5.1640625" bestFit="1" customWidth="1"/>
    <col min="71" max="71" width="15.83203125" bestFit="1" customWidth="1"/>
    <col min="72" max="77" width="5.1640625" bestFit="1" customWidth="1"/>
    <col min="78" max="78" width="15.83203125" bestFit="1" customWidth="1"/>
    <col min="79" max="84" width="5.1640625" bestFit="1" customWidth="1"/>
    <col min="85" max="85" width="15.83203125" bestFit="1" customWidth="1"/>
    <col min="86" max="127" width="5.1640625" bestFit="1" customWidth="1"/>
  </cols>
  <sheetData>
    <row r="1" spans="1:162">
      <c r="A1" s="62" t="s">
        <v>0</v>
      </c>
      <c r="B1" s="62" t="s">
        <v>30</v>
      </c>
      <c r="C1" s="62" t="s">
        <v>35</v>
      </c>
      <c r="D1" s="11" t="s">
        <v>38</v>
      </c>
      <c r="E1" s="63" t="s">
        <v>39</v>
      </c>
      <c r="F1" s="63"/>
      <c r="G1" s="63"/>
      <c r="H1" s="63"/>
      <c r="I1" s="63"/>
      <c r="J1" s="63"/>
      <c r="K1" s="62" t="s">
        <v>25</v>
      </c>
      <c r="L1" s="62"/>
      <c r="M1" s="62"/>
      <c r="N1" s="62"/>
      <c r="O1" s="62"/>
      <c r="P1" s="62"/>
      <c r="Q1" s="62"/>
      <c r="R1" s="62"/>
      <c r="S1" s="62"/>
      <c r="T1" s="62" t="s">
        <v>24</v>
      </c>
      <c r="U1" s="62"/>
      <c r="V1" s="62"/>
      <c r="W1" s="62"/>
      <c r="X1" s="62"/>
      <c r="Y1" s="62"/>
      <c r="Z1" s="62"/>
      <c r="AA1" s="62"/>
      <c r="AB1" s="62"/>
      <c r="AC1" s="62" t="s">
        <v>13</v>
      </c>
      <c r="AD1" s="62"/>
      <c r="AE1" s="62"/>
      <c r="AF1" s="62"/>
      <c r="AG1" s="62"/>
      <c r="AH1" s="62"/>
      <c r="AI1" s="62"/>
      <c r="AJ1" s="62"/>
      <c r="AK1" s="62" t="s">
        <v>23</v>
      </c>
      <c r="AL1" s="62"/>
      <c r="AM1" s="62"/>
      <c r="AN1" s="62"/>
      <c r="AO1" s="62"/>
      <c r="AP1" s="62"/>
      <c r="AQ1" s="62"/>
      <c r="AR1" s="62" t="s">
        <v>5</v>
      </c>
      <c r="AS1" s="62"/>
      <c r="AT1" s="62"/>
      <c r="AU1" s="62"/>
      <c r="AV1" s="62"/>
      <c r="AW1" s="62"/>
      <c r="AX1" s="62"/>
      <c r="AY1" s="62" t="s">
        <v>6</v>
      </c>
      <c r="AZ1" s="62"/>
      <c r="BA1" s="62"/>
      <c r="BB1" s="62"/>
      <c r="BC1" s="62"/>
      <c r="BD1" s="62"/>
      <c r="BE1" s="62"/>
      <c r="BF1" s="62" t="s">
        <v>7</v>
      </c>
      <c r="BG1" s="62"/>
      <c r="BH1" s="62"/>
      <c r="BI1" s="62"/>
      <c r="BJ1" s="62"/>
      <c r="BK1" s="62"/>
      <c r="BL1" s="62"/>
      <c r="BM1" s="63" t="s">
        <v>8</v>
      </c>
      <c r="BN1" s="63"/>
      <c r="BO1" s="63"/>
      <c r="BP1" s="63"/>
      <c r="BQ1" s="63"/>
      <c r="BR1" s="63"/>
      <c r="BS1" s="63"/>
      <c r="BT1" s="63" t="s">
        <v>9</v>
      </c>
      <c r="BU1" s="63"/>
      <c r="BV1" s="63"/>
      <c r="BW1" s="63"/>
      <c r="BX1" s="63"/>
      <c r="BY1" s="63"/>
      <c r="BZ1" s="63"/>
      <c r="CA1" s="63" t="s">
        <v>10</v>
      </c>
      <c r="CB1" s="63"/>
      <c r="CC1" s="63"/>
      <c r="CD1" s="63"/>
      <c r="CE1" s="63"/>
      <c r="CF1" s="63"/>
      <c r="CG1" s="63"/>
      <c r="CH1" s="62" t="s">
        <v>16</v>
      </c>
      <c r="CI1" s="62"/>
      <c r="CJ1" s="62"/>
      <c r="CK1" s="62"/>
      <c r="CL1" s="62"/>
      <c r="CM1" s="62"/>
      <c r="CN1" s="62"/>
      <c r="CO1" s="62" t="s">
        <v>12</v>
      </c>
      <c r="CP1" s="62"/>
      <c r="CQ1" s="62"/>
      <c r="CR1" s="62"/>
      <c r="CS1" s="62"/>
      <c r="CT1" s="62"/>
      <c r="CU1" s="62"/>
      <c r="CV1" s="62" t="s">
        <v>14</v>
      </c>
      <c r="CW1" s="62"/>
      <c r="CX1" s="62"/>
      <c r="CY1" s="62"/>
      <c r="CZ1" s="62"/>
      <c r="DA1" s="62"/>
      <c r="DB1" s="62"/>
      <c r="DC1" s="62" t="s">
        <v>18</v>
      </c>
      <c r="DD1" s="62"/>
      <c r="DE1" s="62"/>
      <c r="DF1" s="62"/>
      <c r="DG1" s="62"/>
      <c r="DH1" s="62"/>
      <c r="DI1" s="62"/>
      <c r="DJ1" s="62" t="s">
        <v>20</v>
      </c>
      <c r="DK1" s="62"/>
      <c r="DL1" s="62"/>
      <c r="DM1" s="62"/>
      <c r="DN1" s="62"/>
      <c r="DO1" s="62"/>
      <c r="DP1" s="62"/>
      <c r="DQ1" s="62" t="s">
        <v>43</v>
      </c>
      <c r="DR1" s="62"/>
      <c r="DS1" s="62"/>
      <c r="DT1" s="62"/>
      <c r="DU1" s="62"/>
      <c r="DV1" s="62"/>
      <c r="DW1" s="62"/>
      <c r="DX1" s="62" t="s">
        <v>44</v>
      </c>
      <c r="DY1" s="62"/>
      <c r="DZ1" s="62"/>
      <c r="EA1" s="62"/>
      <c r="EB1" s="62"/>
      <c r="EC1" s="62"/>
      <c r="ED1" s="62"/>
      <c r="EE1" s="62" t="s">
        <v>46</v>
      </c>
      <c r="EF1" s="62"/>
      <c r="EG1" s="62"/>
      <c r="EH1" s="62"/>
      <c r="EI1" s="62"/>
      <c r="EJ1" s="62"/>
      <c r="EK1" s="62"/>
      <c r="EL1" s="61" t="s">
        <v>47</v>
      </c>
      <c r="EM1" s="61"/>
      <c r="EN1" s="61"/>
      <c r="EO1" s="61"/>
      <c r="EP1" s="61"/>
      <c r="EQ1" s="61"/>
      <c r="ER1" s="61"/>
      <c r="ES1" s="61" t="s">
        <v>49</v>
      </c>
      <c r="ET1" s="61"/>
      <c r="EU1" s="61"/>
      <c r="EV1" s="61"/>
      <c r="EW1" s="61"/>
      <c r="EX1" s="61"/>
      <c r="EY1" s="61"/>
      <c r="EZ1" s="61" t="s">
        <v>51</v>
      </c>
      <c r="FA1" s="61"/>
      <c r="FB1" s="61"/>
      <c r="FC1" s="61"/>
      <c r="FD1" s="61"/>
      <c r="FE1" s="61"/>
      <c r="FF1" s="61"/>
    </row>
    <row r="2" spans="1:162">
      <c r="A2" s="62"/>
      <c r="B2" s="62"/>
      <c r="C2" s="62"/>
      <c r="E2" s="63"/>
      <c r="F2" s="63"/>
      <c r="G2" s="63"/>
      <c r="H2" s="63"/>
      <c r="I2" s="63"/>
      <c r="J2" s="63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3"/>
      <c r="CG2" s="63"/>
      <c r="CH2" s="62" t="s">
        <v>17</v>
      </c>
      <c r="CI2" s="62"/>
      <c r="CJ2" s="62"/>
      <c r="CK2" s="62"/>
      <c r="CL2" s="62"/>
      <c r="CM2" s="62"/>
      <c r="CN2" s="62"/>
      <c r="CO2" s="62" t="s">
        <v>15</v>
      </c>
      <c r="CP2" s="62"/>
      <c r="CQ2" s="62"/>
      <c r="CR2" s="62"/>
      <c r="CS2" s="62"/>
      <c r="CT2" s="62"/>
      <c r="CU2" s="62"/>
      <c r="CV2" s="62" t="s">
        <v>22</v>
      </c>
      <c r="CW2" s="62"/>
      <c r="CX2" s="62"/>
      <c r="CY2" s="62"/>
      <c r="CZ2" s="62"/>
      <c r="DA2" s="62"/>
      <c r="DB2" s="62"/>
      <c r="DC2" s="62" t="s">
        <v>19</v>
      </c>
      <c r="DD2" s="62"/>
      <c r="DE2" s="62"/>
      <c r="DF2" s="62"/>
      <c r="DG2" s="62"/>
      <c r="DH2" s="62"/>
      <c r="DI2" s="62"/>
      <c r="DJ2" s="62" t="s">
        <v>21</v>
      </c>
      <c r="DK2" s="62"/>
      <c r="DL2" s="62"/>
      <c r="DM2" s="62"/>
      <c r="DN2" s="62"/>
      <c r="DO2" s="62"/>
      <c r="DP2" s="62"/>
      <c r="DQ2" s="62" t="s">
        <v>42</v>
      </c>
      <c r="DR2" s="62"/>
      <c r="DS2" s="62"/>
      <c r="DT2" s="62"/>
      <c r="DU2" s="62"/>
      <c r="DV2" s="62"/>
      <c r="DW2" s="62"/>
      <c r="DX2" s="62" t="s">
        <v>45</v>
      </c>
      <c r="DY2" s="62"/>
      <c r="DZ2" s="62"/>
      <c r="EA2" s="62"/>
      <c r="EB2" s="62"/>
      <c r="EC2" s="62"/>
      <c r="ED2" s="62"/>
      <c r="EE2" s="62"/>
      <c r="EF2" s="62"/>
      <c r="EG2" s="62"/>
      <c r="EH2" s="62"/>
      <c r="EI2" s="62"/>
      <c r="EJ2" s="62"/>
      <c r="EK2" s="62"/>
      <c r="EL2" s="61" t="s">
        <v>48</v>
      </c>
      <c r="EM2" s="61"/>
      <c r="EN2" s="61"/>
      <c r="EO2" s="61"/>
      <c r="EP2" s="61"/>
      <c r="EQ2" s="61"/>
      <c r="ER2" s="61"/>
      <c r="ES2" s="61" t="s">
        <v>50</v>
      </c>
      <c r="ET2" s="61"/>
      <c r="EU2" s="61"/>
      <c r="EV2" s="61"/>
      <c r="EW2" s="61"/>
      <c r="EX2" s="61"/>
      <c r="EY2" s="61"/>
      <c r="EZ2" s="61" t="s">
        <v>52</v>
      </c>
      <c r="FA2" s="61"/>
      <c r="FB2" s="61"/>
      <c r="FC2" s="61"/>
      <c r="FD2" s="61"/>
      <c r="FE2" s="61"/>
      <c r="FF2" s="61"/>
    </row>
    <row r="3" spans="1:162">
      <c r="E3" s="1">
        <v>2014</v>
      </c>
      <c r="F3" s="1">
        <v>2015</v>
      </c>
      <c r="G3" s="1">
        <v>2016</v>
      </c>
      <c r="H3" s="1">
        <v>2017</v>
      </c>
      <c r="I3" s="1">
        <v>2018</v>
      </c>
      <c r="J3" s="1">
        <v>2019</v>
      </c>
      <c r="K3">
        <v>2014</v>
      </c>
      <c r="L3">
        <v>2015</v>
      </c>
      <c r="M3">
        <v>2016</v>
      </c>
      <c r="N3">
        <v>2017</v>
      </c>
      <c r="O3">
        <v>2018</v>
      </c>
      <c r="P3">
        <v>2019</v>
      </c>
      <c r="Q3" t="s">
        <v>1</v>
      </c>
      <c r="R3" t="s">
        <v>2</v>
      </c>
      <c r="S3" t="s">
        <v>3</v>
      </c>
      <c r="T3">
        <v>2014</v>
      </c>
      <c r="U3">
        <v>2015</v>
      </c>
      <c r="V3">
        <v>2016</v>
      </c>
      <c r="W3">
        <v>2017</v>
      </c>
      <c r="X3">
        <v>2018</v>
      </c>
      <c r="Y3">
        <v>2019</v>
      </c>
      <c r="Z3" t="s">
        <v>1</v>
      </c>
      <c r="AA3" t="s">
        <v>2</v>
      </c>
      <c r="AB3" t="s">
        <v>3</v>
      </c>
      <c r="AC3">
        <v>2014</v>
      </c>
      <c r="AD3">
        <v>2015</v>
      </c>
      <c r="AE3">
        <v>2016</v>
      </c>
      <c r="AF3">
        <v>2017</v>
      </c>
      <c r="AG3">
        <v>2018</v>
      </c>
      <c r="AH3" t="s">
        <v>11</v>
      </c>
      <c r="AI3">
        <v>2019</v>
      </c>
      <c r="AJ3" t="s">
        <v>1</v>
      </c>
      <c r="AK3">
        <v>2014</v>
      </c>
      <c r="AL3">
        <v>2015</v>
      </c>
      <c r="AM3">
        <v>2016</v>
      </c>
      <c r="AN3">
        <v>2017</v>
      </c>
      <c r="AO3">
        <v>2018</v>
      </c>
      <c r="AP3">
        <v>2019</v>
      </c>
      <c r="AQ3" t="s">
        <v>1</v>
      </c>
      <c r="AR3">
        <v>2014</v>
      </c>
      <c r="AS3">
        <v>2015</v>
      </c>
      <c r="AT3">
        <v>2016</v>
      </c>
      <c r="AU3">
        <v>2017</v>
      </c>
      <c r="AV3">
        <v>2018</v>
      </c>
      <c r="AW3">
        <v>2019</v>
      </c>
      <c r="AX3" t="s">
        <v>1</v>
      </c>
      <c r="AY3">
        <v>2014</v>
      </c>
      <c r="AZ3">
        <v>2015</v>
      </c>
      <c r="BA3">
        <v>2016</v>
      </c>
      <c r="BB3">
        <v>2017</v>
      </c>
      <c r="BC3">
        <v>2018</v>
      </c>
      <c r="BD3">
        <v>2019</v>
      </c>
      <c r="BE3" t="s">
        <v>1</v>
      </c>
      <c r="BF3">
        <v>2014</v>
      </c>
      <c r="BG3">
        <v>2015</v>
      </c>
      <c r="BH3">
        <v>2016</v>
      </c>
      <c r="BI3">
        <v>2017</v>
      </c>
      <c r="BJ3">
        <v>2018</v>
      </c>
      <c r="BK3">
        <v>2019</v>
      </c>
      <c r="BL3" t="s">
        <v>1</v>
      </c>
      <c r="BM3">
        <v>2014</v>
      </c>
      <c r="BN3">
        <v>2015</v>
      </c>
      <c r="BO3">
        <v>2016</v>
      </c>
      <c r="BP3">
        <v>2017</v>
      </c>
      <c r="BQ3">
        <v>2018</v>
      </c>
      <c r="BR3">
        <v>2019</v>
      </c>
      <c r="BS3" t="s">
        <v>1</v>
      </c>
      <c r="BT3" s="1">
        <v>2014</v>
      </c>
      <c r="BU3" s="1">
        <v>2015</v>
      </c>
      <c r="BV3" s="1">
        <v>2016</v>
      </c>
      <c r="BW3" s="1">
        <v>2017</v>
      </c>
      <c r="BX3" s="1">
        <v>2018</v>
      </c>
      <c r="BY3" s="1">
        <v>2019</v>
      </c>
      <c r="BZ3" s="1" t="s">
        <v>1</v>
      </c>
      <c r="CA3" s="1">
        <v>2014</v>
      </c>
      <c r="CB3" s="1">
        <v>2015</v>
      </c>
      <c r="CC3" s="1">
        <v>2016</v>
      </c>
      <c r="CD3" s="1">
        <v>2017</v>
      </c>
      <c r="CE3" s="1">
        <v>2018</v>
      </c>
      <c r="CF3" s="1">
        <v>2019</v>
      </c>
      <c r="CG3" s="1" t="s">
        <v>1</v>
      </c>
      <c r="CH3" s="1">
        <v>2014</v>
      </c>
      <c r="CI3" s="1">
        <v>2015</v>
      </c>
      <c r="CJ3" s="1">
        <v>2016</v>
      </c>
      <c r="CK3" s="1">
        <v>2017</v>
      </c>
      <c r="CL3" s="1">
        <v>2018</v>
      </c>
      <c r="CM3" s="1">
        <v>2019</v>
      </c>
      <c r="CN3" s="1">
        <v>2020</v>
      </c>
      <c r="CO3" s="1">
        <v>2014</v>
      </c>
      <c r="CP3" s="1">
        <v>2015</v>
      </c>
      <c r="CQ3" s="1">
        <v>2016</v>
      </c>
      <c r="CR3" s="1">
        <v>2017</v>
      </c>
      <c r="CS3" s="1">
        <v>2018</v>
      </c>
      <c r="CT3" s="1">
        <v>2019</v>
      </c>
      <c r="CU3" s="1">
        <v>2020</v>
      </c>
      <c r="CV3" s="1">
        <v>2014</v>
      </c>
      <c r="CW3" s="1">
        <v>2015</v>
      </c>
      <c r="CX3" s="1">
        <v>2016</v>
      </c>
      <c r="CY3" s="1">
        <v>2017</v>
      </c>
      <c r="CZ3" s="1">
        <v>2018</v>
      </c>
      <c r="DA3" s="1">
        <v>2019</v>
      </c>
      <c r="DB3" s="1">
        <v>2020</v>
      </c>
      <c r="DC3" s="1">
        <v>2014</v>
      </c>
      <c r="DD3" s="1">
        <v>2015</v>
      </c>
      <c r="DE3" s="1">
        <v>2016</v>
      </c>
      <c r="DF3" s="1">
        <v>2017</v>
      </c>
      <c r="DG3" s="1">
        <v>2018</v>
      </c>
      <c r="DH3" s="1">
        <v>2019</v>
      </c>
      <c r="DI3" s="1">
        <v>2020</v>
      </c>
      <c r="DJ3" s="1">
        <v>2014</v>
      </c>
      <c r="DK3" s="1">
        <v>2015</v>
      </c>
      <c r="DL3" s="1">
        <v>2016</v>
      </c>
      <c r="DM3" s="1">
        <v>2017</v>
      </c>
      <c r="DN3" s="1">
        <v>2018</v>
      </c>
      <c r="DO3" s="1">
        <v>2019</v>
      </c>
      <c r="DP3" s="1">
        <v>2020</v>
      </c>
      <c r="DQ3" s="1">
        <v>2014</v>
      </c>
      <c r="DR3" s="1">
        <v>2015</v>
      </c>
      <c r="DS3" s="1">
        <v>2016</v>
      </c>
      <c r="DT3" s="1">
        <v>2017</v>
      </c>
      <c r="DU3" s="1">
        <v>2018</v>
      </c>
      <c r="DV3" s="1">
        <v>2019</v>
      </c>
      <c r="DW3" s="1">
        <v>2020</v>
      </c>
      <c r="DX3" s="1">
        <v>2014</v>
      </c>
      <c r="DY3" s="1">
        <v>2015</v>
      </c>
      <c r="DZ3" s="1">
        <v>2016</v>
      </c>
      <c r="EA3" s="1">
        <v>2017</v>
      </c>
      <c r="EB3" s="1">
        <v>2018</v>
      </c>
      <c r="EC3" s="1">
        <v>2019</v>
      </c>
      <c r="ED3" s="1">
        <v>2020</v>
      </c>
      <c r="EE3" s="1">
        <v>2014</v>
      </c>
      <c r="EF3" s="1">
        <v>2015</v>
      </c>
      <c r="EG3" s="1">
        <v>2016</v>
      </c>
      <c r="EH3" s="1">
        <v>2017</v>
      </c>
      <c r="EI3" s="1">
        <v>2018</v>
      </c>
      <c r="EJ3" s="1">
        <v>2019</v>
      </c>
      <c r="EK3" s="1">
        <v>2020</v>
      </c>
      <c r="EL3" s="1">
        <v>2014</v>
      </c>
      <c r="EM3" s="1">
        <v>2015</v>
      </c>
      <c r="EN3" s="1">
        <v>2016</v>
      </c>
      <c r="EO3" s="1">
        <v>2017</v>
      </c>
      <c r="EP3" s="1">
        <v>2018</v>
      </c>
      <c r="EQ3" s="1">
        <v>2019</v>
      </c>
      <c r="ER3" s="1">
        <v>2020</v>
      </c>
      <c r="ES3" s="1">
        <v>2014</v>
      </c>
      <c r="ET3" s="1">
        <v>2015</v>
      </c>
      <c r="EU3" s="1">
        <v>2016</v>
      </c>
      <c r="EV3" s="1">
        <v>2017</v>
      </c>
      <c r="EW3" s="1">
        <v>2018</v>
      </c>
      <c r="EX3" s="1">
        <v>2019</v>
      </c>
      <c r="EY3" s="1">
        <v>2020</v>
      </c>
      <c r="EZ3" s="1">
        <v>2014</v>
      </c>
      <c r="FA3" s="1">
        <v>2015</v>
      </c>
      <c r="FB3" s="1">
        <v>2016</v>
      </c>
      <c r="FC3" s="1">
        <v>2017</v>
      </c>
      <c r="FD3" s="1">
        <v>2018</v>
      </c>
      <c r="FE3" s="1">
        <v>2019</v>
      </c>
      <c r="FF3" s="1">
        <v>2020</v>
      </c>
    </row>
    <row r="4" spans="1:162">
      <c r="A4" t="s">
        <v>36</v>
      </c>
      <c r="B4" t="s">
        <v>37</v>
      </c>
      <c r="C4" s="12">
        <v>1508</v>
      </c>
      <c r="D4" s="6">
        <f>C4*J4</f>
        <v>1123460</v>
      </c>
      <c r="E4">
        <v>742</v>
      </c>
      <c r="F4">
        <v>745</v>
      </c>
      <c r="G4">
        <v>748</v>
      </c>
      <c r="H4">
        <v>751</v>
      </c>
      <c r="I4">
        <v>750</v>
      </c>
      <c r="J4">
        <v>745</v>
      </c>
      <c r="K4" s="15">
        <v>66001</v>
      </c>
      <c r="L4" s="15">
        <v>74989</v>
      </c>
      <c r="M4" s="15">
        <v>90272</v>
      </c>
      <c r="N4" s="15">
        <v>110855</v>
      </c>
      <c r="O4" s="15">
        <v>136819</v>
      </c>
      <c r="P4" s="15">
        <v>161857</v>
      </c>
      <c r="R4" s="7">
        <f>(P4-O4)/O4</f>
        <v>0.18300089899794619</v>
      </c>
      <c r="S4" s="8">
        <f>POWER(P4/K4,1/5)-1</f>
        <v>0.19650961848715465</v>
      </c>
      <c r="T4" s="6">
        <v>25691</v>
      </c>
      <c r="U4" s="6">
        <v>28164</v>
      </c>
      <c r="V4" s="6">
        <v>35138</v>
      </c>
      <c r="W4" s="6">
        <v>45583</v>
      </c>
      <c r="X4" s="6">
        <v>59549</v>
      </c>
      <c r="Y4" s="6">
        <v>71896</v>
      </c>
    </row>
    <row r="5" spans="1:162">
      <c r="A5" t="s">
        <v>4</v>
      </c>
      <c r="B5" t="s">
        <v>29</v>
      </c>
      <c r="C5" s="13">
        <v>213.06</v>
      </c>
      <c r="D5" s="4">
        <f>C5*J5</f>
        <v>612760.56000000006</v>
      </c>
      <c r="E5">
        <v>2664</v>
      </c>
      <c r="F5">
        <v>2853</v>
      </c>
      <c r="G5">
        <v>2925</v>
      </c>
      <c r="H5">
        <v>2956</v>
      </c>
      <c r="I5">
        <v>2921</v>
      </c>
      <c r="J5">
        <v>2876</v>
      </c>
      <c r="K5" s="14">
        <v>12466</v>
      </c>
      <c r="L5" s="14">
        <v>17928</v>
      </c>
      <c r="M5" s="14">
        <v>27638</v>
      </c>
      <c r="N5" s="16">
        <v>40653</v>
      </c>
      <c r="O5" s="16">
        <v>55838</v>
      </c>
      <c r="P5" s="16">
        <v>70697</v>
      </c>
      <c r="R5" s="7">
        <f t="shared" ref="R5:R6" si="0">(P5-O5)/O5</f>
        <v>0.26610910132884413</v>
      </c>
      <c r="S5" s="8">
        <f>POWER(P5/K5,1/5)-1</f>
        <v>0.41492940608794715</v>
      </c>
      <c r="T5" s="6">
        <v>2153</v>
      </c>
      <c r="U5" s="6">
        <v>17928</v>
      </c>
      <c r="V5" s="6">
        <v>27638</v>
      </c>
      <c r="W5" s="6">
        <v>40653</v>
      </c>
      <c r="X5" s="6">
        <v>55838</v>
      </c>
      <c r="Y5" s="6">
        <v>12770</v>
      </c>
    </row>
    <row r="6" spans="1:162">
      <c r="A6" t="s">
        <v>27</v>
      </c>
      <c r="B6" t="s">
        <v>31</v>
      </c>
      <c r="C6" s="13">
        <v>70.319999999999993</v>
      </c>
      <c r="D6" s="6">
        <f>C6*J6</f>
        <v>91064.4</v>
      </c>
      <c r="E6">
        <v>1027</v>
      </c>
      <c r="F6">
        <v>1114</v>
      </c>
      <c r="G6">
        <v>1258</v>
      </c>
      <c r="H6">
        <v>1288</v>
      </c>
      <c r="I6">
        <v>1292</v>
      </c>
      <c r="J6">
        <v>1295</v>
      </c>
      <c r="K6">
        <v>77672</v>
      </c>
      <c r="L6">
        <v>74764</v>
      </c>
      <c r="M6">
        <v>67277</v>
      </c>
      <c r="N6">
        <v>70710</v>
      </c>
      <c r="O6">
        <v>76895</v>
      </c>
      <c r="P6">
        <v>77991</v>
      </c>
      <c r="R6" s="7">
        <f t="shared" si="0"/>
        <v>1.4253202418882891E-2</v>
      </c>
      <c r="S6" s="8">
        <f>POWER(P6/K6,1/5)-1</f>
        <v>8.2005673261709155E-4</v>
      </c>
    </row>
    <row r="7" spans="1:162">
      <c r="A7" t="s">
        <v>40</v>
      </c>
      <c r="B7" t="s">
        <v>41</v>
      </c>
      <c r="C7" s="12">
        <v>60100</v>
      </c>
      <c r="D7" s="6">
        <v>403.7</v>
      </c>
      <c r="I7">
        <v>5969</v>
      </c>
      <c r="N7">
        <v>217754</v>
      </c>
      <c r="O7">
        <v>221568</v>
      </c>
      <c r="R7" s="7"/>
    </row>
    <row r="8" spans="1:162">
      <c r="A8" t="s">
        <v>26</v>
      </c>
      <c r="B8" t="s">
        <v>28</v>
      </c>
      <c r="C8" s="12">
        <v>34.25</v>
      </c>
      <c r="D8" s="4">
        <v>27.96</v>
      </c>
      <c r="I8">
        <v>818</v>
      </c>
      <c r="K8" s="3">
        <v>187911</v>
      </c>
      <c r="L8" s="3">
        <v>121648</v>
      </c>
      <c r="M8" s="3">
        <v>78161</v>
      </c>
      <c r="N8" s="3">
        <v>62119</v>
      </c>
      <c r="O8" s="3">
        <v>23740</v>
      </c>
      <c r="R8" s="7"/>
    </row>
    <row r="9" spans="1:162">
      <c r="A9" t="s">
        <v>53</v>
      </c>
      <c r="B9" t="s">
        <v>54</v>
      </c>
      <c r="C9" s="13">
        <v>319.61</v>
      </c>
      <c r="K9" s="14">
        <v>182795</v>
      </c>
      <c r="L9" s="14">
        <v>233715</v>
      </c>
      <c r="M9" s="14">
        <v>215639</v>
      </c>
      <c r="N9" s="14">
        <v>229234</v>
      </c>
      <c r="O9" s="14">
        <v>265595</v>
      </c>
      <c r="P9" s="14">
        <v>260174</v>
      </c>
    </row>
    <row r="10" spans="1:162">
      <c r="A10" t="s">
        <v>55</v>
      </c>
      <c r="B10" t="s">
        <v>56</v>
      </c>
      <c r="C10" s="13">
        <v>184.44</v>
      </c>
      <c r="E10">
        <v>8399</v>
      </c>
      <c r="F10">
        <v>8254</v>
      </c>
      <c r="G10">
        <v>8013</v>
      </c>
      <c r="H10">
        <v>7832</v>
      </c>
      <c r="I10">
        <v>7794</v>
      </c>
      <c r="J10">
        <v>7753</v>
      </c>
      <c r="K10" s="14">
        <v>86833</v>
      </c>
      <c r="L10" s="14">
        <v>93580</v>
      </c>
      <c r="M10" s="14">
        <v>91154</v>
      </c>
      <c r="N10" s="14">
        <v>96571</v>
      </c>
      <c r="O10" s="14">
        <v>110360</v>
      </c>
      <c r="P10" s="14">
        <v>125843</v>
      </c>
    </row>
  </sheetData>
  <mergeCells count="36">
    <mergeCell ref="B1:B2"/>
    <mergeCell ref="A1:A2"/>
    <mergeCell ref="C1:C2"/>
    <mergeCell ref="DC1:DI1"/>
    <mergeCell ref="DC2:DI2"/>
    <mergeCell ref="T1:AB2"/>
    <mergeCell ref="BM1:BS2"/>
    <mergeCell ref="BT1:BZ2"/>
    <mergeCell ref="CA1:CG2"/>
    <mergeCell ref="E1:J2"/>
    <mergeCell ref="AR1:AX2"/>
    <mergeCell ref="AY1:BE2"/>
    <mergeCell ref="BF1:BL2"/>
    <mergeCell ref="CH2:CN2"/>
    <mergeCell ref="CV1:DB1"/>
    <mergeCell ref="CV2:DB2"/>
    <mergeCell ref="CO2:CU2"/>
    <mergeCell ref="CH1:CN1"/>
    <mergeCell ref="DQ1:DW1"/>
    <mergeCell ref="DQ2:DW2"/>
    <mergeCell ref="K1:S2"/>
    <mergeCell ref="AK1:AQ2"/>
    <mergeCell ref="AC1:AJ2"/>
    <mergeCell ref="DJ1:DP1"/>
    <mergeCell ref="DJ2:DP2"/>
    <mergeCell ref="CO1:CU1"/>
    <mergeCell ref="ES1:EY1"/>
    <mergeCell ref="ES2:EY2"/>
    <mergeCell ref="EZ1:FF1"/>
    <mergeCell ref="EZ2:FF2"/>
    <mergeCell ref="DX1:ED1"/>
    <mergeCell ref="DX2:ED2"/>
    <mergeCell ref="EE1:EK1"/>
    <mergeCell ref="EE2:EK2"/>
    <mergeCell ref="EL1:ER1"/>
    <mergeCell ref="EL2:ER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B046E-5673-794F-9AA4-AEDBE69F513F}">
  <dimension ref="A1:FE4"/>
  <sheetViews>
    <sheetView workbookViewId="0">
      <selection activeCell="Q4" sqref="Q4"/>
    </sheetView>
  </sheetViews>
  <sheetFormatPr baseColWidth="10" defaultRowHeight="16"/>
  <cols>
    <col min="1" max="1" width="14.33203125" customWidth="1"/>
    <col min="2" max="2" width="10.5" bestFit="1" customWidth="1"/>
    <col min="3" max="3" width="11" bestFit="1" customWidth="1"/>
    <col min="4" max="4" width="17.1640625" bestFit="1" customWidth="1"/>
    <col min="5" max="9" width="5.1640625" bestFit="1" customWidth="1"/>
    <col min="10" max="10" width="9.83203125" bestFit="1" customWidth="1"/>
    <col min="11" max="12" width="13.5" bestFit="1" customWidth="1"/>
    <col min="13" max="16" width="12.5" bestFit="1" customWidth="1"/>
    <col min="17" max="17" width="7.33203125" bestFit="1" customWidth="1"/>
    <col min="18" max="18" width="9.6640625" bestFit="1" customWidth="1"/>
    <col min="19" max="24" width="5.1640625" bestFit="1" customWidth="1"/>
    <col min="25" max="25" width="15.83203125" bestFit="1" customWidth="1"/>
    <col min="26" max="26" width="7.33203125" bestFit="1" customWidth="1"/>
    <col min="27" max="27" width="5.83203125" bestFit="1" customWidth="1"/>
    <col min="28" max="32" width="5.1640625" bestFit="1" customWidth="1"/>
    <col min="33" max="33" width="11.1640625" bestFit="1" customWidth="1"/>
    <col min="34" max="34" width="5.1640625" bestFit="1" customWidth="1"/>
    <col min="35" max="35" width="15.83203125" bestFit="1" customWidth="1"/>
    <col min="36" max="41" width="5.1640625" bestFit="1" customWidth="1"/>
    <col min="42" max="42" width="15.83203125" bestFit="1" customWidth="1"/>
    <col min="43" max="48" width="5.1640625" bestFit="1" customWidth="1"/>
    <col min="49" max="49" width="15.83203125" bestFit="1" customWidth="1"/>
    <col min="50" max="55" width="5.1640625" bestFit="1" customWidth="1"/>
    <col min="56" max="56" width="15.83203125" bestFit="1" customWidth="1"/>
    <col min="57" max="62" width="5.1640625" bestFit="1" customWidth="1"/>
    <col min="63" max="63" width="15.83203125" bestFit="1" customWidth="1"/>
    <col min="64" max="69" width="5.1640625" bestFit="1" customWidth="1"/>
    <col min="70" max="70" width="15.83203125" bestFit="1" customWidth="1"/>
    <col min="71" max="76" width="5.1640625" bestFit="1" customWidth="1"/>
    <col min="77" max="77" width="15.83203125" bestFit="1" customWidth="1"/>
    <col min="78" max="83" width="5.1640625" bestFit="1" customWidth="1"/>
    <col min="84" max="84" width="15.83203125" bestFit="1" customWidth="1"/>
    <col min="85" max="161" width="5.1640625" bestFit="1" customWidth="1"/>
  </cols>
  <sheetData>
    <row r="1" spans="1:161">
      <c r="A1" s="62" t="s">
        <v>0</v>
      </c>
      <c r="B1" s="62" t="s">
        <v>30</v>
      </c>
      <c r="C1" s="62" t="s">
        <v>35</v>
      </c>
      <c r="D1" s="11" t="s">
        <v>38</v>
      </c>
      <c r="E1" s="63" t="s">
        <v>39</v>
      </c>
      <c r="F1" s="63"/>
      <c r="G1" s="63"/>
      <c r="H1" s="63"/>
      <c r="I1" s="63"/>
      <c r="J1" s="63"/>
      <c r="K1" s="62" t="s">
        <v>25</v>
      </c>
      <c r="L1" s="62"/>
      <c r="M1" s="62"/>
      <c r="N1" s="62"/>
      <c r="O1" s="62"/>
      <c r="P1" s="62"/>
      <c r="Q1" s="62"/>
      <c r="R1" s="62"/>
      <c r="S1" s="62" t="s">
        <v>24</v>
      </c>
      <c r="T1" s="62"/>
      <c r="U1" s="62"/>
      <c r="V1" s="62"/>
      <c r="W1" s="62"/>
      <c r="X1" s="62"/>
      <c r="Y1" s="62"/>
      <c r="Z1" s="62"/>
      <c r="AA1" s="62"/>
      <c r="AB1" s="62" t="s">
        <v>13</v>
      </c>
      <c r="AC1" s="62"/>
      <c r="AD1" s="62"/>
      <c r="AE1" s="62"/>
      <c r="AF1" s="62"/>
      <c r="AG1" s="62"/>
      <c r="AH1" s="62"/>
      <c r="AI1" s="62"/>
      <c r="AJ1" s="62" t="s">
        <v>23</v>
      </c>
      <c r="AK1" s="62"/>
      <c r="AL1" s="62"/>
      <c r="AM1" s="62"/>
      <c r="AN1" s="62"/>
      <c r="AO1" s="62"/>
      <c r="AP1" s="62"/>
      <c r="AQ1" s="62" t="s">
        <v>5</v>
      </c>
      <c r="AR1" s="62"/>
      <c r="AS1" s="62"/>
      <c r="AT1" s="62"/>
      <c r="AU1" s="62"/>
      <c r="AV1" s="62"/>
      <c r="AW1" s="62"/>
      <c r="AX1" s="62" t="s">
        <v>6</v>
      </c>
      <c r="AY1" s="62"/>
      <c r="AZ1" s="62"/>
      <c r="BA1" s="62"/>
      <c r="BB1" s="62"/>
      <c r="BC1" s="62"/>
      <c r="BD1" s="62"/>
      <c r="BE1" s="62" t="s">
        <v>7</v>
      </c>
      <c r="BF1" s="62"/>
      <c r="BG1" s="62"/>
      <c r="BH1" s="62"/>
      <c r="BI1" s="62"/>
      <c r="BJ1" s="62"/>
      <c r="BK1" s="62"/>
      <c r="BL1" s="63" t="s">
        <v>8</v>
      </c>
      <c r="BM1" s="63"/>
      <c r="BN1" s="63"/>
      <c r="BO1" s="63"/>
      <c r="BP1" s="63"/>
      <c r="BQ1" s="63"/>
      <c r="BR1" s="63"/>
      <c r="BS1" s="63" t="s">
        <v>9</v>
      </c>
      <c r="BT1" s="63"/>
      <c r="BU1" s="63"/>
      <c r="BV1" s="63"/>
      <c r="BW1" s="63"/>
      <c r="BX1" s="63"/>
      <c r="BY1" s="63"/>
      <c r="BZ1" s="63" t="s">
        <v>10</v>
      </c>
      <c r="CA1" s="63"/>
      <c r="CB1" s="63"/>
      <c r="CC1" s="63"/>
      <c r="CD1" s="63"/>
      <c r="CE1" s="63"/>
      <c r="CF1" s="63"/>
      <c r="CG1" s="62" t="s">
        <v>16</v>
      </c>
      <c r="CH1" s="62"/>
      <c r="CI1" s="62"/>
      <c r="CJ1" s="62"/>
      <c r="CK1" s="62"/>
      <c r="CL1" s="62"/>
      <c r="CM1" s="62"/>
      <c r="CN1" s="62" t="s">
        <v>12</v>
      </c>
      <c r="CO1" s="62"/>
      <c r="CP1" s="62"/>
      <c r="CQ1" s="62"/>
      <c r="CR1" s="62"/>
      <c r="CS1" s="62"/>
      <c r="CT1" s="62"/>
      <c r="CU1" s="62" t="s">
        <v>14</v>
      </c>
      <c r="CV1" s="62"/>
      <c r="CW1" s="62"/>
      <c r="CX1" s="62"/>
      <c r="CY1" s="62"/>
      <c r="CZ1" s="62"/>
      <c r="DA1" s="62"/>
      <c r="DB1" s="62" t="s">
        <v>18</v>
      </c>
      <c r="DC1" s="62"/>
      <c r="DD1" s="62"/>
      <c r="DE1" s="62"/>
      <c r="DF1" s="62"/>
      <c r="DG1" s="62"/>
      <c r="DH1" s="62"/>
      <c r="DI1" s="62" t="s">
        <v>20</v>
      </c>
      <c r="DJ1" s="62"/>
      <c r="DK1" s="62"/>
      <c r="DL1" s="62"/>
      <c r="DM1" s="62"/>
      <c r="DN1" s="62"/>
      <c r="DO1" s="62"/>
      <c r="DP1" s="62" t="s">
        <v>43</v>
      </c>
      <c r="DQ1" s="62"/>
      <c r="DR1" s="62"/>
      <c r="DS1" s="62"/>
      <c r="DT1" s="62"/>
      <c r="DU1" s="62"/>
      <c r="DV1" s="62"/>
      <c r="DW1" s="62" t="s">
        <v>44</v>
      </c>
      <c r="DX1" s="62"/>
      <c r="DY1" s="62"/>
      <c r="DZ1" s="62"/>
      <c r="EA1" s="62"/>
      <c r="EB1" s="62"/>
      <c r="EC1" s="62"/>
      <c r="ED1" s="62" t="s">
        <v>46</v>
      </c>
      <c r="EE1" s="62"/>
      <c r="EF1" s="62"/>
      <c r="EG1" s="62"/>
      <c r="EH1" s="62"/>
      <c r="EI1" s="62"/>
      <c r="EJ1" s="62"/>
      <c r="EK1" s="61" t="s">
        <v>47</v>
      </c>
      <c r="EL1" s="61"/>
      <c r="EM1" s="61"/>
      <c r="EN1" s="61"/>
      <c r="EO1" s="61"/>
      <c r="EP1" s="61"/>
      <c r="EQ1" s="61"/>
      <c r="ER1" s="61" t="s">
        <v>49</v>
      </c>
      <c r="ES1" s="61"/>
      <c r="ET1" s="61"/>
      <c r="EU1" s="61"/>
      <c r="EV1" s="61"/>
      <c r="EW1" s="61"/>
      <c r="EX1" s="61"/>
      <c r="EY1" s="61" t="s">
        <v>51</v>
      </c>
      <c r="EZ1" s="61"/>
      <c r="FA1" s="61"/>
      <c r="FB1" s="61"/>
      <c r="FC1" s="61"/>
      <c r="FD1" s="61"/>
      <c r="FE1" s="61"/>
    </row>
    <row r="2" spans="1:161">
      <c r="A2" s="62"/>
      <c r="B2" s="62"/>
      <c r="C2" s="62"/>
      <c r="E2" s="63"/>
      <c r="F2" s="63"/>
      <c r="G2" s="63"/>
      <c r="H2" s="63"/>
      <c r="I2" s="63"/>
      <c r="J2" s="63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3"/>
      <c r="CG2" s="62" t="s">
        <v>17</v>
      </c>
      <c r="CH2" s="62"/>
      <c r="CI2" s="62"/>
      <c r="CJ2" s="62"/>
      <c r="CK2" s="62"/>
      <c r="CL2" s="62"/>
      <c r="CM2" s="62"/>
      <c r="CN2" s="62" t="s">
        <v>15</v>
      </c>
      <c r="CO2" s="62"/>
      <c r="CP2" s="62"/>
      <c r="CQ2" s="62"/>
      <c r="CR2" s="62"/>
      <c r="CS2" s="62"/>
      <c r="CT2" s="62"/>
      <c r="CU2" s="62" t="s">
        <v>22</v>
      </c>
      <c r="CV2" s="62"/>
      <c r="CW2" s="62"/>
      <c r="CX2" s="62"/>
      <c r="CY2" s="62"/>
      <c r="CZ2" s="62"/>
      <c r="DA2" s="62"/>
      <c r="DB2" s="62" t="s">
        <v>19</v>
      </c>
      <c r="DC2" s="62"/>
      <c r="DD2" s="62"/>
      <c r="DE2" s="62"/>
      <c r="DF2" s="62"/>
      <c r="DG2" s="62"/>
      <c r="DH2" s="62"/>
      <c r="DI2" s="62" t="s">
        <v>21</v>
      </c>
      <c r="DJ2" s="62"/>
      <c r="DK2" s="62"/>
      <c r="DL2" s="62"/>
      <c r="DM2" s="62"/>
      <c r="DN2" s="62"/>
      <c r="DO2" s="62"/>
      <c r="DP2" s="62" t="s">
        <v>42</v>
      </c>
      <c r="DQ2" s="62"/>
      <c r="DR2" s="62"/>
      <c r="DS2" s="62"/>
      <c r="DT2" s="62"/>
      <c r="DU2" s="62"/>
      <c r="DV2" s="62"/>
      <c r="DW2" s="62" t="s">
        <v>45</v>
      </c>
      <c r="DX2" s="62"/>
      <c r="DY2" s="62"/>
      <c r="DZ2" s="62"/>
      <c r="EA2" s="62"/>
      <c r="EB2" s="62"/>
      <c r="EC2" s="62"/>
      <c r="ED2" s="62"/>
      <c r="EE2" s="62"/>
      <c r="EF2" s="62"/>
      <c r="EG2" s="62"/>
      <c r="EH2" s="62"/>
      <c r="EI2" s="62"/>
      <c r="EJ2" s="62"/>
      <c r="EK2" s="61" t="s">
        <v>48</v>
      </c>
      <c r="EL2" s="61"/>
      <c r="EM2" s="61"/>
      <c r="EN2" s="61"/>
      <c r="EO2" s="61"/>
      <c r="EP2" s="61"/>
      <c r="EQ2" s="61"/>
      <c r="ER2" s="61" t="s">
        <v>50</v>
      </c>
      <c r="ES2" s="61"/>
      <c r="ET2" s="61"/>
      <c r="EU2" s="61"/>
      <c r="EV2" s="61"/>
      <c r="EW2" s="61"/>
      <c r="EX2" s="61"/>
      <c r="EY2" s="61" t="s">
        <v>52</v>
      </c>
      <c r="EZ2" s="61"/>
      <c r="FA2" s="61"/>
      <c r="FB2" s="61"/>
      <c r="FC2" s="61"/>
      <c r="FD2" s="61"/>
      <c r="FE2" s="61"/>
    </row>
    <row r="3" spans="1:161">
      <c r="E3" s="1">
        <v>2014</v>
      </c>
      <c r="F3" s="1">
        <v>2015</v>
      </c>
      <c r="G3" s="1">
        <v>2016</v>
      </c>
      <c r="H3" s="1">
        <v>2017</v>
      </c>
      <c r="I3" s="1">
        <v>2018</v>
      </c>
      <c r="J3" s="1" t="s">
        <v>57</v>
      </c>
      <c r="K3">
        <v>2014</v>
      </c>
      <c r="L3">
        <v>2015</v>
      </c>
      <c r="M3">
        <v>2016</v>
      </c>
      <c r="N3">
        <v>2017</v>
      </c>
      <c r="O3">
        <v>2018</v>
      </c>
      <c r="P3" s="33" t="s">
        <v>57</v>
      </c>
      <c r="Q3" t="s">
        <v>2</v>
      </c>
      <c r="R3" t="s">
        <v>3</v>
      </c>
      <c r="S3">
        <v>2014</v>
      </c>
      <c r="T3">
        <v>2015</v>
      </c>
      <c r="U3">
        <v>2016</v>
      </c>
      <c r="V3">
        <v>2017</v>
      </c>
      <c r="W3">
        <v>2018</v>
      </c>
      <c r="X3">
        <v>2019</v>
      </c>
      <c r="Y3" t="s">
        <v>1</v>
      </c>
      <c r="Z3" t="s">
        <v>2</v>
      </c>
      <c r="AA3" t="s">
        <v>3</v>
      </c>
      <c r="AB3">
        <v>2014</v>
      </c>
      <c r="AC3">
        <v>2015</v>
      </c>
      <c r="AD3">
        <v>2016</v>
      </c>
      <c r="AE3">
        <v>2017</v>
      </c>
      <c r="AF3">
        <v>2018</v>
      </c>
      <c r="AG3" t="s">
        <v>11</v>
      </c>
      <c r="AH3">
        <v>2019</v>
      </c>
      <c r="AI3" t="s">
        <v>1</v>
      </c>
      <c r="AJ3">
        <v>2014</v>
      </c>
      <c r="AK3">
        <v>2015</v>
      </c>
      <c r="AL3">
        <v>2016</v>
      </c>
      <c r="AM3">
        <v>2017</v>
      </c>
      <c r="AN3">
        <v>2018</v>
      </c>
      <c r="AO3">
        <v>2019</v>
      </c>
      <c r="AP3" t="s">
        <v>1</v>
      </c>
      <c r="AQ3">
        <v>2014</v>
      </c>
      <c r="AR3">
        <v>2015</v>
      </c>
      <c r="AS3">
        <v>2016</v>
      </c>
      <c r="AT3">
        <v>2017</v>
      </c>
      <c r="AU3">
        <v>2018</v>
      </c>
      <c r="AV3">
        <v>2019</v>
      </c>
      <c r="AW3" t="s">
        <v>1</v>
      </c>
      <c r="AX3">
        <v>2014</v>
      </c>
      <c r="AY3">
        <v>2015</v>
      </c>
      <c r="AZ3">
        <v>2016</v>
      </c>
      <c r="BA3">
        <v>2017</v>
      </c>
      <c r="BB3">
        <v>2018</v>
      </c>
      <c r="BC3">
        <v>2019</v>
      </c>
      <c r="BD3" t="s">
        <v>1</v>
      </c>
      <c r="BE3">
        <v>2014</v>
      </c>
      <c r="BF3">
        <v>2015</v>
      </c>
      <c r="BG3">
        <v>2016</v>
      </c>
      <c r="BH3">
        <v>2017</v>
      </c>
      <c r="BI3">
        <v>2018</v>
      </c>
      <c r="BJ3">
        <v>2019</v>
      </c>
      <c r="BK3" t="s">
        <v>1</v>
      </c>
      <c r="BL3">
        <v>2014</v>
      </c>
      <c r="BM3">
        <v>2015</v>
      </c>
      <c r="BN3">
        <v>2016</v>
      </c>
      <c r="BO3">
        <v>2017</v>
      </c>
      <c r="BP3">
        <v>2018</v>
      </c>
      <c r="BQ3">
        <v>2019</v>
      </c>
      <c r="BR3" t="s">
        <v>1</v>
      </c>
      <c r="BS3" s="1">
        <v>2014</v>
      </c>
      <c r="BT3" s="1">
        <v>2015</v>
      </c>
      <c r="BU3" s="1">
        <v>2016</v>
      </c>
      <c r="BV3" s="1">
        <v>2017</v>
      </c>
      <c r="BW3" s="1">
        <v>2018</v>
      </c>
      <c r="BX3" s="1">
        <v>2019</v>
      </c>
      <c r="BY3" s="1" t="s">
        <v>1</v>
      </c>
      <c r="BZ3" s="1">
        <v>2014</v>
      </c>
      <c r="CA3" s="1">
        <v>2015</v>
      </c>
      <c r="CB3" s="1">
        <v>2016</v>
      </c>
      <c r="CC3" s="1">
        <v>2017</v>
      </c>
      <c r="CD3" s="1">
        <v>2018</v>
      </c>
      <c r="CE3" s="1">
        <v>2019</v>
      </c>
      <c r="CF3" s="1" t="s">
        <v>1</v>
      </c>
      <c r="CG3" s="1">
        <v>2014</v>
      </c>
      <c r="CH3" s="1">
        <v>2015</v>
      </c>
      <c r="CI3" s="1">
        <v>2016</v>
      </c>
      <c r="CJ3" s="1">
        <v>2017</v>
      </c>
      <c r="CK3" s="1">
        <v>2018</v>
      </c>
      <c r="CL3" s="1">
        <v>2019</v>
      </c>
      <c r="CM3" s="1">
        <v>2020</v>
      </c>
      <c r="CN3" s="1">
        <v>2014</v>
      </c>
      <c r="CO3" s="1">
        <v>2015</v>
      </c>
      <c r="CP3" s="1">
        <v>2016</v>
      </c>
      <c r="CQ3" s="1">
        <v>2017</v>
      </c>
      <c r="CR3" s="1">
        <v>2018</v>
      </c>
      <c r="CS3" s="1">
        <v>2019</v>
      </c>
      <c r="CT3" s="1">
        <v>2020</v>
      </c>
      <c r="CU3" s="1">
        <v>2014</v>
      </c>
      <c r="CV3" s="1">
        <v>2015</v>
      </c>
      <c r="CW3" s="1">
        <v>2016</v>
      </c>
      <c r="CX3" s="1">
        <v>2017</v>
      </c>
      <c r="CY3" s="1">
        <v>2018</v>
      </c>
      <c r="CZ3" s="1">
        <v>2019</v>
      </c>
      <c r="DA3" s="1">
        <v>2020</v>
      </c>
      <c r="DB3" s="1">
        <v>2014</v>
      </c>
      <c r="DC3" s="1">
        <v>2015</v>
      </c>
      <c r="DD3" s="1">
        <v>2016</v>
      </c>
      <c r="DE3" s="1">
        <v>2017</v>
      </c>
      <c r="DF3" s="1">
        <v>2018</v>
      </c>
      <c r="DG3" s="1">
        <v>2019</v>
      </c>
      <c r="DH3" s="1">
        <v>2020</v>
      </c>
      <c r="DI3" s="1">
        <v>2014</v>
      </c>
      <c r="DJ3" s="1">
        <v>2015</v>
      </c>
      <c r="DK3" s="1">
        <v>2016</v>
      </c>
      <c r="DL3" s="1">
        <v>2017</v>
      </c>
      <c r="DM3" s="1">
        <v>2018</v>
      </c>
      <c r="DN3" s="1">
        <v>2019</v>
      </c>
      <c r="DO3" s="1">
        <v>2020</v>
      </c>
      <c r="DP3" s="1">
        <v>2014</v>
      </c>
      <c r="DQ3" s="1">
        <v>2015</v>
      </c>
      <c r="DR3" s="1">
        <v>2016</v>
      </c>
      <c r="DS3" s="1">
        <v>2017</v>
      </c>
      <c r="DT3" s="1">
        <v>2018</v>
      </c>
      <c r="DU3" s="1">
        <v>2019</v>
      </c>
      <c r="DV3" s="1">
        <v>2020</v>
      </c>
      <c r="DW3" s="1">
        <v>2014</v>
      </c>
      <c r="DX3" s="1">
        <v>2015</v>
      </c>
      <c r="DY3" s="1">
        <v>2016</v>
      </c>
      <c r="DZ3" s="1">
        <v>2017</v>
      </c>
      <c r="EA3" s="1">
        <v>2018</v>
      </c>
      <c r="EB3" s="1">
        <v>2019</v>
      </c>
      <c r="EC3" s="1">
        <v>2020</v>
      </c>
      <c r="ED3" s="1">
        <v>2014</v>
      </c>
      <c r="EE3" s="1">
        <v>2015</v>
      </c>
      <c r="EF3" s="1">
        <v>2016</v>
      </c>
      <c r="EG3" s="1">
        <v>2017</v>
      </c>
      <c r="EH3" s="1">
        <v>2018</v>
      </c>
      <c r="EI3" s="1">
        <v>2019</v>
      </c>
      <c r="EJ3" s="1">
        <v>2020</v>
      </c>
      <c r="EK3" s="1">
        <v>2014</v>
      </c>
      <c r="EL3" s="1">
        <v>2015</v>
      </c>
      <c r="EM3" s="1">
        <v>2016</v>
      </c>
      <c r="EN3" s="1">
        <v>2017</v>
      </c>
      <c r="EO3" s="1">
        <v>2018</v>
      </c>
      <c r="EP3" s="1">
        <v>2019</v>
      </c>
      <c r="EQ3" s="1">
        <v>2020</v>
      </c>
      <c r="ER3" s="1">
        <v>2014</v>
      </c>
      <c r="ES3" s="1">
        <v>2015</v>
      </c>
      <c r="ET3" s="1">
        <v>2016</v>
      </c>
      <c r="EU3" s="1">
        <v>2017</v>
      </c>
      <c r="EV3" s="1">
        <v>2018</v>
      </c>
      <c r="EW3" s="1">
        <v>2019</v>
      </c>
      <c r="EX3" s="1">
        <v>2020</v>
      </c>
      <c r="EY3" s="1">
        <v>2014</v>
      </c>
      <c r="EZ3" s="1">
        <v>2015</v>
      </c>
      <c r="FA3" s="1">
        <v>2016</v>
      </c>
      <c r="FB3" s="1">
        <v>2017</v>
      </c>
      <c r="FC3" s="1">
        <v>2018</v>
      </c>
      <c r="FD3" s="1">
        <v>2019</v>
      </c>
      <c r="FE3" s="1">
        <v>2020</v>
      </c>
    </row>
    <row r="4" spans="1:161">
      <c r="A4" t="s">
        <v>26</v>
      </c>
      <c r="B4" t="s">
        <v>28</v>
      </c>
      <c r="C4" s="12">
        <v>34.25</v>
      </c>
      <c r="D4" s="4">
        <v>27.96</v>
      </c>
      <c r="I4">
        <v>818</v>
      </c>
      <c r="K4" s="10">
        <v>187911</v>
      </c>
      <c r="L4" s="3">
        <v>121684</v>
      </c>
      <c r="M4" s="3">
        <v>78161</v>
      </c>
      <c r="N4" s="3">
        <v>62119</v>
      </c>
      <c r="O4" s="3">
        <v>23740</v>
      </c>
      <c r="P4" s="3">
        <f>(2943+2807+2450)/3*4</f>
        <v>10933.333333333334</v>
      </c>
      <c r="Q4" s="17">
        <f>(P4-O4)/O4</f>
        <v>-0.53945520921089574</v>
      </c>
      <c r="R4" s="7">
        <f>POWER(P4-K4,1/5)-1</f>
        <v>-12.209434225736576</v>
      </c>
    </row>
  </sheetData>
  <mergeCells count="36">
    <mergeCell ref="BL1:BR2"/>
    <mergeCell ref="A1:A2"/>
    <mergeCell ref="B1:B2"/>
    <mergeCell ref="C1:C2"/>
    <mergeCell ref="E1:J2"/>
    <mergeCell ref="K1:R2"/>
    <mergeCell ref="S1:AA2"/>
    <mergeCell ref="AB1:AI2"/>
    <mergeCell ref="AJ1:AP2"/>
    <mergeCell ref="AQ1:AW2"/>
    <mergeCell ref="AX1:BD2"/>
    <mergeCell ref="BE1:BK2"/>
    <mergeCell ref="EK1:EQ1"/>
    <mergeCell ref="ER1:EX1"/>
    <mergeCell ref="BS1:BY2"/>
    <mergeCell ref="BZ1:CF2"/>
    <mergeCell ref="CG1:CM1"/>
    <mergeCell ref="CN1:CT1"/>
    <mergeCell ref="CU1:DA1"/>
    <mergeCell ref="DB1:DH1"/>
    <mergeCell ref="ER2:EX2"/>
    <mergeCell ref="EY2:FE2"/>
    <mergeCell ref="EY1:FE1"/>
    <mergeCell ref="CG2:CM2"/>
    <mergeCell ref="CN2:CT2"/>
    <mergeCell ref="CU2:DA2"/>
    <mergeCell ref="DB2:DH2"/>
    <mergeCell ref="DI2:DO2"/>
    <mergeCell ref="DP2:DV2"/>
    <mergeCell ref="DW2:EC2"/>
    <mergeCell ref="ED2:EJ2"/>
    <mergeCell ref="EK2:EQ2"/>
    <mergeCell ref="DI1:DO1"/>
    <mergeCell ref="DP1:DV1"/>
    <mergeCell ref="DW1:EC1"/>
    <mergeCell ref="ED1:E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670FF-1803-F745-A230-8EE7EF83CC20}">
  <dimension ref="A3:J67"/>
  <sheetViews>
    <sheetView tabSelected="1" topLeftCell="A74" workbookViewId="0">
      <selection activeCell="B20" sqref="B20"/>
    </sheetView>
  </sheetViews>
  <sheetFormatPr baseColWidth="10" defaultRowHeight="16"/>
  <cols>
    <col min="1" max="1" width="37.6640625" customWidth="1"/>
    <col min="2" max="2" width="13.5" bestFit="1" customWidth="1"/>
    <col min="3" max="4" width="13.1640625" bestFit="1" customWidth="1"/>
    <col min="5" max="5" width="13.33203125" customWidth="1"/>
    <col min="6" max="6" width="17.5" customWidth="1"/>
    <col min="7" max="8" width="12" customWidth="1"/>
    <col min="9" max="9" width="52.33203125" customWidth="1"/>
  </cols>
  <sheetData>
    <row r="3" spans="1:10">
      <c r="A3" s="65" t="s">
        <v>58</v>
      </c>
      <c r="B3" s="66"/>
      <c r="C3" s="66"/>
      <c r="D3" s="66"/>
    </row>
    <row r="4" spans="1:10">
      <c r="A4" s="32" t="s">
        <v>79</v>
      </c>
      <c r="B4" s="67" t="s">
        <v>26</v>
      </c>
      <c r="C4" s="67"/>
      <c r="D4" s="67"/>
      <c r="J4" t="s">
        <v>83</v>
      </c>
    </row>
    <row r="5" spans="1:10">
      <c r="A5" s="19" t="s">
        <v>59</v>
      </c>
      <c r="B5" s="68" t="s">
        <v>75</v>
      </c>
      <c r="C5" s="69"/>
      <c r="D5" s="70"/>
      <c r="J5" t="s">
        <v>84</v>
      </c>
    </row>
    <row r="6" spans="1:10">
      <c r="A6" s="21" t="s">
        <v>77</v>
      </c>
      <c r="B6" s="68" t="s">
        <v>76</v>
      </c>
      <c r="C6" s="69"/>
      <c r="D6" s="70"/>
      <c r="J6" t="s">
        <v>85</v>
      </c>
    </row>
    <row r="7" spans="1:10">
      <c r="A7" s="21" t="s">
        <v>129</v>
      </c>
      <c r="B7" s="74">
        <v>35551</v>
      </c>
      <c r="C7" s="75" t="s">
        <v>130</v>
      </c>
      <c r="D7" s="20" t="s">
        <v>28</v>
      </c>
    </row>
    <row r="8" spans="1:10">
      <c r="A8" s="31" t="s">
        <v>107</v>
      </c>
      <c r="B8" s="67">
        <v>34.15</v>
      </c>
      <c r="C8" s="67"/>
      <c r="D8" s="67"/>
      <c r="J8" t="s">
        <v>88</v>
      </c>
    </row>
    <row r="9" spans="1:10">
      <c r="A9" s="21" t="s">
        <v>74</v>
      </c>
      <c r="B9" s="68">
        <v>819</v>
      </c>
      <c r="C9" s="69"/>
      <c r="D9" s="70"/>
    </row>
    <row r="10" spans="1:10">
      <c r="A10" s="21" t="s">
        <v>73</v>
      </c>
      <c r="B10" s="68">
        <v>28</v>
      </c>
      <c r="C10" s="69"/>
      <c r="D10" s="70"/>
      <c r="E10" s="42" t="s">
        <v>97</v>
      </c>
      <c r="F10" s="41"/>
      <c r="G10" s="41"/>
      <c r="H10" s="41"/>
    </row>
    <row r="11" spans="1:10">
      <c r="A11" s="31" t="s">
        <v>78</v>
      </c>
      <c r="B11" s="67">
        <v>4810</v>
      </c>
      <c r="C11" s="67"/>
      <c r="D11" s="67"/>
      <c r="E11" s="71" t="s">
        <v>98</v>
      </c>
      <c r="F11" s="71"/>
      <c r="G11" s="71"/>
      <c r="H11" s="71"/>
      <c r="J11" t="s">
        <v>86</v>
      </c>
    </row>
    <row r="12" spans="1:10">
      <c r="A12" s="31" t="s">
        <v>131</v>
      </c>
      <c r="B12" s="67" t="s">
        <v>132</v>
      </c>
      <c r="C12" s="67"/>
      <c r="D12" s="67"/>
      <c r="J12" t="s">
        <v>87</v>
      </c>
    </row>
    <row r="13" spans="1:10">
      <c r="A13" s="72"/>
      <c r="B13" s="73"/>
      <c r="C13" s="73"/>
      <c r="D13" s="73"/>
    </row>
    <row r="14" spans="1:10">
      <c r="A14" s="72"/>
      <c r="B14" s="73"/>
      <c r="C14" s="73"/>
      <c r="D14" s="73"/>
    </row>
    <row r="16" spans="1:10">
      <c r="A16" s="18" t="s">
        <v>60</v>
      </c>
      <c r="B16" s="18">
        <v>2018</v>
      </c>
      <c r="C16" s="23">
        <v>2019</v>
      </c>
      <c r="D16" s="18" t="s">
        <v>61</v>
      </c>
      <c r="E16" s="77"/>
      <c r="J16" t="s">
        <v>90</v>
      </c>
    </row>
    <row r="17" spans="1:10">
      <c r="A17" s="21" t="s">
        <v>112</v>
      </c>
      <c r="B17" s="24">
        <v>67710</v>
      </c>
      <c r="C17" s="24">
        <v>57620</v>
      </c>
      <c r="D17" s="34">
        <f>(C17-B17)/B17</f>
        <v>-0.14901787032934574</v>
      </c>
      <c r="E17" s="76"/>
      <c r="J17" t="s">
        <v>91</v>
      </c>
    </row>
    <row r="18" spans="1:10">
      <c r="A18" s="21" t="s">
        <v>113</v>
      </c>
      <c r="B18" s="24">
        <v>22490</v>
      </c>
      <c r="C18" s="24">
        <v>19835</v>
      </c>
      <c r="D18" s="35">
        <f>(C18-B18)/B18</f>
        <v>-0.11805246776345042</v>
      </c>
      <c r="E18" s="76"/>
      <c r="J18" t="s">
        <v>92</v>
      </c>
    </row>
    <row r="19" spans="1:10">
      <c r="A19" s="21" t="s">
        <v>114</v>
      </c>
      <c r="B19" s="24">
        <v>45219</v>
      </c>
      <c r="C19" s="24">
        <v>37785</v>
      </c>
      <c r="D19" s="34">
        <f>(C19-B19)/B19</f>
        <v>-0.16439992038744775</v>
      </c>
      <c r="E19" s="76"/>
    </row>
    <row r="20" spans="1:10">
      <c r="A20" s="31" t="s">
        <v>81</v>
      </c>
      <c r="B20" s="24"/>
      <c r="C20" s="24"/>
      <c r="D20" s="21"/>
      <c r="E20" s="76"/>
    </row>
    <row r="21" spans="1:10">
      <c r="A21" s="31" t="s">
        <v>82</v>
      </c>
      <c r="B21" s="21"/>
      <c r="C21" s="21"/>
      <c r="D21" s="21"/>
      <c r="E21" s="76"/>
      <c r="J21" t="s">
        <v>47</v>
      </c>
    </row>
    <row r="22" spans="1:10">
      <c r="A22" s="72"/>
      <c r="B22" s="76"/>
      <c r="C22" s="76"/>
      <c r="D22" s="76"/>
      <c r="E22" s="76"/>
    </row>
    <row r="23" spans="1:10">
      <c r="A23" s="72"/>
      <c r="B23" s="76"/>
      <c r="C23" s="76"/>
      <c r="D23" s="76"/>
      <c r="E23" s="76"/>
    </row>
    <row r="24" spans="1:10">
      <c r="J24" t="s">
        <v>49</v>
      </c>
    </row>
    <row r="25" spans="1:10">
      <c r="J25" t="s">
        <v>51</v>
      </c>
    </row>
    <row r="26" spans="1:10">
      <c r="A26" s="25" t="s">
        <v>62</v>
      </c>
      <c r="B26" s="25">
        <v>2015</v>
      </c>
      <c r="C26" s="52">
        <v>2016</v>
      </c>
      <c r="D26" s="25">
        <v>2017</v>
      </c>
      <c r="E26" s="25">
        <v>2018</v>
      </c>
      <c r="F26" s="23" t="s">
        <v>117</v>
      </c>
      <c r="G26" s="25" t="s">
        <v>61</v>
      </c>
      <c r="H26" s="18" t="s">
        <v>80</v>
      </c>
      <c r="I26" s="18" t="s">
        <v>96</v>
      </c>
    </row>
    <row r="27" spans="1:10">
      <c r="A27" s="21" t="s">
        <v>111</v>
      </c>
      <c r="B27" s="43">
        <v>121684</v>
      </c>
      <c r="C27" s="53">
        <v>78161</v>
      </c>
      <c r="D27" s="43">
        <v>62119</v>
      </c>
      <c r="E27" s="44">
        <f>HTC!O4</f>
        <v>23740</v>
      </c>
      <c r="F27" s="44">
        <v>12334</v>
      </c>
      <c r="G27" s="34">
        <f t="shared" ref="G27:G31" si="0">(F27-E27)/E27</f>
        <v>-0.48045492839090143</v>
      </c>
      <c r="H27" s="51">
        <f>POWER(F27/B27, 1/5)-1</f>
        <v>-0.36733458620813797</v>
      </c>
      <c r="I27" t="s">
        <v>115</v>
      </c>
      <c r="J27" t="s">
        <v>93</v>
      </c>
    </row>
    <row r="28" spans="1:10">
      <c r="A28" s="31" t="s">
        <v>99</v>
      </c>
      <c r="B28" s="44">
        <f>B27-B29</f>
        <v>99731</v>
      </c>
      <c r="C28" s="54">
        <v>68726</v>
      </c>
      <c r="D28" s="44">
        <v>60780</v>
      </c>
      <c r="E28" s="45">
        <v>23225</v>
      </c>
      <c r="F28" s="45">
        <v>10442</v>
      </c>
      <c r="G28" s="36">
        <f t="shared" si="0"/>
        <v>-0.55039827771797634</v>
      </c>
      <c r="H28" s="58">
        <f>POWER(F28/B28, 1/5)-1</f>
        <v>-0.36321811086789224</v>
      </c>
      <c r="J28" t="s">
        <v>94</v>
      </c>
    </row>
    <row r="29" spans="1:10">
      <c r="A29" s="31" t="s">
        <v>100</v>
      </c>
      <c r="B29" s="46">
        <v>21953</v>
      </c>
      <c r="C29" s="55">
        <v>9434</v>
      </c>
      <c r="D29" s="46">
        <v>1339</v>
      </c>
      <c r="E29" s="45">
        <f>E27-E28</f>
        <v>515</v>
      </c>
      <c r="F29" s="45">
        <f>F27-F28</f>
        <v>1892</v>
      </c>
      <c r="G29" s="36">
        <f t="shared" si="0"/>
        <v>2.6737864077669902</v>
      </c>
      <c r="H29" s="17">
        <f t="shared" ref="H29:H35" si="1">POWER(F29/B29, 1/5)-1</f>
        <v>-0.38752911155514402</v>
      </c>
      <c r="J29" t="s">
        <v>95</v>
      </c>
    </row>
    <row r="30" spans="1:10">
      <c r="A30" s="31" t="s">
        <v>101</v>
      </c>
      <c r="B30" s="46">
        <f>B29-B32</f>
        <v>36156</v>
      </c>
      <c r="C30" s="55">
        <v>24042</v>
      </c>
      <c r="D30" s="46">
        <v>18765</v>
      </c>
      <c r="E30" s="45">
        <v>12363</v>
      </c>
      <c r="F30" s="45">
        <v>14478</v>
      </c>
      <c r="G30" s="34">
        <f t="shared" si="0"/>
        <v>0.17107498180053385</v>
      </c>
      <c r="H30" s="58">
        <f t="shared" si="1"/>
        <v>-0.16726726181647489</v>
      </c>
    </row>
    <row r="31" spans="1:10">
      <c r="A31" s="31" t="s">
        <v>102</v>
      </c>
      <c r="B31" s="46">
        <v>13728</v>
      </c>
      <c r="C31" s="55">
        <v>10957</v>
      </c>
      <c r="D31" s="46">
        <v>10440</v>
      </c>
      <c r="E31" s="45">
        <v>5755</v>
      </c>
      <c r="F31" s="45">
        <v>7069</v>
      </c>
      <c r="G31" s="36">
        <f t="shared" si="0"/>
        <v>0.22832319721980887</v>
      </c>
      <c r="H31" s="17">
        <f t="shared" si="1"/>
        <v>-0.12431050015573286</v>
      </c>
      <c r="J31" t="s">
        <v>89</v>
      </c>
    </row>
    <row r="32" spans="1:10">
      <c r="A32" s="31" t="s">
        <v>103</v>
      </c>
      <c r="B32" s="44">
        <v>-14203</v>
      </c>
      <c r="C32" s="54">
        <v>-14608</v>
      </c>
      <c r="D32" s="44">
        <v>-17425</v>
      </c>
      <c r="E32" s="45">
        <v>-13963</v>
      </c>
      <c r="F32" s="45">
        <v>-10472</v>
      </c>
      <c r="G32" s="36">
        <f>(F32-E32)/E32</f>
        <v>-0.2500179044617919</v>
      </c>
      <c r="H32" s="58">
        <f>POWER(-F32/-B32, 1/5)-1</f>
        <v>-5.9129375652114402E-2</v>
      </c>
    </row>
    <row r="33" spans="1:9">
      <c r="A33" s="31" t="s">
        <v>104</v>
      </c>
      <c r="B33" s="47">
        <v>-1378</v>
      </c>
      <c r="C33" s="56">
        <v>4024</v>
      </c>
      <c r="D33" s="47">
        <v>466</v>
      </c>
      <c r="E33" s="49">
        <v>31192</v>
      </c>
      <c r="F33" s="45">
        <f>277+255+57</f>
        <v>589</v>
      </c>
      <c r="G33" s="36">
        <f t="shared" ref="G33:G35" si="2">(F33-E33)/E33-1</f>
        <v>-1.9811169530648884</v>
      </c>
      <c r="H33" s="58">
        <f t="shared" si="1"/>
        <v>-1.8436711832657366</v>
      </c>
      <c r="I33" t="s">
        <v>125</v>
      </c>
    </row>
    <row r="34" spans="1:9">
      <c r="A34" s="31" t="s">
        <v>106</v>
      </c>
      <c r="B34" s="44">
        <v>15533</v>
      </c>
      <c r="C34" s="54">
        <v>-10560</v>
      </c>
      <c r="D34" s="44">
        <v>-16905</v>
      </c>
      <c r="E34" s="45">
        <v>12024</v>
      </c>
      <c r="F34" s="45">
        <v>-11405</v>
      </c>
      <c r="G34" s="34">
        <f t="shared" si="2"/>
        <v>-2.948519627411843</v>
      </c>
      <c r="H34" s="17">
        <f t="shared" si="1"/>
        <v>-1.9400868753026352</v>
      </c>
    </row>
    <row r="35" spans="1:9">
      <c r="A35" s="21" t="s">
        <v>105</v>
      </c>
      <c r="B35" s="48">
        <v>15533</v>
      </c>
      <c r="C35" s="57">
        <v>-10560</v>
      </c>
      <c r="D35" s="48">
        <v>-16905</v>
      </c>
      <c r="E35" s="45">
        <v>12068</v>
      </c>
      <c r="F35" s="44">
        <v>-11355</v>
      </c>
      <c r="G35" s="34">
        <f t="shared" si="2"/>
        <v>-2.9409181305933045</v>
      </c>
      <c r="H35" s="17">
        <f t="shared" si="1"/>
        <v>-1.9392611499390062</v>
      </c>
      <c r="I35" t="s">
        <v>116</v>
      </c>
    </row>
    <row r="37" spans="1:9">
      <c r="F37" s="64" t="s">
        <v>126</v>
      </c>
      <c r="G37" s="59" t="s">
        <v>127</v>
      </c>
    </row>
    <row r="38" spans="1:9">
      <c r="F38" s="64"/>
      <c r="G38" s="60" t="s">
        <v>128</v>
      </c>
    </row>
    <row r="40" spans="1:9">
      <c r="A40" s="25" t="s">
        <v>63</v>
      </c>
      <c r="B40" s="25">
        <v>2017</v>
      </c>
      <c r="C40" s="25">
        <v>2018</v>
      </c>
      <c r="D40" s="23" t="s">
        <v>57</v>
      </c>
      <c r="E40" s="25" t="s">
        <v>61</v>
      </c>
    </row>
    <row r="41" spans="1:9">
      <c r="A41" s="21" t="s">
        <v>64</v>
      </c>
      <c r="B41" s="26"/>
      <c r="C41" s="26">
        <f>E35/E27</f>
        <v>0.50834035383319287</v>
      </c>
      <c r="D41" s="26">
        <f>F35/F27</f>
        <v>-0.92062591211285871</v>
      </c>
      <c r="E41" s="27"/>
    </row>
    <row r="42" spans="1:9">
      <c r="A42" s="21" t="s">
        <v>65</v>
      </c>
      <c r="B42" s="37">
        <v>73.099999999999994</v>
      </c>
      <c r="C42" s="37">
        <v>36.5</v>
      </c>
      <c r="D42" s="37">
        <v>38.450000000000003</v>
      </c>
      <c r="E42" s="35">
        <f>IFERROR(IF(C42&lt;0,((D42/C42-1)*-1),((D42/C42-1))),"-")</f>
        <v>5.3424657534246744E-2</v>
      </c>
      <c r="F42" s="38" t="s">
        <v>108</v>
      </c>
    </row>
    <row r="43" spans="1:9">
      <c r="A43" s="21" t="s">
        <v>66</v>
      </c>
      <c r="B43" s="39"/>
      <c r="C43" s="39">
        <v>14.72</v>
      </c>
      <c r="D43" s="40">
        <f>-11355090000/818811855</f>
        <v>-13.867764530595371</v>
      </c>
      <c r="E43" s="27"/>
      <c r="F43" t="s">
        <v>109</v>
      </c>
    </row>
    <row r="44" spans="1:9">
      <c r="A44" s="21" t="s">
        <v>67</v>
      </c>
      <c r="B44" s="40"/>
      <c r="C44" s="40">
        <f>38.45/C43</f>
        <v>2.6120923913043481</v>
      </c>
      <c r="D44" s="40">
        <f>38.45/D43</f>
        <v>-2.7726170223881978</v>
      </c>
      <c r="E44" s="27"/>
      <c r="F44" t="s">
        <v>110</v>
      </c>
    </row>
    <row r="45" spans="1:9">
      <c r="A45" s="21" t="s">
        <v>68</v>
      </c>
      <c r="B45" s="28"/>
      <c r="C45" s="28"/>
      <c r="D45" s="28"/>
      <c r="E45" s="27"/>
    </row>
    <row r="46" spans="1:9">
      <c r="A46" s="21" t="s">
        <v>69</v>
      </c>
      <c r="B46" s="22"/>
      <c r="C46" s="22"/>
      <c r="D46" s="22"/>
      <c r="E46" s="27"/>
    </row>
    <row r="47" spans="1:9">
      <c r="A47" s="21" t="s">
        <v>70</v>
      </c>
      <c r="B47" s="28"/>
      <c r="C47" s="28"/>
      <c r="D47" s="28"/>
      <c r="E47" s="27"/>
    </row>
    <row r="48" spans="1:9">
      <c r="A48" s="21" t="s">
        <v>71</v>
      </c>
      <c r="B48" s="29"/>
      <c r="C48" s="29"/>
      <c r="D48" s="29"/>
      <c r="E48" s="27"/>
    </row>
    <row r="49" spans="1:9">
      <c r="A49" s="21" t="s">
        <v>72</v>
      </c>
      <c r="B49" s="30"/>
      <c r="C49" s="30"/>
      <c r="D49" s="30"/>
      <c r="E49" s="27"/>
    </row>
    <row r="52" spans="1:9">
      <c r="B52" s="62">
        <v>2017</v>
      </c>
      <c r="C52" s="62"/>
      <c r="D52" s="62"/>
      <c r="E52" s="62"/>
      <c r="F52" s="62">
        <v>2018</v>
      </c>
      <c r="G52" s="62"/>
      <c r="H52" s="62"/>
      <c r="I52" s="62"/>
    </row>
    <row r="53" spans="1:9">
      <c r="B53" s="62" t="s">
        <v>121</v>
      </c>
      <c r="C53" s="62"/>
      <c r="D53" s="62" t="s">
        <v>122</v>
      </c>
      <c r="E53" s="62"/>
      <c r="F53" s="2" t="s">
        <v>121</v>
      </c>
      <c r="G53" s="2"/>
      <c r="H53" s="2" t="s">
        <v>122</v>
      </c>
      <c r="I53" s="2"/>
    </row>
    <row r="54" spans="1:9">
      <c r="B54" t="s">
        <v>119</v>
      </c>
      <c r="C54" t="s">
        <v>120</v>
      </c>
      <c r="D54" t="s">
        <v>119</v>
      </c>
      <c r="E54" t="s">
        <v>120</v>
      </c>
      <c r="F54" t="s">
        <v>119</v>
      </c>
      <c r="G54" t="s">
        <v>120</v>
      </c>
      <c r="H54" t="s">
        <v>119</v>
      </c>
      <c r="I54" t="s">
        <v>120</v>
      </c>
    </row>
    <row r="55" spans="1:9">
      <c r="A55" t="s">
        <v>118</v>
      </c>
      <c r="B55">
        <v>1221</v>
      </c>
      <c r="C55">
        <v>6869</v>
      </c>
      <c r="D55">
        <v>23343</v>
      </c>
      <c r="E55">
        <v>52725</v>
      </c>
      <c r="F55">
        <v>791</v>
      </c>
      <c r="G55">
        <v>3432</v>
      </c>
      <c r="H55">
        <v>14917</v>
      </c>
      <c r="I55">
        <v>19552</v>
      </c>
    </row>
    <row r="58" spans="1:9">
      <c r="A58" s="50" t="s">
        <v>123</v>
      </c>
    </row>
    <row r="59" spans="1:9">
      <c r="A59" s="50" t="s">
        <v>124</v>
      </c>
    </row>
    <row r="61" spans="1:9">
      <c r="A61">
        <f>POWER(34.5 / 332.43,1/10)-10</f>
        <v>-9.2027181298251755</v>
      </c>
    </row>
    <row r="63" spans="1:9">
      <c r="A63" s="25" t="s">
        <v>133</v>
      </c>
      <c r="B63" s="25">
        <v>2017</v>
      </c>
      <c r="C63" s="25">
        <v>2018</v>
      </c>
      <c r="D63" s="23" t="s">
        <v>57</v>
      </c>
      <c r="E63" s="25" t="s">
        <v>61</v>
      </c>
    </row>
    <row r="64" spans="1:9">
      <c r="A64" s="21" t="s">
        <v>64</v>
      </c>
      <c r="B64" s="26"/>
      <c r="C64" s="26"/>
      <c r="D64" s="26"/>
      <c r="E64" s="27"/>
    </row>
    <row r="65" spans="1:5">
      <c r="A65" s="21" t="s">
        <v>65</v>
      </c>
      <c r="B65" s="37">
        <v>73.099999999999994</v>
      </c>
      <c r="C65" s="37">
        <v>36.5</v>
      </c>
      <c r="D65" s="37">
        <v>38.450000000000003</v>
      </c>
      <c r="E65" s="35">
        <f>IFERROR(IF(C65&lt;0,((D65/C65-1)*-1),((D65/C65-1))),"-")</f>
        <v>5.3424657534246744E-2</v>
      </c>
    </row>
    <row r="66" spans="1:5">
      <c r="A66" s="21" t="s">
        <v>66</v>
      </c>
      <c r="B66" s="39"/>
      <c r="C66" s="39">
        <v>14.72</v>
      </c>
      <c r="D66" s="40">
        <f>-11355090000/818811855</f>
        <v>-13.867764530595371</v>
      </c>
      <c r="E66" s="27"/>
    </row>
    <row r="67" spans="1:5">
      <c r="A67" s="21" t="s">
        <v>67</v>
      </c>
      <c r="B67" s="40"/>
      <c r="C67" s="40">
        <f>38.45/C66</f>
        <v>2.6120923913043481</v>
      </c>
      <c r="D67" s="40">
        <f>38.45/D66</f>
        <v>-2.7726170223881978</v>
      </c>
      <c r="E67" s="27"/>
    </row>
  </sheetData>
  <mergeCells count="15">
    <mergeCell ref="F52:I52"/>
    <mergeCell ref="F37:F38"/>
    <mergeCell ref="A3:D3"/>
    <mergeCell ref="B12:D12"/>
    <mergeCell ref="B53:C53"/>
    <mergeCell ref="D53:E53"/>
    <mergeCell ref="B52:E52"/>
    <mergeCell ref="B5:D5"/>
    <mergeCell ref="B6:D6"/>
    <mergeCell ref="B4:D4"/>
    <mergeCell ref="E11:H11"/>
    <mergeCell ref="B8:D8"/>
    <mergeCell ref="B9:D9"/>
    <mergeCell ref="B10:D10"/>
    <mergeCell ref="B11:D11"/>
  </mergeCells>
  <hyperlinks>
    <hyperlink ref="E10:H10" r:id="rId1" display="firing 25% of it staff to cut costs in " xr:uid="{84C29C30-F702-3A46-AF6A-264E8BC8B53C}"/>
    <hyperlink ref="E11:H11" r:id="rId2" display="On Q4 2017 2000 (19% of total employees at that time) HTC employees transferred to Google as pasrt of the $1.1B deal" xr:uid="{42EB70E8-9B8F-6140-B4CA-2061239E3B0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B8E3F-3F6A-1248-B9E9-B298E54A3674}">
  <dimension ref="B1:V4"/>
  <sheetViews>
    <sheetView topLeftCell="G1" workbookViewId="0">
      <selection activeCell="K17" sqref="K17"/>
    </sheetView>
  </sheetViews>
  <sheetFormatPr baseColWidth="10" defaultRowHeight="16"/>
  <cols>
    <col min="1" max="1" width="13.5" customWidth="1"/>
    <col min="2" max="2" width="12.6640625" customWidth="1"/>
    <col min="3" max="3" width="15.33203125" customWidth="1"/>
    <col min="4" max="4" width="13.1640625" customWidth="1"/>
    <col min="5" max="5" width="13.83203125" customWidth="1"/>
    <col min="6" max="6" width="12.83203125" customWidth="1"/>
    <col min="7" max="7" width="14" customWidth="1"/>
    <col min="8" max="8" width="15.83203125" customWidth="1"/>
    <col min="9" max="9" width="11.33203125" customWidth="1"/>
    <col min="10" max="10" width="11.5" customWidth="1"/>
    <col min="14" max="14" width="9.6640625" customWidth="1"/>
    <col min="15" max="15" width="11.1640625" customWidth="1"/>
    <col min="16" max="16" width="9.33203125" customWidth="1"/>
    <col min="17" max="17" width="14.5" customWidth="1"/>
    <col min="18" max="18" width="11.1640625" customWidth="1"/>
    <col min="19" max="19" width="14.1640625" customWidth="1"/>
    <col min="20" max="20" width="16" customWidth="1"/>
    <col min="21" max="21" width="13.33203125" customWidth="1"/>
    <col min="22" max="22" width="11.5" customWidth="1"/>
  </cols>
  <sheetData>
    <row r="1" spans="2:22">
      <c r="B1" s="62" t="s">
        <v>32</v>
      </c>
      <c r="C1" s="62"/>
      <c r="D1" s="62"/>
      <c r="E1" s="62"/>
      <c r="F1" s="62"/>
      <c r="G1" s="62"/>
      <c r="H1" s="62"/>
      <c r="I1" s="62"/>
      <c r="J1" s="62"/>
      <c r="K1" s="62" t="s">
        <v>33</v>
      </c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</row>
    <row r="2" spans="2:22"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</row>
    <row r="3" spans="2:22">
      <c r="B3">
        <v>2014</v>
      </c>
      <c r="C3">
        <v>2015</v>
      </c>
      <c r="D3">
        <v>2016</v>
      </c>
      <c r="E3">
        <v>2017</v>
      </c>
      <c r="F3">
        <v>2018</v>
      </c>
      <c r="G3">
        <v>2019</v>
      </c>
      <c r="H3" t="s">
        <v>1</v>
      </c>
      <c r="I3" t="s">
        <v>2</v>
      </c>
      <c r="J3" t="s">
        <v>3</v>
      </c>
      <c r="K3">
        <v>2014</v>
      </c>
      <c r="L3">
        <v>2015</v>
      </c>
      <c r="M3">
        <v>2016</v>
      </c>
      <c r="N3">
        <v>2017</v>
      </c>
      <c r="O3" t="s">
        <v>11</v>
      </c>
      <c r="P3">
        <v>2018</v>
      </c>
      <c r="Q3" t="s">
        <v>11</v>
      </c>
      <c r="R3">
        <v>2019</v>
      </c>
      <c r="S3" t="s">
        <v>11</v>
      </c>
      <c r="T3" t="s">
        <v>1</v>
      </c>
      <c r="U3" t="s">
        <v>34</v>
      </c>
      <c r="V3" t="s">
        <v>3</v>
      </c>
    </row>
    <row r="4" spans="2:22">
      <c r="B4" s="4">
        <v>12466</v>
      </c>
      <c r="C4" s="4">
        <v>17928</v>
      </c>
      <c r="D4" s="4">
        <v>27638</v>
      </c>
      <c r="E4" s="5">
        <v>40653</v>
      </c>
      <c r="F4" s="5">
        <v>55838</v>
      </c>
      <c r="G4" s="5">
        <v>70697</v>
      </c>
      <c r="I4" s="7">
        <f>(G4-F4)/F4</f>
        <v>0.26610910132884413</v>
      </c>
      <c r="N4">
        <f>175+157+186+193</f>
        <v>711</v>
      </c>
      <c r="O4" s="8">
        <f>N4/E4</f>
        <v>1.7489484170909897E-2</v>
      </c>
      <c r="P4">
        <f>171+193+188+274</f>
        <v>826</v>
      </c>
      <c r="Q4" s="9">
        <f>P4/F4</f>
        <v>1.4792793438160392E-2</v>
      </c>
      <c r="R4">
        <f>165+262+269+346</f>
        <v>1042</v>
      </c>
      <c r="S4" s="9">
        <f>R4/G4</f>
        <v>1.4738956391360313E-2</v>
      </c>
      <c r="U4" s="7">
        <f>(R4-P4)/P4</f>
        <v>0.26150121065375304</v>
      </c>
    </row>
  </sheetData>
  <mergeCells count="2">
    <mergeCell ref="B1:J2"/>
    <mergeCell ref="K1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Financials</vt:lpstr>
      <vt:lpstr>HTC</vt:lpstr>
      <vt:lpstr>Growth</vt:lpstr>
      <vt:lpstr>FB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2020-02-11T07:13:07Z</dcterms:created>
  <dcterms:modified xsi:type="dcterms:W3CDTF">2020-02-16T06:47:20Z</dcterms:modified>
</cp:coreProperties>
</file>