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BuÇalışmaKitabı" defaultThemeVersion="124226"/>
  <bookViews>
    <workbookView xWindow="240" yWindow="105" windowWidth="14805" windowHeight="8010" activeTab="1"/>
  </bookViews>
  <sheets>
    <sheet name="SATIN ALMA" sheetId="1" r:id="rId1"/>
    <sheet name="Sayfa2" sheetId="2" r:id="rId2"/>
    <sheet name="VERİ" sheetId="4" r:id="rId3"/>
  </sheets>
  <calcPr calcId="152511"/>
</workbook>
</file>

<file path=xl/calcChain.xml><?xml version="1.0" encoding="utf-8"?>
<calcChain xmlns="http://schemas.openxmlformats.org/spreadsheetml/2006/main">
  <c r="I3" i="2" l="1"/>
  <c r="I4" i="2" l="1"/>
  <c r="I5" i="2"/>
  <c r="I6" i="2"/>
  <c r="I8" i="2" s="1"/>
  <c r="I7" i="2"/>
  <c r="I9" i="2"/>
  <c r="I10" i="2"/>
  <c r="I11" i="2"/>
  <c r="H4" i="2" l="1"/>
  <c r="H5" i="2"/>
  <c r="H6" i="2"/>
  <c r="H7" i="2"/>
  <c r="H8" i="2"/>
  <c r="H9" i="2"/>
  <c r="H10" i="2"/>
  <c r="H11" i="2"/>
  <c r="B11" i="2" l="1"/>
  <c r="D11" i="2"/>
  <c r="E11" i="2"/>
  <c r="B10" i="2"/>
  <c r="D10" i="2"/>
  <c r="E10" i="2"/>
  <c r="F8" i="1"/>
  <c r="G8" i="1" s="1"/>
  <c r="J10" i="2" s="1"/>
  <c r="B9" i="2"/>
  <c r="D9" i="2"/>
  <c r="E9" i="2"/>
  <c r="C6" i="4"/>
  <c r="C7" i="4"/>
  <c r="C8" i="4"/>
  <c r="B8" i="2"/>
  <c r="D8" i="2"/>
  <c r="E8" i="2"/>
  <c r="H3" i="2"/>
  <c r="B4" i="4"/>
  <c r="B5" i="4"/>
  <c r="B6" i="4"/>
  <c r="B7" i="4"/>
  <c r="B8" i="4"/>
  <c r="D7" i="4"/>
  <c r="D8" i="4"/>
  <c r="H4" i="1"/>
  <c r="F5" i="1"/>
  <c r="G5" i="1" s="1"/>
  <c r="J4" i="2" s="1"/>
  <c r="F6" i="1"/>
  <c r="G6" i="1" s="1"/>
  <c r="J5" i="2" s="1"/>
  <c r="F7" i="1"/>
  <c r="G7" i="1" s="1"/>
  <c r="J6" i="2" s="1"/>
  <c r="F4" i="1"/>
  <c r="G4" i="1" s="1"/>
  <c r="J3" i="2" s="1"/>
  <c r="E8" i="4" l="1"/>
  <c r="H8" i="1"/>
  <c r="D6" i="4" s="1"/>
  <c r="J11" i="2"/>
  <c r="E7" i="4"/>
  <c r="E6" i="4"/>
  <c r="C5" i="4"/>
  <c r="E5" i="4" s="1"/>
  <c r="J9" i="2"/>
  <c r="J8" i="2"/>
  <c r="C4" i="4"/>
  <c r="E4" i="4" s="1"/>
  <c r="J7" i="2"/>
  <c r="B7" i="2" l="1"/>
  <c r="D7" i="2"/>
  <c r="E7" i="2"/>
  <c r="B5" i="2"/>
  <c r="D5" i="2"/>
  <c r="E5" i="2"/>
  <c r="H6" i="1"/>
  <c r="B6" i="2"/>
  <c r="D6" i="2"/>
  <c r="E6" i="2"/>
  <c r="H7" i="1"/>
  <c r="D4" i="4" s="1"/>
  <c r="B4" i="2"/>
  <c r="D4" i="2"/>
  <c r="E4" i="2"/>
  <c r="H5" i="1"/>
  <c r="D5" i="4" s="1"/>
  <c r="E3" i="2"/>
  <c r="D3" i="2"/>
  <c r="B3" i="2"/>
</calcChain>
</file>

<file path=xl/sharedStrings.xml><?xml version="1.0" encoding="utf-8"?>
<sst xmlns="http://schemas.openxmlformats.org/spreadsheetml/2006/main" count="57" uniqueCount="30">
  <si>
    <t>TARİH</t>
  </si>
  <si>
    <t>TEDARİKÇİ</t>
  </si>
  <si>
    <t>TÜR</t>
  </si>
  <si>
    <t>MİKTAR</t>
  </si>
  <si>
    <t>B FİRMASI</t>
  </si>
  <si>
    <t>İÇ</t>
  </si>
  <si>
    <t>KIRILAN</t>
  </si>
  <si>
    <t>ANLIK</t>
  </si>
  <si>
    <t>DIŞ</t>
  </si>
  <si>
    <t>TEDARİKÇİ TARİHİ</t>
  </si>
  <si>
    <t>C FİRMASI</t>
  </si>
  <si>
    <t>ÜRÜN</t>
  </si>
  <si>
    <t>ORTA</t>
  </si>
  <si>
    <t>SAĞ</t>
  </si>
  <si>
    <t>SOL</t>
  </si>
  <si>
    <t>GİREN</t>
  </si>
  <si>
    <t>KULLANIM</t>
  </si>
  <si>
    <t>D FİRMASI</t>
  </si>
  <si>
    <t>YAN</t>
  </si>
  <si>
    <t>KIRILACAK</t>
  </si>
  <si>
    <t>NO</t>
  </si>
  <si>
    <t>1*</t>
  </si>
  <si>
    <t>2*</t>
  </si>
  <si>
    <t>3*</t>
  </si>
  <si>
    <t>4*</t>
  </si>
  <si>
    <t>START</t>
  </si>
  <si>
    <t>KALAN</t>
  </si>
  <si>
    <t>8*</t>
  </si>
  <si>
    <t>A FİRMASI</t>
  </si>
  <si>
    <t>DİNAMİK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</si>
</sst>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F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164" fontId="0" fillId="0" borderId="0"/>
  </cellStyleXfs>
  <cellXfs count="23">
    <xf numFmtId="164" fontId="0" fillId="0" borderId="0" xfId="0"/>
    <xf numFmtId="1" fontId="0" fillId="0" borderId="0" xfId="0" applyNumberFormat="1"/>
    <xf numFmtId="0" fontId="0" fillId="0" borderId="0" xfId="0" applyNumberFormat="1"/>
    <xf numFmtId="164" fontId="0" fillId="4" borderId="0" xfId="0" quotePrefix="1" applyNumberFormat="1" applyFill="1"/>
    <xf numFmtId="0" fontId="0" fillId="4" borderId="0" xfId="0" applyNumberFormat="1" applyFill="1"/>
    <xf numFmtId="164" fontId="0" fillId="4" borderId="0" xfId="0" applyNumberFormat="1" applyFill="1"/>
    <xf numFmtId="1" fontId="0" fillId="0" borderId="0" xfId="0" quotePrefix="1" applyNumberFormat="1"/>
    <xf numFmtId="0" fontId="0" fillId="0" borderId="0" xfId="0" applyNumberFormat="1" applyAlignment="1">
      <alignment horizontal="center" vertical="center"/>
    </xf>
    <xf numFmtId="164" fontId="1" fillId="2" borderId="3" xfId="0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3" borderId="3" xfId="0" applyFont="1" applyFill="1" applyBorder="1" applyAlignment="1">
      <alignment horizontal="center" vertical="center"/>
    </xf>
    <xf numFmtId="164" fontId="0" fillId="0" borderId="2" xfId="0" applyFont="1" applyBorder="1" applyAlignment="1">
      <alignment horizontal="center" vertical="center"/>
    </xf>
    <xf numFmtId="164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64" fontId="2" fillId="2" borderId="0" xfId="0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" fontId="0" fillId="4" borderId="0" xfId="0" applyNumberFormat="1" applyFill="1"/>
    <xf numFmtId="0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8" tint="-0.249977111117893"/>
        </patternFill>
      </fill>
    </dxf>
    <dxf>
      <numFmt numFmtId="1" formatCode="0"/>
      <fill>
        <patternFill patternType="solid">
          <fgColor indexed="64"/>
          <bgColor theme="8" tint="-0.249977111117893"/>
        </patternFill>
      </fill>
    </dxf>
    <dxf>
      <numFmt numFmtId="1" formatCode="0"/>
      <fill>
        <patternFill patternType="solid">
          <fgColor indexed="64"/>
          <bgColor theme="8" tint="-0.249977111117893"/>
        </patternFill>
      </fill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numFmt numFmtId="19" formatCode="d/m/yyyy"/>
      <fill>
        <patternFill patternType="solid">
          <fgColor indexed="64"/>
          <bgColor theme="0"/>
        </patternFill>
      </fill>
    </dxf>
    <dxf>
      <numFmt numFmtId="164" formatCode="[$-41F]d\ mmmm\ yyyy;@"/>
      <fill>
        <patternFill patternType="solid">
          <fgColor indexed="64"/>
          <bgColor theme="8" tint="-0.249977111117893"/>
        </patternFill>
      </fill>
    </dxf>
    <dxf>
      <numFmt numFmtId="1" formatCode="0"/>
    </dxf>
    <dxf>
      <numFmt numFmtId="0" formatCode="General"/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o3" displayName="Tablo3" ref="A3:H8" totalsRowShown="0" headerRowDxfId="25" tableBorderDxfId="24">
  <autoFilter ref="A3:H8"/>
  <tableColumns count="8">
    <tableColumn id="1" name="NO" dataDxfId="23"/>
    <tableColumn id="2" name="TARİH" dataDxfId="22"/>
    <tableColumn id="3" name="TEDARİKÇİ" dataDxfId="21"/>
    <tableColumn id="4" name="TÜR" dataDxfId="20"/>
    <tableColumn id="5" name="MİKTAR" dataDxfId="19"/>
    <tableColumn id="6" name="KIRILAN" dataDxfId="18">
      <calculatedColumnFormula>SUMIFS(Tablo4[KIRILAN],Tablo4[NO],Tablo3[NO])</calculatedColumnFormula>
    </tableColumn>
    <tableColumn id="7" name="KALAN" dataDxfId="17">
      <calculatedColumnFormula>Tablo3[[#This Row],[MİKTAR]]-Tablo3[[#This Row],[KIRILAN]]</calculatedColumnFormula>
    </tableColumn>
    <tableColumn id="9" name="ANLIK" dataDxfId="16">
      <calculatedColumnFormula>IFERROR(LOOKUP(2,1/(Tablo4[NO]=Tablo3[[#This Row],[NO]]),Tablo4[ANLIK]),"")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o4" displayName="Tablo4" ref="A2:J11" totalsRowShown="0">
  <autoFilter ref="A2:J11"/>
  <tableColumns count="10">
    <tableColumn id="1" name="NO" dataDxfId="15"/>
    <tableColumn id="2" name="TEDARİKÇİ TARİHİ" dataDxfId="14">
      <calculatedColumnFormula>VLOOKUP(A3,Tablo3[],2,FALSE)</calculatedColumnFormula>
    </tableColumn>
    <tableColumn id="3" name="TARİH" dataDxfId="13"/>
    <tableColumn id="4" name="TEDARİKÇİ" dataDxfId="12">
      <calculatedColumnFormula>VLOOKUP(A3,Tablo3[],3,FALSE)</calculatedColumnFormula>
    </tableColumn>
    <tableColumn id="5" name="TÜR" dataDxfId="11">
      <calculatedColumnFormula>VLOOKUP(A3,Tablo3[],4,FALSE)</calculatedColumnFormula>
    </tableColumn>
    <tableColumn id="6" name="KIRILAN" dataDxfId="10"/>
    <tableColumn id="7" name="KULLANIM" dataDxfId="9"/>
    <tableColumn id="8" name="ANLIK" dataDxfId="8">
      <calculatedColumnFormula>F3-G3</calculatedColumnFormula>
    </tableColumn>
    <tableColumn id="10" name="KIRILACAK" dataDxfId="7">
      <calculatedColumnFormula>IF(COUNTIF(A$2:A3,A3)=1,VLOOKUP(A3,Tablo3[],5,FALSE)-Tablo4[[#This Row],[KIRILAN]],LOOKUP(2,1/(A$2:A2=Sayfa2!A3),I$2:I2)-Tablo4[[#This Row],[KIRILAN]])</calculatedColumnFormula>
    </tableColumn>
    <tableColumn id="9" name="DİNAMİK" dataDxfId="6">
      <calculatedColumnFormula>VLOOKUP(A3,Tablo3[],7,FALSE)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o5" displayName="Tablo5" ref="A3:E8" totalsRowShown="0" headerRowDxfId="5">
  <autoFilter ref="A3:E8"/>
  <tableColumns count="5">
    <tableColumn id="1" name="ÜRÜN" dataDxfId="4"/>
    <tableColumn id="2" name="GİREN" dataDxfId="3">
      <calculatedColumnFormula>SUMIF(Tablo3[TÜR],VERİ!A4,Tablo3[MİKTAR])</calculatedColumnFormula>
    </tableColumn>
    <tableColumn id="3" name="KIRILAN" dataDxfId="2">
      <calculatedColumnFormula>SUMIF(Tablo3[TÜR],VERİ!A4,Tablo3[KIRILAN])</calculatedColumnFormula>
    </tableColumn>
    <tableColumn id="4" name="ANLIK" dataDxfId="1">
      <calculatedColumnFormula>SUMIF(Tablo3[TÜR],Tablo5[[#This Row],[ÜRÜN]],Tablo3[ANLIK])</calculatedColumnFormula>
    </tableColumn>
    <tableColumn id="5" name="KALAN" dataDxfId="0">
      <calculatedColumnFormula>B4-C4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file:///C:\Users\hasanbasri\Desktop\&#199;APAK%20TAK&#304;P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3:H8"/>
  <sheetViews>
    <sheetView workbookViewId="0">
      <selection activeCell="H4" sqref="H4"/>
    </sheetView>
  </sheetViews>
  <sheetFormatPr defaultRowHeight="15" x14ac:dyDescent="0.25"/>
  <cols>
    <col min="1" max="1" width="11.140625" style="2" bestFit="1" customWidth="1"/>
    <col min="2" max="2" width="14.28515625" customWidth="1"/>
    <col min="3" max="3" width="12.28515625" style="2" customWidth="1"/>
    <col min="4" max="4" width="9.140625" style="2"/>
    <col min="5" max="5" width="12.140625" style="2" customWidth="1"/>
    <col min="6" max="6" width="12.85546875" style="2" bestFit="1" customWidth="1"/>
    <col min="7" max="7" width="11.140625" style="2" bestFit="1" customWidth="1"/>
    <col min="8" max="8" width="10.7109375" customWidth="1"/>
  </cols>
  <sheetData>
    <row r="3" spans="1:8" x14ac:dyDescent="0.25">
      <c r="A3" s="7" t="s">
        <v>20</v>
      </c>
      <c r="B3" s="8" t="s">
        <v>0</v>
      </c>
      <c r="C3" s="14" t="s">
        <v>1</v>
      </c>
      <c r="D3" s="14" t="s">
        <v>2</v>
      </c>
      <c r="E3" s="14" t="s">
        <v>3</v>
      </c>
      <c r="F3" s="18" t="s">
        <v>6</v>
      </c>
      <c r="G3" s="18" t="s">
        <v>26</v>
      </c>
      <c r="H3" s="19" t="s">
        <v>7</v>
      </c>
    </row>
    <row r="4" spans="1:8" x14ac:dyDescent="0.25">
      <c r="A4" s="7" t="s">
        <v>21</v>
      </c>
      <c r="B4" s="9">
        <v>43595</v>
      </c>
      <c r="C4" s="15" t="s">
        <v>4</v>
      </c>
      <c r="D4" s="15" t="s">
        <v>5</v>
      </c>
      <c r="E4" s="15">
        <v>20000</v>
      </c>
      <c r="F4" s="22">
        <f>SUMIFS(Tablo4[KIRILAN],Tablo4[NO],Tablo3[NO])</f>
        <v>13000</v>
      </c>
      <c r="G4" s="22">
        <f>Tablo3[[#This Row],[MİKTAR]]-Tablo3[[#This Row],[KIRILAN]]</f>
        <v>7000</v>
      </c>
      <c r="H4" s="22">
        <f>IFERROR(LOOKUP(2,1/(Tablo4[NO]=Tablo3[[#This Row],[NO]]),Tablo4[ANLIK]),"")</f>
        <v>9000</v>
      </c>
    </row>
    <row r="5" spans="1:8" x14ac:dyDescent="0.25">
      <c r="A5" s="7" t="s">
        <v>22</v>
      </c>
      <c r="B5" s="10">
        <v>43587</v>
      </c>
      <c r="C5" s="16" t="s">
        <v>10</v>
      </c>
      <c r="D5" s="16" t="s">
        <v>8</v>
      </c>
      <c r="E5" s="16">
        <v>15000</v>
      </c>
      <c r="F5" s="22">
        <f>SUMIFS(Tablo4[KIRILAN],Tablo4[NO],Tablo3[NO])</f>
        <v>7500</v>
      </c>
      <c r="G5" s="22">
        <f>Tablo3[[#This Row],[MİKTAR]]-Tablo3[[#This Row],[KIRILAN]]</f>
        <v>7500</v>
      </c>
      <c r="H5" s="22">
        <f>IFERROR(LOOKUP(2,1/(Tablo4[NO]=Tablo3[[#This Row],[NO]]),Tablo4[ANLIK]),"")</f>
        <v>2000</v>
      </c>
    </row>
    <row r="6" spans="1:8" x14ac:dyDescent="0.25">
      <c r="A6" s="7" t="s">
        <v>23</v>
      </c>
      <c r="B6" s="11">
        <v>43588</v>
      </c>
      <c r="C6" s="15" t="s">
        <v>17</v>
      </c>
      <c r="D6" s="15" t="s">
        <v>18</v>
      </c>
      <c r="E6" s="15">
        <v>25000</v>
      </c>
      <c r="F6" s="22">
        <f>SUMIFS(Tablo4[KIRILAN],Tablo4[NO],Tablo3[NO])</f>
        <v>2500</v>
      </c>
      <c r="G6" s="22">
        <f>Tablo3[[#This Row],[MİKTAR]]-Tablo3[[#This Row],[KIRILAN]]</f>
        <v>22500</v>
      </c>
      <c r="H6" s="22">
        <f>IFERROR(LOOKUP(2,1/(Tablo4[NO]=Tablo3[[#This Row],[NO]]),Tablo4[ANLIK]),"")</f>
        <v>2000</v>
      </c>
    </row>
    <row r="7" spans="1:8" x14ac:dyDescent="0.25">
      <c r="A7" s="7" t="s">
        <v>24</v>
      </c>
      <c r="B7" s="12">
        <v>43589</v>
      </c>
      <c r="C7" s="17" t="s">
        <v>10</v>
      </c>
      <c r="D7" s="17" t="s">
        <v>5</v>
      </c>
      <c r="E7" s="17">
        <v>20000</v>
      </c>
      <c r="F7" s="22">
        <f>SUMIFS(Tablo4[KIRILAN],Tablo4[NO],Tablo3[NO])</f>
        <v>8000</v>
      </c>
      <c r="G7" s="22">
        <f>Tablo3[[#This Row],[MİKTAR]]-Tablo3[[#This Row],[KIRILAN]]</f>
        <v>12000</v>
      </c>
      <c r="H7" s="22">
        <f>IFERROR(LOOKUP(2,1/(Tablo4[NO]=Tablo3[[#This Row],[NO]]),Tablo4[ANLIK]),"")</f>
        <v>2000</v>
      </c>
    </row>
    <row r="8" spans="1:8" x14ac:dyDescent="0.25">
      <c r="A8" s="7" t="s">
        <v>27</v>
      </c>
      <c r="B8" s="13">
        <v>43590</v>
      </c>
      <c r="C8" s="7" t="s">
        <v>28</v>
      </c>
      <c r="D8" s="7" t="s">
        <v>12</v>
      </c>
      <c r="E8" s="7">
        <v>30000</v>
      </c>
      <c r="F8" s="22">
        <f>SUMIFS(Tablo4[KIRILAN],Tablo4[NO],Tablo3[NO])</f>
        <v>15000</v>
      </c>
      <c r="G8" s="22">
        <f>Tablo3[[#This Row],[MİKTAR]]-Tablo3[[#This Row],[KIRILAN]]</f>
        <v>15000</v>
      </c>
      <c r="H8" s="22">
        <f>IFERROR(LOOKUP(2,1/(Tablo4[NO]=Tablo3[[#This Row],[NO]]),Tablo4[ANLIK]),"")</f>
        <v>5000</v>
      </c>
    </row>
  </sheetData>
  <dataConsolidate function="count">
    <dataRefs count="1">
      <dataRef ref="A4:A7" sheet="SATIN ALMA" r:id="rId1"/>
    </dataRefs>
  </dataConsolid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2:Q28"/>
  <sheetViews>
    <sheetView tabSelected="1" workbookViewId="0">
      <selection activeCell="H7" sqref="H7"/>
    </sheetView>
  </sheetViews>
  <sheetFormatPr defaultRowHeight="15" x14ac:dyDescent="0.25"/>
  <cols>
    <col min="1" max="1" width="9.140625" customWidth="1"/>
    <col min="2" max="2" width="18" customWidth="1"/>
    <col min="3" max="3" width="11" customWidth="1"/>
    <col min="4" max="4" width="15.140625" customWidth="1"/>
    <col min="5" max="5" width="8.42578125" customWidth="1"/>
    <col min="6" max="6" width="10.7109375" customWidth="1"/>
    <col min="7" max="7" width="12.28515625" customWidth="1"/>
    <col min="8" max="8" width="9.85546875" customWidth="1"/>
    <col min="9" max="9" width="13.42578125" customWidth="1"/>
    <col min="10" max="10" width="12.28515625" customWidth="1"/>
    <col min="13" max="13" width="11.140625" bestFit="1" customWidth="1"/>
    <col min="17" max="17" width="11.140625" bestFit="1" customWidth="1"/>
  </cols>
  <sheetData>
    <row r="2" spans="1:13" x14ac:dyDescent="0.25">
      <c r="A2" t="s">
        <v>20</v>
      </c>
      <c r="B2" t="s">
        <v>9</v>
      </c>
      <c r="C2" t="s">
        <v>0</v>
      </c>
      <c r="D2" t="s">
        <v>1</v>
      </c>
      <c r="E2" t="s">
        <v>2</v>
      </c>
      <c r="F2" t="s">
        <v>6</v>
      </c>
      <c r="G2" t="s">
        <v>16</v>
      </c>
      <c r="H2" t="s">
        <v>7</v>
      </c>
      <c r="I2" t="s">
        <v>19</v>
      </c>
      <c r="J2" t="s">
        <v>29</v>
      </c>
    </row>
    <row r="3" spans="1:13" x14ac:dyDescent="0.25">
      <c r="A3" s="1" t="s">
        <v>21</v>
      </c>
      <c r="B3" s="3">
        <f>VLOOKUP(A3,Tablo3[],2,FALSE)</f>
        <v>43595</v>
      </c>
      <c r="C3" s="20" t="s">
        <v>25</v>
      </c>
      <c r="D3" s="4" t="str">
        <f>VLOOKUP(A3,Tablo3[],3,FALSE)</f>
        <v>B FİRMASI</v>
      </c>
      <c r="E3" s="4" t="str">
        <f>VLOOKUP(A3,Tablo3[],4,FALSE)</f>
        <v>İÇ</v>
      </c>
      <c r="F3" s="1">
        <v>1000</v>
      </c>
      <c r="G3" s="1">
        <v>500</v>
      </c>
      <c r="H3" s="21">
        <f>F3-G3</f>
        <v>500</v>
      </c>
      <c r="I3" s="21">
        <f>IF(COUNTIF(A$2:A3,A3)=1,VLOOKUP(A3,Tablo3[],5,FALSE)-Tablo4[[#This Row],[KIRILAN]],LOOKUP(2,1/(A$2:A2=Sayfa2!A3),I$2:I2)-Tablo4[[#This Row],[KIRILAN]])</f>
        <v>19000</v>
      </c>
      <c r="J3" s="21">
        <f>VLOOKUP(A3,Tablo3[],7,FALSE)</f>
        <v>7000</v>
      </c>
    </row>
    <row r="4" spans="1:13" x14ac:dyDescent="0.25">
      <c r="A4" s="1" t="s">
        <v>22</v>
      </c>
      <c r="B4" s="3">
        <f>VLOOKUP(A4,Tablo3[],2,FALSE)</f>
        <v>43587</v>
      </c>
      <c r="C4" s="20" t="s">
        <v>25</v>
      </c>
      <c r="D4" s="4" t="str">
        <f>VLOOKUP(A4,Tablo3[],3,FALSE)</f>
        <v>C FİRMASI</v>
      </c>
      <c r="E4" s="4" t="str">
        <f>VLOOKUP(A4,Tablo3[],4,FALSE)</f>
        <v>DIŞ</v>
      </c>
      <c r="F4" s="1">
        <v>2500</v>
      </c>
      <c r="G4" s="1">
        <v>1500</v>
      </c>
      <c r="H4" s="21">
        <f t="shared" ref="H4:H11" si="0">F4-G4</f>
        <v>1000</v>
      </c>
      <c r="I4" s="21">
        <f>IF(COUNTIF(A$2:A4,A4)=1,VLOOKUP(A4,Tablo3[],5,FALSE)-Tablo4[[#This Row],[KIRILAN]],LOOKUP(2,1/(A$2:A3=Sayfa2!A4),I$2:I3)-Tablo4[[#This Row],[KIRILAN]])</f>
        <v>12500</v>
      </c>
      <c r="J4" s="21">
        <f>VLOOKUP(A4,Tablo3[],7,FALSE)</f>
        <v>7500</v>
      </c>
    </row>
    <row r="5" spans="1:13" x14ac:dyDescent="0.25">
      <c r="A5" s="1" t="s">
        <v>23</v>
      </c>
      <c r="B5" s="3">
        <f>VLOOKUP(A5,Tablo3[],2,FALSE)</f>
        <v>43588</v>
      </c>
      <c r="C5" s="20" t="s">
        <v>25</v>
      </c>
      <c r="D5" s="4" t="str">
        <f>VLOOKUP(A5,Tablo3[],3,FALSE)</f>
        <v>D FİRMASI</v>
      </c>
      <c r="E5" s="4" t="str">
        <f>VLOOKUP(A5,Tablo3[],4,FALSE)</f>
        <v>YAN</v>
      </c>
      <c r="F5" s="1">
        <v>2500</v>
      </c>
      <c r="G5" s="1">
        <v>500</v>
      </c>
      <c r="H5" s="21">
        <f t="shared" si="0"/>
        <v>2000</v>
      </c>
      <c r="I5" s="21">
        <f>IF(COUNTIF(A$2:A5,A5)=1,VLOOKUP(A5,Tablo3[],5,FALSE)-Tablo4[[#This Row],[KIRILAN]],LOOKUP(2,1/(A$2:A4=Sayfa2!A5),I$2:I4)-Tablo4[[#This Row],[KIRILAN]])</f>
        <v>22500</v>
      </c>
      <c r="J5" s="21">
        <f>VLOOKUP(A5,Tablo3[],7,FALSE)</f>
        <v>22500</v>
      </c>
    </row>
    <row r="6" spans="1:13" x14ac:dyDescent="0.25">
      <c r="A6" s="1" t="s">
        <v>24</v>
      </c>
      <c r="B6" s="3">
        <f>VLOOKUP(A6,Tablo3[],2,FALSE)</f>
        <v>43589</v>
      </c>
      <c r="C6" s="20" t="s">
        <v>25</v>
      </c>
      <c r="D6" s="4" t="str">
        <f>VLOOKUP(A6,Tablo3[],3,FALSE)</f>
        <v>C FİRMASI</v>
      </c>
      <c r="E6" s="4" t="str">
        <f>VLOOKUP(A6,Tablo3[],4,FALSE)</f>
        <v>İÇ</v>
      </c>
      <c r="F6" s="1">
        <v>5000</v>
      </c>
      <c r="G6" s="1">
        <v>3000</v>
      </c>
      <c r="H6" s="21">
        <f t="shared" si="0"/>
        <v>2000</v>
      </c>
      <c r="I6" s="21">
        <f>IF(COUNTIF(A$2:A6,A6)=1,VLOOKUP(A6,Tablo3[],5,FALSE)-Tablo4[[#This Row],[KIRILAN]],LOOKUP(2,1/(A$2:A5=Sayfa2!A6),I$2:I5)-Tablo4[[#This Row],[KIRILAN]])</f>
        <v>15000</v>
      </c>
      <c r="J6" s="21">
        <f>VLOOKUP(A6,Tablo3[],7,FALSE)</f>
        <v>12000</v>
      </c>
    </row>
    <row r="7" spans="1:13" x14ac:dyDescent="0.25">
      <c r="A7" s="1" t="s">
        <v>21</v>
      </c>
      <c r="B7" s="5">
        <f>VLOOKUP(A7,Tablo3[],2,FALSE)</f>
        <v>43595</v>
      </c>
      <c r="C7" s="20">
        <v>43588</v>
      </c>
      <c r="D7" s="4" t="str">
        <f>VLOOKUP(A7,Tablo3[],3,FALSE)</f>
        <v>B FİRMASI</v>
      </c>
      <c r="E7" s="4" t="str">
        <f>VLOOKUP(A7,Tablo3[],4,FALSE)</f>
        <v>İÇ</v>
      </c>
      <c r="F7" s="1">
        <v>12000</v>
      </c>
      <c r="G7" s="1">
        <v>3000</v>
      </c>
      <c r="H7" s="21">
        <f t="shared" si="0"/>
        <v>9000</v>
      </c>
      <c r="I7" s="21">
        <f>IF(COUNTIF(A$2:A7,A7)=1,VLOOKUP(A7,Tablo3[],5,FALSE)-Tablo4[[#This Row],[KIRILAN]],LOOKUP(2,1/(A$2:A6=Sayfa2!A7),I$2:I6)-Tablo4[[#This Row],[KIRILAN]])</f>
        <v>7000</v>
      </c>
      <c r="J7" s="21">
        <f>VLOOKUP(A7,Tablo3[],7,FALSE)</f>
        <v>7000</v>
      </c>
      <c r="M7" s="2"/>
    </row>
    <row r="8" spans="1:13" x14ac:dyDescent="0.25">
      <c r="A8" s="6" t="s">
        <v>24</v>
      </c>
      <c r="B8" s="5">
        <f>VLOOKUP(A8,Tablo3[],2,FALSE)</f>
        <v>43589</v>
      </c>
      <c r="C8" s="20">
        <v>43588</v>
      </c>
      <c r="D8" s="4" t="str">
        <f>VLOOKUP(A8,Tablo3[],3,FALSE)</f>
        <v>C FİRMASI</v>
      </c>
      <c r="E8" s="4" t="str">
        <f>VLOOKUP(A8,Tablo3[],4,FALSE)</f>
        <v>İÇ</v>
      </c>
      <c r="F8" s="1">
        <v>3000</v>
      </c>
      <c r="G8" s="1">
        <v>1000</v>
      </c>
      <c r="H8" s="21">
        <f t="shared" si="0"/>
        <v>2000</v>
      </c>
      <c r="I8" s="21">
        <f>IF(COUNTIF(A$2:A8,A8)=1,VLOOKUP(A8,Tablo3[],5,FALSE)-Tablo4[[#This Row],[KIRILAN]],LOOKUP(2,1/(A$2:A7=Sayfa2!A8),I$2:I7)-Tablo4[[#This Row],[KIRILAN]])</f>
        <v>12000</v>
      </c>
      <c r="J8" s="21">
        <f>VLOOKUP(A8,Tablo3[],7,FALSE)</f>
        <v>12000</v>
      </c>
    </row>
    <row r="9" spans="1:13" x14ac:dyDescent="0.25">
      <c r="A9" s="6" t="s">
        <v>22</v>
      </c>
      <c r="B9" s="5">
        <f>VLOOKUP(A9,Tablo3[],2,FALSE)</f>
        <v>43587</v>
      </c>
      <c r="C9" s="20">
        <v>43588</v>
      </c>
      <c r="D9" s="4" t="str">
        <f>VLOOKUP(A9,Tablo3[],3,FALSE)</f>
        <v>C FİRMASI</v>
      </c>
      <c r="E9" s="4" t="str">
        <f>VLOOKUP(A9,Tablo3[],4,FALSE)</f>
        <v>DIŞ</v>
      </c>
      <c r="F9" s="1">
        <v>5000</v>
      </c>
      <c r="G9" s="1">
        <v>3000</v>
      </c>
      <c r="H9" s="21">
        <f t="shared" si="0"/>
        <v>2000</v>
      </c>
      <c r="I9" s="21">
        <f>IF(COUNTIF(A$2:A9,A9)=1,VLOOKUP(A9,Tablo3[],5,FALSE)-Tablo4[[#This Row],[KIRILAN]],LOOKUP(2,1/(A$2:A8=Sayfa2!A9),I$2:I8)-Tablo4[[#This Row],[KIRILAN]])</f>
        <v>7500</v>
      </c>
      <c r="J9" s="21">
        <f>VLOOKUP(A9,Tablo3[],7,FALSE)</f>
        <v>7500</v>
      </c>
    </row>
    <row r="10" spans="1:13" x14ac:dyDescent="0.25">
      <c r="A10" s="1" t="s">
        <v>27</v>
      </c>
      <c r="B10" s="5">
        <f>VLOOKUP(A10,Tablo3[],2,FALSE)</f>
        <v>43590</v>
      </c>
      <c r="C10" s="20" t="s">
        <v>25</v>
      </c>
      <c r="D10" s="4" t="str">
        <f>VLOOKUP(A10,Tablo3[],3,FALSE)</f>
        <v>A FİRMASI</v>
      </c>
      <c r="E10" s="4" t="str">
        <f>VLOOKUP(A10,Tablo3[],4,FALSE)</f>
        <v>ORTA</v>
      </c>
      <c r="F10" s="1">
        <v>5000</v>
      </c>
      <c r="G10" s="1">
        <v>4000</v>
      </c>
      <c r="H10" s="21">
        <f t="shared" si="0"/>
        <v>1000</v>
      </c>
      <c r="I10" s="21">
        <f>IF(COUNTIF(A$2:A10,A10)=1,VLOOKUP(A10,Tablo3[],5,FALSE)-Tablo4[[#This Row],[KIRILAN]],LOOKUP(2,1/(A$2:A9=Sayfa2!A10),I$2:I9)-Tablo4[[#This Row],[KIRILAN]])</f>
        <v>25000</v>
      </c>
      <c r="J10" s="21">
        <f>VLOOKUP(A10,Tablo3[],7,FALSE)</f>
        <v>15000</v>
      </c>
    </row>
    <row r="11" spans="1:13" x14ac:dyDescent="0.25">
      <c r="A11" s="1" t="s">
        <v>27</v>
      </c>
      <c r="B11" s="5">
        <f>VLOOKUP(A11,Tablo3[],2,FALSE)</f>
        <v>43590</v>
      </c>
      <c r="C11" s="20">
        <v>43588</v>
      </c>
      <c r="D11" s="4" t="str">
        <f>VLOOKUP(A11,Tablo3[],3,FALSE)</f>
        <v>A FİRMASI</v>
      </c>
      <c r="E11" s="4" t="str">
        <f>VLOOKUP(A11,Tablo3[],4,FALSE)</f>
        <v>ORTA</v>
      </c>
      <c r="F11" s="1">
        <v>10000</v>
      </c>
      <c r="G11" s="1">
        <v>5000</v>
      </c>
      <c r="H11" s="21">
        <f t="shared" si="0"/>
        <v>5000</v>
      </c>
      <c r="I11" s="21">
        <f>IF(COUNTIF(A$2:A11,A11)=1,VLOOKUP(A11,Tablo3[],5,FALSE)-Tablo4[[#This Row],[KIRILAN]],LOOKUP(2,1/(A$2:A10=Sayfa2!A11),I$2:I10)-Tablo4[[#This Row],[KIRILAN]])</f>
        <v>15000</v>
      </c>
      <c r="J11" s="21">
        <f>VLOOKUP(A11,Tablo3[],7,FALSE)</f>
        <v>15000</v>
      </c>
    </row>
    <row r="17" spans="13:17" x14ac:dyDescent="0.25">
      <c r="M17" s="2"/>
    </row>
    <row r="21" spans="13:17" x14ac:dyDescent="0.25">
      <c r="Q21" s="2"/>
    </row>
    <row r="22" spans="13:17" x14ac:dyDescent="0.25">
      <c r="Q22" s="2"/>
    </row>
    <row r="23" spans="13:17" x14ac:dyDescent="0.25">
      <c r="Q23" s="2"/>
    </row>
    <row r="24" spans="13:17" x14ac:dyDescent="0.25">
      <c r="Q24" s="2"/>
    </row>
    <row r="25" spans="13:17" x14ac:dyDescent="0.25">
      <c r="Q25" s="2"/>
    </row>
    <row r="26" spans="13:17" x14ac:dyDescent="0.25">
      <c r="Q26" s="2"/>
    </row>
    <row r="27" spans="13:17" x14ac:dyDescent="0.25">
      <c r="Q27" s="2"/>
    </row>
    <row r="28" spans="13:17" x14ac:dyDescent="0.25">
      <c r="Q2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P25"/>
  <sheetViews>
    <sheetView workbookViewId="0">
      <selection activeCell="D4" sqref="D4"/>
    </sheetView>
  </sheetViews>
  <sheetFormatPr defaultRowHeight="15" x14ac:dyDescent="0.25"/>
  <cols>
    <col min="3" max="3" width="10.140625" customWidth="1"/>
    <col min="5" max="5" width="12.140625" bestFit="1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11</v>
      </c>
      <c r="B3" s="2" t="s">
        <v>15</v>
      </c>
      <c r="C3" s="2" t="s">
        <v>6</v>
      </c>
      <c r="D3" s="2" t="s">
        <v>7</v>
      </c>
      <c r="E3" s="2" t="s">
        <v>26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</v>
      </c>
      <c r="B4" s="2">
        <f>SUMIF(Tablo3[TÜR],VERİ!A4,Tablo3[MİKTAR])</f>
        <v>40000</v>
      </c>
      <c r="C4" s="2">
        <f>SUMIF(Tablo3[TÜR],VERİ!A4,Tablo3[KIRILAN])</f>
        <v>21000</v>
      </c>
      <c r="D4" s="2">
        <f>SUMIF(Tablo3[TÜR],Tablo5[[#This Row],[ÜRÜN]],Tablo3[ANLIK])</f>
        <v>11000</v>
      </c>
      <c r="E4" s="2">
        <f t="shared" ref="E4:E8" si="0">B4-C4</f>
        <v>19000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8</v>
      </c>
      <c r="B5" s="2">
        <f>SUMIF(Tablo3[TÜR],VERİ!A5,Tablo3[MİKTAR])</f>
        <v>15000</v>
      </c>
      <c r="C5" s="2">
        <f>SUMIF(Tablo3[TÜR],VERİ!A5,Tablo3[KIRILAN])</f>
        <v>7500</v>
      </c>
      <c r="D5" s="2">
        <f>SUMIF(Tablo3[TÜR],Tablo5[[#This Row],[ÜRÜN]],Tablo3[ANLIK])</f>
        <v>2000</v>
      </c>
      <c r="E5" s="2">
        <f t="shared" si="0"/>
        <v>7500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12</v>
      </c>
      <c r="B6" s="2">
        <f>SUMIF(Tablo3[TÜR],VERİ!A6,Tablo3[MİKTAR])</f>
        <v>30000</v>
      </c>
      <c r="C6" s="2">
        <f>SUMIF(Tablo3[TÜR],VERİ!A6,Tablo3[KIRILAN])</f>
        <v>15000</v>
      </c>
      <c r="D6" s="2">
        <f>SUMIF(Tablo3[TÜR],Tablo5[[#This Row],[ÜRÜN]],Tablo3[ANLIK])</f>
        <v>5000</v>
      </c>
      <c r="E6" s="2">
        <f>B6-C6</f>
        <v>15000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13</v>
      </c>
      <c r="B7" s="2">
        <f>SUMIF(Tablo3[TÜR],VERİ!A7,Tablo3[MİKTAR])</f>
        <v>0</v>
      </c>
      <c r="C7" s="2">
        <f>SUMIF(Tablo3[TÜR],VERİ!A7,Tablo3[KIRILAN])</f>
        <v>0</v>
      </c>
      <c r="D7" s="2">
        <f>SUMIF(Tablo3[TÜR],Tablo5[[#This Row],[ÜRÜN]],Tablo3[ANLIK])</f>
        <v>0</v>
      </c>
      <c r="E7" s="2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14</v>
      </c>
      <c r="B8" s="2">
        <f>SUMIF(Tablo3[TÜR],VERİ!A8,Tablo3[MİKTAR])</f>
        <v>0</v>
      </c>
      <c r="C8" s="2">
        <f>SUMIF(Tablo3[TÜR],VERİ!A8,Tablo3[KIRILAN])</f>
        <v>0</v>
      </c>
      <c r="D8" s="2">
        <f>SUMIF(Tablo3[TÜR],Tablo5[[#This Row],[ÜRÜN]],Tablo3[ANLIK])</f>
        <v>0</v>
      </c>
      <c r="E8" s="2">
        <f t="shared" si="0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SATIN ALMA</vt:lpstr>
      <vt:lpstr>Sayfa2</vt:lpstr>
      <vt:lpstr>VERİ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2019-05-03T19:04:03Z</dcterms:modified>
</cp:coreProperties>
</file>