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ath freemium" state="visible" r:id="rId3"/>
    <sheet sheetId="3" name="Calculateur AWS" state="visible" r:id="rId4"/>
    <sheet sheetId="4" name="Pricing db" state="visible" r:id="rId5"/>
  </sheets>
  <definedNames/>
  <calcPr/>
</workbook>
</file>

<file path=xl/sharedStrings.xml><?xml version="1.0" encoding="utf-8"?>
<sst xmlns="http://schemas.openxmlformats.org/spreadsheetml/2006/main" count="158" uniqueCount="91">
  <si>
    <t>T</t>
  </si>
  <si>
    <t>Nombre total d'utilisateurs</t>
  </si>
  <si>
    <t>Nombre de nouveaux utilisateur mensuel</t>
  </si>
  <si>
    <t>Revenue</t>
  </si>
  <si>
    <t>cout variables</t>
  </si>
  <si>
    <t>Tx Croiss mois</t>
  </si>
  <si>
    <t>Tx Conversion</t>
  </si>
  <si>
    <t>contrib min</t>
  </si>
  <si>
    <t> cout par user</t>
  </si>
  <si>
    <t>cout fixe base</t>
  </si>
  <si>
    <t>Revenue - (coûts variables + coûts fix)</t>
  </si>
  <si>
    <t> week growth %</t>
  </si>
  <si>
    <t>month growth</t>
  </si>
  <si>
    <t>Taux de conversion</t>
  </si>
  <si>
    <t>%</t>
  </si>
  <si>
    <t>Transaction unitaire</t>
  </si>
  <si>
    <t>cout / user</t>
  </si>
  <si>
    <t>$</t>
  </si>
  <si>
    <t>Instance on demand</t>
  </si>
  <si>
    <t>nb</t>
  </si>
  <si>
    <t>volume</t>
  </si>
  <si>
    <t>prix estimé</t>
  </si>
  <si>
    <t>nb Client :</t>
  </si>
  <si>
    <t>micro</t>
  </si>
  <si>
    <t>client / server :</t>
  </si>
  <si>
    <t>small</t>
  </si>
  <si>
    <t>Annuel</t>
  </si>
  <si>
    <t>medium</t>
  </si>
  <si>
    <t>Estimation Total : </t>
  </si>
  <si>
    <t>large</t>
  </si>
  <si>
    <t>Est / Client :</t>
  </si>
  <si>
    <t>extra-large</t>
  </si>
  <si>
    <t>reserved instances</t>
  </si>
  <si>
    <t>Frais Fixe</t>
  </si>
  <si>
    <t>Frais Variable</t>
  </si>
  <si>
    <t>Total = </t>
  </si>
  <si>
    <t>extra large</t>
  </si>
  <si>
    <t>Data Transfer IN</t>
  </si>
  <si>
    <t>nb client</t>
  </si>
  <si>
    <t>volume/client</t>
  </si>
  <si>
    <t>EC2 -&gt; RDS via public or elastic ip</t>
  </si>
  <si>
    <t>cout des snapshot!</t>
  </si>
  <si>
    <t>Data Transfer out</t>
  </si>
  <si>
    <t>EC2 -&gt; internet</t>
  </si>
  <si>
    <t>fisrt 1GB /Month</t>
  </si>
  <si>
    <t>up to 10 TB /Month</t>
  </si>
  <si>
    <t>Next 40TB /Month</t>
  </si>
  <si>
    <t>Next 100TB /Month</t>
  </si>
  <si>
    <t>Next 350TB /Month</t>
  </si>
  <si>
    <t>Elastic IP</t>
  </si>
  <si>
    <t>nb hour</t>
  </si>
  <si>
    <t>first Elastic ip</t>
  </si>
  <si>
    <t>additional Elastic IP</t>
  </si>
  <si>
    <t>first 100 remaps /Month</t>
  </si>
  <si>
    <t>additional remaps /Month</t>
  </si>
  <si>
    <t>CloudWatch</t>
  </si>
  <si>
    <t>basic</t>
  </si>
  <si>
    <t>detailed</t>
  </si>
  <si>
    <t>Custom Metrics</t>
  </si>
  <si>
    <t>Elastic Load Balancing</t>
  </si>
  <si>
    <t>Elastic Load Balancer-hour</t>
  </si>
  <si>
    <t>Data processed</t>
  </si>
  <si>
    <t>EBS standard</t>
  </si>
  <si>
    <t>GB/client</t>
  </si>
  <si>
    <t>client</t>
  </si>
  <si>
    <t>provisioned storage</t>
  </si>
  <si>
    <t>I/O request</t>
  </si>
  <si>
    <t>GB/client=1million I/O per Client</t>
  </si>
  <si>
    <t>EBS provisionned iops</t>
  </si>
  <si>
    <t>storage</t>
  </si>
  <si>
    <t>misc</t>
  </si>
  <si>
    <t>EBS Snapshots to amazon S3</t>
  </si>
  <si>
    <t>type</t>
  </si>
  <si>
    <t>prix</t>
  </si>
  <si>
    <t>/h</t>
  </si>
  <si>
    <t>reserved instances heavy </t>
  </si>
  <si>
    <t>upfront</t>
  </si>
  <si>
    <t>/GB</t>
  </si>
  <si>
    <t>/ip/h</t>
  </si>
  <si>
    <t>/100 ip</t>
  </si>
  <si>
    <t>/Month</t>
  </si>
  <si>
    <t>/metric/month</t>
  </si>
  <si>
    <t>/GB/Month</t>
  </si>
  <si>
    <t>/1Million request</t>
  </si>
  <si>
    <t>/provisionned iops-month</t>
  </si>
  <si>
    <t>Loyer</t>
  </si>
  <si>
    <t>Salaire</t>
  </si>
  <si>
    <t>Communication</t>
  </si>
  <si>
    <t>Materiel</t>
  </si>
  <si>
    <t>Nourriture</t>
  </si>
  <si>
    <t>Finacemenent</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</si>
</sst>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quot;$&quot;#,##0.00"/>
    <numFmt numFmtId="165" formatCode="&quot;$&quot;#,##0.00"/>
    <numFmt numFmtId="166" formatCode="m/d/yyyy;@"/>
    <numFmt numFmtId="167" formatCode="&quot;$&quot;#,##0.00"/>
    <numFmt numFmtId="168" formatCode="&quot;$&quot;#,##0.00"/>
    <numFmt numFmtId="169" formatCode="&quot;$&quot;#,##0.00"/>
    <numFmt numFmtId="170" formatCode="&quot;$&quot;#,##0.00"/>
    <numFmt numFmtId="171" formatCode="&quot;$&quot;#,##0.00"/>
    <numFmt numFmtId="172" formatCode="&quot;$&quot;#,##0.00"/>
    <numFmt numFmtId="173" formatCode="&quot;$&quot;#,##0.00"/>
  </numFmts>
  <fonts count="9">
    <font>
      <b val="0"/>
      <i val="0"/>
      <strike val="0"/>
      <u val="none"/>
      <sz val="10.0"/>
      <color rgb="FF000000"/>
      <name val="Arial"/>
    </font>
    <font>
      <b/>
      <i/>
      <strike val="0"/>
      <u val="none"/>
      <sz val="10.0"/>
      <color rgb="FF000000"/>
      <name val="Arial"/>
    </font>
    <font>
      <b val="0"/>
      <i/>
      <strike val="0"/>
      <u val="none"/>
      <sz val="10.0"/>
      <color rgb="FF000000"/>
      <name val="Arial"/>
    </font>
    <font>
      <b/>
      <i val="0"/>
      <strike val="0"/>
      <u val="none"/>
      <sz val="10.0"/>
      <color rgb="FF000000"/>
      <name val="Arial"/>
    </font>
    <font>
      <b/>
      <i/>
      <strike val="0"/>
      <u val="none"/>
      <sz val="10.0"/>
      <color rgb="FF000000"/>
      <name val="Arial"/>
    </font>
    <font>
      <b/>
      <i/>
      <strike val="0"/>
      <u val="none"/>
      <sz val="10.0"/>
      <color rgb="FF000000"/>
      <name val="Arial"/>
    </font>
    <font>
      <b/>
      <i val="0"/>
      <strike val="0"/>
      <u val="none"/>
      <sz val="10.0"/>
      <color rgb="FF000000"/>
      <name val="Arial"/>
    </font>
    <font>
      <b val="0"/>
      <i/>
      <strike val="0"/>
      <u val="none"/>
      <sz val="10.0"/>
      <color rgb="FF000000"/>
      <name val="Arial"/>
    </font>
    <font>
      <b/>
      <i/>
      <strike val="0"/>
      <u val="none"/>
      <sz val="10.0"/>
      <color rgb="FF000000"/>
      <name val="Arial"/>
    </font>
  </fonts>
  <fills count="2">
    <fill>
      <patternFill patternType="none"/>
    </fill>
    <fill>
      <patternFill patternType="gray125">
        <bgColor rgb="FFFFFFFF"/>
      </patternFill>
    </fill>
  </fills>
  <borders count="2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28">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0" xfId="0" numFmtId="0" borderId="2" fontId="0">
      <alignment vertical="bottom" horizontal="general" wrapText="1"/>
    </xf>
    <xf applyBorder="1" applyAlignment="1" fillId="0" xfId="0" numFmtId="164" borderId="3" fontId="0" applyNumberFormat="1">
      <alignment vertical="bottom" horizontal="general" wrapText="1"/>
    </xf>
    <xf applyBorder="1" applyAlignment="1" fillId="0" xfId="0" numFmtId="0" borderId="4" applyFont="1" fontId="1">
      <alignment vertical="bottom" horizontal="general" wrapText="1"/>
    </xf>
    <xf applyAlignment="1" fillId="0" xfId="0" numFmtId="0" borderId="0" applyFont="1" fontId="2">
      <alignment vertical="bottom" horizontal="general" wrapText="1"/>
    </xf>
    <xf applyBorder="1" applyAlignment="1" fillId="0" xfId="0" numFmtId="165" borderId="5" fontId="0" applyNumberFormat="1">
      <alignment vertical="bottom" horizontal="general" wrapText="1"/>
    </xf>
    <xf applyBorder="1" applyAlignment="1" fillId="0" xfId="0" numFmtId="0" borderId="6" fontId="0">
      <alignment vertical="bottom" horizontal="general" wrapText="1"/>
    </xf>
    <xf applyAlignment="1" fillId="0" xfId="0" numFmtId="166" borderId="0" fontId="0" applyNumberFormat="1">
      <alignment vertical="bottom" horizontal="general" wrapText="1"/>
    </xf>
    <xf applyAlignment="1" fillId="0" xfId="0" numFmtId="0" borderId="0" applyFont="1" fontId="3">
      <alignment vertical="bottom" horizontal="general" wrapText="1"/>
    </xf>
    <xf applyAlignment="1" fillId="0" xfId="0" numFmtId="0" borderId="0" applyFont="1" fontId="4">
      <alignment vertical="bottom" horizontal="general" wrapText="1"/>
    </xf>
    <xf applyBorder="1" applyAlignment="1" fillId="0" xfId="0" numFmtId="0" borderId="7" applyFont="1" fontId="5">
      <alignment vertical="bottom" horizontal="general" wrapText="1"/>
    </xf>
    <xf applyAlignment="1" fillId="0" xfId="0" numFmtId="167" borderId="0" fontId="0" applyNumberFormat="1">
      <alignment vertical="bottom" horizontal="general" wrapText="1"/>
    </xf>
    <xf applyBorder="1" applyAlignment="1" fillId="0" xfId="0" numFmtId="168" borderId="8" fontId="0" applyNumberFormat="1">
      <alignment vertical="bottom" horizontal="general" wrapText="1"/>
    </xf>
    <xf applyBorder="1" applyAlignment="1" fillId="0" xfId="0" numFmtId="0" borderId="9" fontId="0">
      <alignment vertical="bottom" horizontal="general" wrapText="1"/>
    </xf>
    <xf applyBorder="1" applyAlignment="1" fillId="0" xfId="0" numFmtId="169" borderId="10" fontId="0" applyNumberFormat="1">
      <alignment vertical="bottom" horizontal="general" wrapText="1"/>
    </xf>
    <xf applyBorder="1" applyAlignment="1" fillId="0" xfId="0" numFmtId="0" borderId="11" fontId="0">
      <alignment vertical="bottom" horizontal="general" wrapText="1"/>
    </xf>
    <xf applyBorder="1" applyAlignment="1" fillId="0" xfId="0" numFmtId="0" borderId="12" fontId="0">
      <alignment vertical="bottom" horizontal="general" wrapText="1"/>
    </xf>
    <xf applyAlignment="1" fillId="0" xfId="0" numFmtId="4" borderId="0" fontId="0" applyNumberFormat="1">
      <alignment vertical="bottom" horizontal="general" wrapText="1"/>
    </xf>
    <xf applyBorder="1" applyAlignment="1" fillId="0" xfId="0" numFmtId="0" borderId="13" fontId="0">
      <alignment vertical="bottom" horizontal="general" wrapText="1"/>
    </xf>
    <xf applyBorder="1" applyAlignment="1" fillId="0" xfId="0" numFmtId="0" borderId="14" applyFont="1" fontId="6">
      <alignment vertical="bottom" horizontal="general" wrapText="1"/>
    </xf>
    <xf applyBorder="1" applyAlignment="1" fillId="0" xfId="0" numFmtId="0" borderId="15" fontId="0">
      <alignment vertical="bottom" horizontal="general" wrapText="1"/>
    </xf>
    <xf applyBorder="1" applyAlignment="1" fillId="0" xfId="0" numFmtId="170" borderId="16" fontId="0" applyNumberFormat="1">
      <alignment vertical="bottom" horizontal="general" wrapText="1"/>
    </xf>
    <xf applyBorder="1" applyAlignment="1" fillId="0" xfId="0" numFmtId="171" borderId="17" fontId="0" applyNumberFormat="1">
      <alignment vertical="bottom" horizontal="general" wrapText="1"/>
    </xf>
    <xf applyBorder="1" applyAlignment="1" fillId="0" xfId="0" numFmtId="0" borderId="18" fontId="0">
      <alignment vertical="bottom" horizontal="general" wrapText="1"/>
    </xf>
    <xf applyBorder="1" applyAlignment="1" fillId="0" xfId="0" numFmtId="0" borderId="19" applyFont="1" fontId="7">
      <alignment vertical="bottom" horizontal="general" wrapText="1"/>
    </xf>
    <xf applyBorder="1" applyAlignment="1" fillId="0" xfId="0" numFmtId="172" borderId="20" fontId="0" applyNumberFormat="1">
      <alignment vertical="bottom" horizontal="general" wrapText="1"/>
    </xf>
    <xf applyBorder="1" applyAlignment="1" fillId="0" xfId="0" numFmtId="173" borderId="21" applyFont="1" fontId="8" applyNumberFormat="1">
      <alignment vertical="bottom" horizontal="general" wrapText="1"/>
    </xf>
  </cellXfs>
  <cellStyles count="1">
    <cellStyle builtinId="0" name="Normal" xfId="0"/>
  </cellStyles>
  <dxfs count="2">
    <dxf>
      <fill>
        <patternFill patternType="solid">
          <bgColor rgb="FFD9EAD3"/>
        </patternFill>
      </fill>
    </dxf>
    <dxf>
      <fill>
        <patternFill patternType="solid">
          <bgColor rgb="FFF4CCCC"/>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8.57"/>
    <col min="2" customWidth="1" max="2" width="14.71"/>
    <col min="3" customWidth="1" max="3" width="20.29"/>
    <col min="4" customWidth="1" max="4" width="13.86"/>
    <col min="6" max="10" hidden="1"/>
  </cols>
  <sheetData>
    <row r="1">
      <c t="s" r="A1">
        <v>0</v>
      </c>
      <c t="s" s="18" r="B1">
        <v>1</v>
      </c>
      <c t="s" r="C1">
        <v>2</v>
      </c>
      <c t="s" s="12" r="D1">
        <v>3</v>
      </c>
      <c t="s" r="E1">
        <v>4</v>
      </c>
      <c t="s" r="F1">
        <v>5</v>
      </c>
      <c t="s" r="G1">
        <v>6</v>
      </c>
      <c t="s" r="H1">
        <v>7</v>
      </c>
      <c t="s" r="I1">
        <v>8</v>
      </c>
      <c t="s" r="J1">
        <v>9</v>
      </c>
      <c t="s" s="12" r="K1">
        <v>10</v>
      </c>
      <c t="s" r="L1">
        <v>11</v>
      </c>
      <c r="M1">
        <v>4</v>
      </c>
      <c t="s" r="N1">
        <v>12</v>
      </c>
      <c r="O1">
        <f>1+((M1*4.345)/100)</f>
        <v>1.1738</v>
      </c>
    </row>
    <row r="2">
      <c s="8" r="A2">
        <v>41640</v>
      </c>
      <c s="18" r="B2">
        <v>50</v>
      </c>
      <c s="18" r="C2">
        <v>0</v>
      </c>
      <c s="12" r="D2">
        <f>(B2*G2)*H2</f>
        <v>200</v>
      </c>
      <c s="12" r="E2">
        <f>B2*I2</f>
        <v>25</v>
      </c>
      <c r="F2">
        <f>O1</f>
        <v>1.1738</v>
      </c>
      <c r="G2">
        <f>M2</f>
        <v>2</v>
      </c>
      <c r="H2">
        <f>M3</f>
        <v>2</v>
      </c>
      <c r="I2">
        <f>M4</f>
        <v>0.5</v>
      </c>
      <c s="12" r="J2">
        <f>M5</f>
        <v>10400</v>
      </c>
      <c s="12" r="K2">
        <f>D2-(E2+J2)</f>
        <v>-10225</v>
      </c>
      <c t="s" r="L2">
        <v>13</v>
      </c>
      <c r="M2">
        <v>2</v>
      </c>
      <c t="s" r="N2">
        <v>14</v>
      </c>
    </row>
    <row r="3">
      <c s="8" r="A3">
        <v>41671</v>
      </c>
      <c s="18" r="B3">
        <f>B2*F3</f>
        <v>58.69</v>
      </c>
      <c s="18" r="C3">
        <f>B3-B2</f>
        <v>8.69</v>
      </c>
      <c s="12" r="D3">
        <f>(B3*G3)*H3</f>
        <v>234.76</v>
      </c>
      <c s="12" r="E3">
        <f>B3*I3</f>
        <v>29.345</v>
      </c>
      <c s="18" r="F3">
        <f>F2</f>
        <v>1.1738</v>
      </c>
      <c r="G3">
        <f>G2</f>
        <v>2</v>
      </c>
      <c r="H3">
        <f>H2</f>
        <v>2</v>
      </c>
      <c r="I3">
        <f>I2</f>
        <v>0.5</v>
      </c>
      <c r="J3">
        <f>J2</f>
        <v>10400</v>
      </c>
      <c s="12" r="K3">
        <f>D3-(E3+J3)</f>
        <v>-10194.585</v>
      </c>
      <c t="s" r="L3">
        <v>15</v>
      </c>
      <c r="M3">
        <v>2</v>
      </c>
    </row>
    <row r="4">
      <c s="8" r="A4">
        <v>41699</v>
      </c>
      <c s="18" r="B4">
        <f>B3*F4</f>
        <v>68.890322</v>
      </c>
      <c s="18" r="C4">
        <f>B4-B3</f>
        <v>10.200322</v>
      </c>
      <c s="12" r="D4">
        <f>(B4*G4)*H4</f>
        <v>275.561288</v>
      </c>
      <c s="12" r="E4">
        <f>B4*I4</f>
        <v>34.445161</v>
      </c>
      <c r="F4">
        <f>F3</f>
        <v>1.1738</v>
      </c>
      <c r="G4">
        <f>G3</f>
        <v>2</v>
      </c>
      <c r="H4">
        <f>H3</f>
        <v>2</v>
      </c>
      <c r="I4">
        <f>I3</f>
        <v>0.5</v>
      </c>
      <c r="J4">
        <f>J3</f>
        <v>10400</v>
      </c>
      <c s="12" r="K4">
        <f>D4-(E4+J4)</f>
        <v>-10158.883873</v>
      </c>
      <c t="s" r="L4">
        <v>16</v>
      </c>
      <c r="M4">
        <v>0.5</v>
      </c>
      <c t="s" r="N4">
        <v>17</v>
      </c>
    </row>
    <row r="5">
      <c s="8" r="A5">
        <v>41730</v>
      </c>
      <c s="18" r="B5">
        <f>B4*F5</f>
        <v>80.8634599636</v>
      </c>
      <c s="18" r="C5">
        <f>B5-B4</f>
        <v>11.9731379636</v>
      </c>
      <c s="12" r="D5">
        <f>(B5*G5)*H5</f>
        <v>323.4538398544</v>
      </c>
      <c s="12" r="E5">
        <f>B5*I5</f>
        <v>40.4317299818</v>
      </c>
      <c r="F5">
        <f>F4</f>
        <v>1.1738</v>
      </c>
      <c r="G5">
        <f>G4</f>
        <v>2</v>
      </c>
      <c r="H5">
        <f>H4</f>
        <v>2</v>
      </c>
      <c r="I5">
        <f>I4</f>
        <v>0.5</v>
      </c>
      <c r="J5">
        <f>J4</f>
        <v>10400</v>
      </c>
      <c s="12" r="K5">
        <f>D5-(E5+J5)</f>
        <v>-10116.9778901274</v>
      </c>
      <c t="s" r="L5">
        <v>9</v>
      </c>
      <c r="M5">
        <f>((('Pricing db'!B54+'Pricing db'!B55)+'Pricing db'!B56)+'Pricing db'!B57)+'Pricing db'!B58</f>
        <v>10400</v>
      </c>
      <c t="s" r="N5">
        <v>17</v>
      </c>
    </row>
    <row r="6">
      <c s="8" r="A6">
        <v>41760</v>
      </c>
      <c s="18" r="B6">
        <f>B5*F6</f>
        <v>94.9175293052737</v>
      </c>
      <c s="18" r="C6">
        <f>B6-B5</f>
        <v>14.0540693416737</v>
      </c>
      <c s="12" r="D6">
        <f>(B6*G6)*H6</f>
        <v>379.670117221095</v>
      </c>
      <c s="12" r="E6">
        <f>B6*I6</f>
        <v>47.4587646526368</v>
      </c>
      <c r="F6">
        <f>F5</f>
        <v>1.1738</v>
      </c>
      <c r="G6">
        <f>G5</f>
        <v>2</v>
      </c>
      <c r="H6">
        <f>H5</f>
        <v>2</v>
      </c>
      <c r="I6">
        <f>I5</f>
        <v>0.5</v>
      </c>
      <c r="J6">
        <f>J5</f>
        <v>10400</v>
      </c>
      <c s="12" r="K6">
        <f>D6-(E6+J6)</f>
        <v>-10067.7886474315</v>
      </c>
    </row>
    <row r="7">
      <c s="8" r="A7">
        <v>41791</v>
      </c>
      <c s="18" r="B7">
        <f>B6*F7</f>
        <v>111.41419589853</v>
      </c>
      <c s="18" r="C7">
        <f>B7-B6</f>
        <v>16.4966665932566</v>
      </c>
      <c s="12" r="D7">
        <f>(B7*G7)*H7</f>
        <v>445.656783594121</v>
      </c>
      <c s="12" r="E7">
        <f>B7*I7</f>
        <v>55.7070979492651</v>
      </c>
      <c r="F7">
        <f>F6</f>
        <v>1.1738</v>
      </c>
      <c r="G7">
        <f>G6</f>
        <v>2</v>
      </c>
      <c r="H7">
        <f>H6</f>
        <v>2</v>
      </c>
      <c r="I7">
        <f>I6</f>
        <v>0.5</v>
      </c>
      <c r="J7">
        <f>J6</f>
        <v>10400</v>
      </c>
      <c s="12" r="K7">
        <f>D7-(E7+J7)</f>
        <v>-10010.0503143551</v>
      </c>
    </row>
    <row r="8">
      <c s="8" r="A8">
        <v>41821</v>
      </c>
      <c s="18" r="B8">
        <f>B7*F8</f>
        <v>130.777983145695</v>
      </c>
      <c s="18" r="C8">
        <f>B8-B7</f>
        <v>19.3637872471645</v>
      </c>
      <c s="12" r="D8">
        <f>(B8*G8)*H8</f>
        <v>523.111932582779</v>
      </c>
      <c s="12" r="E8">
        <f>B8*I8</f>
        <v>65.3889915728474</v>
      </c>
      <c r="F8">
        <f>F7</f>
        <v>1.1738</v>
      </c>
      <c r="G8">
        <f>G7</f>
        <v>2</v>
      </c>
      <c r="H8">
        <f>H7</f>
        <v>2</v>
      </c>
      <c r="I8">
        <f>I7</f>
        <v>0.5</v>
      </c>
      <c r="J8">
        <f>J7</f>
        <v>10400</v>
      </c>
      <c s="12" r="K8">
        <f>D8-(E8+J8)</f>
        <v>-9942.27705899007</v>
      </c>
    </row>
    <row r="9">
      <c s="8" r="A9">
        <v>41852</v>
      </c>
      <c s="18" r="B9">
        <f>B8*F9</f>
        <v>153.507196616417</v>
      </c>
      <c s="18" r="C9">
        <f>B9-B8</f>
        <v>22.7292134707218</v>
      </c>
      <c s="12" r="D9">
        <f>(B9*G9)*H9</f>
        <v>614.028786465666</v>
      </c>
      <c s="12" r="E9">
        <f>B9*I9</f>
        <v>76.7535983082083</v>
      </c>
      <c r="F9">
        <f>F8</f>
        <v>1.1738</v>
      </c>
      <c r="G9">
        <f>G8</f>
        <v>2</v>
      </c>
      <c r="H9">
        <f>H8</f>
        <v>2</v>
      </c>
      <c r="I9">
        <f>I8</f>
        <v>0.5</v>
      </c>
      <c r="J9">
        <f>J8</f>
        <v>10400</v>
      </c>
      <c s="12" r="K9">
        <f>D9-(E9+J9)</f>
        <v>-9862.72481184254</v>
      </c>
    </row>
    <row r="10">
      <c s="8" r="A10">
        <v>41883</v>
      </c>
      <c s="18" r="B10">
        <f>B9*F10</f>
        <v>180.18674738835</v>
      </c>
      <c s="18" r="C10">
        <f>B10-B9</f>
        <v>26.6795507719332</v>
      </c>
      <c s="12" r="D10">
        <f>(B10*G10)*H10</f>
        <v>720.746989553399</v>
      </c>
      <c s="12" r="E10">
        <f>B10*I10</f>
        <v>90.0933736941749</v>
      </c>
      <c r="F10">
        <f>F9</f>
        <v>1.1738</v>
      </c>
      <c r="G10">
        <f>G9</f>
        <v>2</v>
      </c>
      <c r="H10">
        <f>H9</f>
        <v>2</v>
      </c>
      <c r="I10">
        <f>I9</f>
        <v>0.5</v>
      </c>
      <c r="J10">
        <f>J9</f>
        <v>10400</v>
      </c>
      <c s="12" r="K10">
        <f>D10-(E10+J10)</f>
        <v>-9769.34638414078</v>
      </c>
    </row>
    <row r="11">
      <c s="8" r="A11">
        <v>41913</v>
      </c>
      <c s="18" r="B11">
        <f>B10*F11</f>
        <v>211.503204084445</v>
      </c>
      <c s="18" r="C11">
        <f>B11-B10</f>
        <v>31.3164566960952</v>
      </c>
      <c s="12" r="D11">
        <f>(B11*G11)*H11</f>
        <v>846.01281633778</v>
      </c>
      <c s="12" r="E11">
        <f>B11*I11</f>
        <v>105.751602042222</v>
      </c>
      <c r="F11">
        <f>F10</f>
        <v>1.1738</v>
      </c>
      <c r="G11">
        <f>G10</f>
        <v>2</v>
      </c>
      <c r="H11">
        <f>H10</f>
        <v>2</v>
      </c>
      <c r="I11">
        <f>I10</f>
        <v>0.5</v>
      </c>
      <c r="J11">
        <f>J10</f>
        <v>10400</v>
      </c>
      <c s="12" r="K11">
        <f>D11-(E11+J11)</f>
        <v>-9659.73878570444</v>
      </c>
    </row>
    <row r="12">
      <c s="8" r="A12">
        <v>41944</v>
      </c>
      <c s="18" r="B12">
        <f>B11*F12</f>
        <v>248.262460954321</v>
      </c>
      <c s="18" r="C12">
        <f>B12-B11</f>
        <v>36.7592568698765</v>
      </c>
      <c s="12" r="D12">
        <f>(B12*G12)*H12</f>
        <v>993.049843817286</v>
      </c>
      <c s="12" r="E12">
        <f>B12*I12</f>
        <v>124.131230477161</v>
      </c>
      <c r="F12">
        <f>F11</f>
        <v>1.1738</v>
      </c>
      <c r="G12">
        <f>G11</f>
        <v>2</v>
      </c>
      <c r="H12">
        <f>H11</f>
        <v>2</v>
      </c>
      <c r="I12">
        <f>I11</f>
        <v>0.5</v>
      </c>
      <c r="J12">
        <f>J11</f>
        <v>10400</v>
      </c>
      <c s="12" r="K12">
        <f>D12-(E12+J12)</f>
        <v>-9531.08138665988</v>
      </c>
      <c r="M12">
        <f>sum(K2:K9)</f>
        <v>-80578.2875957467</v>
      </c>
    </row>
    <row r="13">
      <c s="8" r="A13">
        <v>41974</v>
      </c>
      <c s="18" r="B13">
        <f>B12*F13</f>
        <v>291.410476668182</v>
      </c>
      <c s="18" r="C13">
        <f>B13-B12</f>
        <v>43.1480157138611</v>
      </c>
      <c s="12" r="D13">
        <f>(B13*G13)*H13</f>
        <v>1165.64190667273</v>
      </c>
      <c s="12" r="E13">
        <f>B13*I13</f>
        <v>145.705238334091</v>
      </c>
      <c r="F13">
        <f>F12</f>
        <v>1.1738</v>
      </c>
      <c r="G13">
        <f>G12</f>
        <v>2</v>
      </c>
      <c r="H13">
        <f>H12</f>
        <v>2</v>
      </c>
      <c r="I13">
        <f>I12</f>
        <v>0.5</v>
      </c>
      <c r="J13">
        <f>J12</f>
        <v>10400</v>
      </c>
      <c s="12" r="K13">
        <f>D13-(E13+J13)</f>
        <v>-9380.06333166136</v>
      </c>
    </row>
    <row r="14">
      <c s="8" r="A14">
        <v>42005</v>
      </c>
      <c s="18" r="B14">
        <f>B13*F14</f>
        <v>342.057617513113</v>
      </c>
      <c s="18" r="C14">
        <f>B14-B13</f>
        <v>50.6471408449301</v>
      </c>
      <c s="12" r="D14">
        <f>(B14*G14)*H14</f>
        <v>1368.23047005245</v>
      </c>
      <c s="12" r="E14">
        <f>B14*I14</f>
        <v>171.028808756556</v>
      </c>
      <c r="F14">
        <f>F13</f>
        <v>1.1738</v>
      </c>
      <c r="G14">
        <f>G13</f>
        <v>2</v>
      </c>
      <c r="H14">
        <f>H13</f>
        <v>2</v>
      </c>
      <c r="I14">
        <f>I13</f>
        <v>0.5</v>
      </c>
      <c r="J14">
        <f>J13</f>
        <v>10400</v>
      </c>
      <c s="12" r="K14">
        <f>D14-(E14+J14)</f>
        <v>-9202.79833870411</v>
      </c>
    </row>
    <row r="15">
      <c s="8" r="A15">
        <v>42036</v>
      </c>
      <c s="18" r="B15">
        <f>B14*F15</f>
        <v>401.507231436892</v>
      </c>
      <c s="18" r="C15">
        <f>B15-B14</f>
        <v>59.4496139237789</v>
      </c>
      <c s="12" r="D15">
        <f>(B15*G15)*H15</f>
        <v>1606.02892574757</v>
      </c>
      <c s="12" r="E15">
        <f>B15*I15</f>
        <v>200.753615718446</v>
      </c>
      <c r="F15">
        <f>F14</f>
        <v>1.1738</v>
      </c>
      <c r="G15">
        <f>G14</f>
        <v>2</v>
      </c>
      <c r="H15">
        <f>H14</f>
        <v>2</v>
      </c>
      <c r="I15">
        <f>I14</f>
        <v>0.5</v>
      </c>
      <c r="J15">
        <f>J14</f>
        <v>10400</v>
      </c>
      <c s="12" r="K15">
        <f>D15-(E15+J15)</f>
        <v>-8994.72468997088</v>
      </c>
    </row>
    <row r="16">
      <c s="8" r="A16">
        <v>42064</v>
      </c>
      <c s="18" r="B16">
        <f>B15*F16</f>
        <v>471.289188260623</v>
      </c>
      <c s="18" r="C16">
        <f>B16-B15</f>
        <v>69.7819568237317</v>
      </c>
      <c s="12" r="D16">
        <f>(B16*G16)*H16</f>
        <v>1885.15675304249</v>
      </c>
      <c s="12" r="E16">
        <f>B16*I16</f>
        <v>235.644594130312</v>
      </c>
      <c r="F16">
        <f>F15</f>
        <v>1.1738</v>
      </c>
      <c r="G16">
        <f>G15</f>
        <v>2</v>
      </c>
      <c r="H16">
        <f>H15</f>
        <v>2</v>
      </c>
      <c r="I16">
        <f>I15</f>
        <v>0.5</v>
      </c>
      <c r="J16">
        <f>J15</f>
        <v>10400</v>
      </c>
      <c s="12" r="K16">
        <f>D16-(E16+J16)</f>
        <v>-8750.48784108782</v>
      </c>
    </row>
    <row r="17">
      <c s="8" r="A17">
        <v>42095</v>
      </c>
      <c s="18" r="B17">
        <f>B16*F17</f>
        <v>553.19924918032</v>
      </c>
      <c s="18" r="C17">
        <f>B17-B16</f>
        <v>81.9100609196963</v>
      </c>
      <c s="12" r="D17">
        <f>(B17*G17)*H17</f>
        <v>2212.79699672128</v>
      </c>
      <c s="12" r="E17">
        <f>B17*I17</f>
        <v>276.59962459016</v>
      </c>
      <c r="F17">
        <f>F16</f>
        <v>1.1738</v>
      </c>
      <c r="G17">
        <f>G16</f>
        <v>2</v>
      </c>
      <c r="H17">
        <f>H16</f>
        <v>2</v>
      </c>
      <c r="I17">
        <f>I16</f>
        <v>0.5</v>
      </c>
      <c r="J17">
        <f>J16</f>
        <v>10400</v>
      </c>
      <c s="12" r="K17">
        <f>D17-(E17+J17)</f>
        <v>-8463.80262786888</v>
      </c>
    </row>
    <row r="18">
      <c s="8" r="A18">
        <v>42125</v>
      </c>
      <c s="18" r="B18">
        <f>B17*F18</f>
        <v>649.345278687859</v>
      </c>
      <c s="18" r="C18">
        <f>B18-B17</f>
        <v>96.1460295075395</v>
      </c>
      <c s="12" r="D18">
        <f>(B18*G18)*H18</f>
        <v>2597.38111475144</v>
      </c>
      <c s="12" r="E18">
        <f>B18*I18</f>
        <v>324.67263934393</v>
      </c>
      <c r="F18">
        <f>F17</f>
        <v>1.1738</v>
      </c>
      <c r="G18">
        <f>G17</f>
        <v>2</v>
      </c>
      <c r="H18">
        <f>H17</f>
        <v>2</v>
      </c>
      <c r="I18">
        <f>I17</f>
        <v>0.5</v>
      </c>
      <c r="J18">
        <f>J17</f>
        <v>10400</v>
      </c>
      <c s="12" r="K18">
        <f>D18-(E18+J18)</f>
        <v>-8127.29152459249</v>
      </c>
    </row>
    <row r="19">
      <c s="8" r="A19">
        <v>42156</v>
      </c>
      <c s="18" r="B19">
        <f>B18*F19</f>
        <v>762.201488123809</v>
      </c>
      <c s="18" r="C19">
        <f>B19-B18</f>
        <v>112.85620943595</v>
      </c>
      <c s="12" r="D19">
        <f>(B19*G19)*H19</f>
        <v>3048.80595249524</v>
      </c>
      <c s="12" r="E19">
        <f>B19*I19</f>
        <v>381.100744061904</v>
      </c>
      <c r="F19">
        <f>F18</f>
        <v>1.1738</v>
      </c>
      <c r="G19">
        <f>G18</f>
        <v>2</v>
      </c>
      <c r="H19">
        <f>H18</f>
        <v>2</v>
      </c>
      <c r="I19">
        <f>I18</f>
        <v>0.5</v>
      </c>
      <c r="J19">
        <f>J18</f>
        <v>10400</v>
      </c>
      <c s="12" r="K19">
        <f>D19-(E19+J19)</f>
        <v>-7732.29479156667</v>
      </c>
    </row>
    <row r="20">
      <c s="8" r="A20">
        <v>42186</v>
      </c>
      <c s="18" r="B20">
        <f>B19*F20</f>
        <v>894.672106759727</v>
      </c>
      <c s="18" r="C20">
        <f>B20-B19</f>
        <v>132.470618635918</v>
      </c>
      <c s="12" r="D20">
        <f>(B20*G20)*H20</f>
        <v>3578.68842703891</v>
      </c>
      <c s="12" r="E20">
        <f>B20*I20</f>
        <v>447.336053379863</v>
      </c>
      <c r="F20">
        <f>F19</f>
        <v>1.1738</v>
      </c>
      <c r="G20">
        <f>G19</f>
        <v>2</v>
      </c>
      <c r="H20">
        <f>H19</f>
        <v>2</v>
      </c>
      <c r="I20">
        <f>I19</f>
        <v>0.5</v>
      </c>
      <c r="J20">
        <f>J19</f>
        <v>10400</v>
      </c>
      <c s="12" r="K20">
        <f>D20-(E20+J20)</f>
        <v>-7268.64762634096</v>
      </c>
    </row>
    <row r="21">
      <c s="8" r="A21">
        <v>42217</v>
      </c>
      <c s="18" r="B21">
        <f>B20*F21</f>
        <v>1050.16611891457</v>
      </c>
      <c s="18" r="C21">
        <f>B21-B20</f>
        <v>155.49401215484</v>
      </c>
      <c s="12" r="D21">
        <f>(B21*G21)*H21</f>
        <v>4200.66447565827</v>
      </c>
      <c s="12" r="E21">
        <f>B21*I21</f>
        <v>525.083059457284</v>
      </c>
      <c r="F21">
        <f>F20</f>
        <v>1.1738</v>
      </c>
      <c r="G21">
        <f>G20</f>
        <v>2</v>
      </c>
      <c r="H21">
        <f>H20</f>
        <v>2</v>
      </c>
      <c r="I21">
        <f>I20</f>
        <v>0.5</v>
      </c>
      <c r="J21">
        <f>J20</f>
        <v>10400</v>
      </c>
      <c s="12" r="K21">
        <f>D21-(E21+J21)</f>
        <v>-6724.41858379902</v>
      </c>
    </row>
    <row r="22">
      <c s="8" r="A22">
        <v>42248</v>
      </c>
      <c s="18" r="B22">
        <f>B21*F22</f>
        <v>1232.68499038192</v>
      </c>
      <c s="18" r="C22">
        <f>B22-B21</f>
        <v>182.518871467352</v>
      </c>
      <c s="12" r="D22">
        <f>(B22*G22)*H22</f>
        <v>4930.73996152768</v>
      </c>
      <c s="12" r="E22">
        <f>B22*I22</f>
        <v>616.34249519096</v>
      </c>
      <c r="F22">
        <f>F21</f>
        <v>1.1738</v>
      </c>
      <c r="G22">
        <f>G21</f>
        <v>2</v>
      </c>
      <c r="H22">
        <f>H21</f>
        <v>2</v>
      </c>
      <c r="I22">
        <f>I21</f>
        <v>0.5</v>
      </c>
      <c r="J22">
        <f>J21</f>
        <v>10400</v>
      </c>
      <c s="12" r="K22">
        <f>D22-(E22+J22)</f>
        <v>-6085.60253366328</v>
      </c>
    </row>
    <row r="23">
      <c s="8" r="A23">
        <v>42278</v>
      </c>
      <c s="18" r="B23">
        <f>B22*F23</f>
        <v>1446.9256417103</v>
      </c>
      <c s="18" r="C23">
        <f>B23-B22</f>
        <v>214.240651328377</v>
      </c>
      <c s="12" r="D23">
        <f>(B23*G23)*H23</f>
        <v>5787.70256684119</v>
      </c>
      <c s="12" r="E23">
        <f>B23*I23</f>
        <v>723.462820855148</v>
      </c>
      <c r="F23">
        <f>F22</f>
        <v>1.1738</v>
      </c>
      <c r="G23">
        <f>G22</f>
        <v>2</v>
      </c>
      <c r="H23">
        <f>H22</f>
        <v>2</v>
      </c>
      <c r="I23">
        <f>I22</f>
        <v>0.5</v>
      </c>
      <c r="J23">
        <f>J22</f>
        <v>10400</v>
      </c>
      <c s="12" r="K23">
        <f>D23-(E23+J23)</f>
        <v>-5335.76025401396</v>
      </c>
    </row>
    <row r="24">
      <c s="8" r="A24">
        <v>42309</v>
      </c>
      <c s="18" r="B24">
        <f>B23*F24</f>
        <v>1698.40131823955</v>
      </c>
      <c s="18" r="C24">
        <f>B24-B23</f>
        <v>251.47567652925</v>
      </c>
      <c s="12" r="D24">
        <f>(B24*G24)*H24</f>
        <v>6793.60527295818</v>
      </c>
      <c s="12" r="E24">
        <f>B24*I24</f>
        <v>849.200659119773</v>
      </c>
      <c r="F24">
        <f>F23</f>
        <v>1.1738</v>
      </c>
      <c r="G24">
        <f>G23</f>
        <v>2</v>
      </c>
      <c r="H24">
        <f>H23</f>
        <v>2</v>
      </c>
      <c r="I24">
        <f>I23</f>
        <v>0.5</v>
      </c>
      <c r="J24">
        <f>J23</f>
        <v>10400</v>
      </c>
      <c s="12" r="K24">
        <f>D24-(E24+J24)</f>
        <v>-4455.59538616159</v>
      </c>
    </row>
    <row r="25">
      <c s="8" r="A25">
        <v>42339</v>
      </c>
      <c s="18" r="B25">
        <f>B24*F25</f>
        <v>1993.58346734958</v>
      </c>
      <c s="18" r="C25">
        <f>B25-B24</f>
        <v>295.182149110033</v>
      </c>
      <c s="12" r="D25">
        <f>(B25*G25)*H25</f>
        <v>7974.33386939832</v>
      </c>
      <c s="12" r="E25">
        <f>B25*I25</f>
        <v>996.79173367479</v>
      </c>
      <c r="F25">
        <f>F24</f>
        <v>1.1738</v>
      </c>
      <c r="G25">
        <f>G24</f>
        <v>2</v>
      </c>
      <c r="H25">
        <f>H24</f>
        <v>2</v>
      </c>
      <c r="I25">
        <f>I24</f>
        <v>0.5</v>
      </c>
      <c r="J25">
        <f>J24</f>
        <v>10400</v>
      </c>
      <c s="12" r="K25">
        <f>D25-(E25+J25)</f>
        <v>-3422.45786427647</v>
      </c>
    </row>
    <row r="26">
      <c s="8" r="A26">
        <v>42370</v>
      </c>
      <c s="18" r="B26">
        <f>B25*F26</f>
        <v>2340.06827397494</v>
      </c>
      <c s="18" r="C26">
        <f>B26-B25</f>
        <v>346.484806625357</v>
      </c>
      <c s="12" r="D26">
        <f>(B26*G26)*H26</f>
        <v>9360.27309589974</v>
      </c>
      <c s="12" r="E26">
        <f>B26*I26</f>
        <v>1170.03413698747</v>
      </c>
      <c r="F26">
        <f>F25</f>
        <v>1.1738</v>
      </c>
      <c r="G26">
        <f>G25</f>
        <v>2</v>
      </c>
      <c r="H26">
        <f>H25</f>
        <v>2</v>
      </c>
      <c r="I26">
        <f>I25</f>
        <v>0.5</v>
      </c>
      <c r="J26">
        <f>J25</f>
        <v>10400</v>
      </c>
      <c s="12" r="K26">
        <f>D26-(E26+J26)</f>
        <v>-2209.76104108772</v>
      </c>
    </row>
    <row r="27">
      <c s="8" r="A27">
        <v>42401</v>
      </c>
      <c s="18" r="B27">
        <f>B26*F27</f>
        <v>2746.77213999178</v>
      </c>
      <c s="18" r="C27">
        <f>B27-B26</f>
        <v>406.703866016844</v>
      </c>
      <c s="12" r="D27">
        <f>(B27*G27)*H27</f>
        <v>10987.0885599671</v>
      </c>
      <c s="12" r="E27">
        <f>B27*I27</f>
        <v>1373.38606999589</v>
      </c>
      <c r="F27">
        <f>F26</f>
        <v>1.1738</v>
      </c>
      <c r="G27">
        <f>G26</f>
        <v>2</v>
      </c>
      <c r="H27">
        <f>H26</f>
        <v>2</v>
      </c>
      <c r="I27">
        <f>I26</f>
        <v>0.5</v>
      </c>
      <c r="J27">
        <f>J26</f>
        <v>10400</v>
      </c>
      <c s="12" r="K27">
        <f>D27-(E27+J27)</f>
        <v>-786.297510028771</v>
      </c>
    </row>
    <row r="28">
      <c s="8" r="A28">
        <v>42430</v>
      </c>
      <c s="18" r="B28">
        <f>B27*F28</f>
        <v>3224.16113792235</v>
      </c>
      <c s="18" r="C28">
        <f>B28-B27</f>
        <v>477.388997930571</v>
      </c>
      <c s="12" r="D28">
        <f>(B28*G28)*H28</f>
        <v>12896.6445516894</v>
      </c>
      <c s="12" r="E28">
        <f>B28*I28</f>
        <v>1612.08056896118</v>
      </c>
      <c r="F28">
        <f>F27</f>
        <v>1.1738</v>
      </c>
      <c r="G28">
        <f>G27</f>
        <v>2</v>
      </c>
      <c r="H28">
        <f>H27</f>
        <v>2</v>
      </c>
      <c r="I28">
        <f>I27</f>
        <v>0.5</v>
      </c>
      <c r="J28">
        <f>J27</f>
        <v>10400</v>
      </c>
      <c s="12" r="K28">
        <f>D28-(E28+J28)</f>
        <v>884.563982728228</v>
      </c>
    </row>
    <row r="29">
      <c s="8" r="A29">
        <v>42461</v>
      </c>
      <c s="18" r="B29">
        <f>B28*F29</f>
        <v>3784.52034369326</v>
      </c>
      <c s="18" r="C29">
        <f>B29-B28</f>
        <v>560.359205770904</v>
      </c>
      <c s="12" r="D29">
        <f>(B29*G29)*H29</f>
        <v>15138.081374773</v>
      </c>
      <c s="12" r="E29">
        <f>B29*I29</f>
        <v>1892.26017184663</v>
      </c>
      <c r="F29">
        <f>F28</f>
        <v>1.1738</v>
      </c>
      <c r="G29">
        <f>G28</f>
        <v>2</v>
      </c>
      <c r="H29">
        <f>H28</f>
        <v>2</v>
      </c>
      <c r="I29">
        <f>I28</f>
        <v>0.5</v>
      </c>
      <c r="J29">
        <f>J28</f>
        <v>10400</v>
      </c>
      <c s="12" r="K29">
        <f>D29-(E29+J29)</f>
        <v>2845.82120292639</v>
      </c>
    </row>
    <row r="30">
      <c s="8" r="A30">
        <v>42491</v>
      </c>
      <c s="18" r="B30">
        <f>B29*F30</f>
        <v>4442.26997942714</v>
      </c>
      <c s="18" r="C30">
        <f>B30-B29</f>
        <v>657.749635733888</v>
      </c>
      <c s="12" r="D30">
        <f>(B30*G30)*H30</f>
        <v>17769.0799177086</v>
      </c>
      <c s="12" r="E30">
        <f>B30*I30</f>
        <v>2221.13498971357</v>
      </c>
      <c r="F30">
        <f>F29</f>
        <v>1.1738</v>
      </c>
      <c r="G30">
        <f>G29</f>
        <v>2</v>
      </c>
      <c r="H30">
        <f>H29</f>
        <v>2</v>
      </c>
      <c r="I30">
        <f>I29</f>
        <v>0.5</v>
      </c>
      <c r="J30">
        <f>J29</f>
        <v>10400</v>
      </c>
      <c s="12" r="K30">
        <f>D30-(E30+J30)</f>
        <v>5147.944927995</v>
      </c>
    </row>
    <row r="31">
      <c s="8" r="A31">
        <v>42522</v>
      </c>
      <c s="18" r="B31">
        <f>B30*F31</f>
        <v>5214.33650185158</v>
      </c>
      <c s="18" r="C31">
        <f>B31-B30</f>
        <v>772.066522424438</v>
      </c>
      <c s="12" r="D31">
        <f>(B31*G31)*H31</f>
        <v>20857.3460074063</v>
      </c>
      <c s="12" r="E31">
        <f>B31*I31</f>
        <v>2607.16825092579</v>
      </c>
      <c r="F31">
        <f>F30</f>
        <v>1.1738</v>
      </c>
      <c r="G31">
        <f>G30</f>
        <v>2</v>
      </c>
      <c r="H31">
        <f>H30</f>
        <v>2</v>
      </c>
      <c r="I31">
        <f>I30</f>
        <v>0.5</v>
      </c>
      <c r="J31">
        <f>J30</f>
        <v>10400</v>
      </c>
      <c s="12" r="K31">
        <f>D31-(E31+J31)</f>
        <v>7850.17775648053</v>
      </c>
    </row>
    <row r="32">
      <c s="18" r="B32"/>
      <c s="12" r="D32"/>
      <c s="12" r="K32"/>
    </row>
    <row r="33">
      <c s="18" r="B33"/>
      <c s="12" r="D33"/>
      <c s="12" r="K33"/>
    </row>
    <row r="34">
      <c s="18" r="B34"/>
      <c s="12" r="D34"/>
      <c s="12" r="K34"/>
    </row>
    <row r="35">
      <c s="18" r="B35"/>
      <c s="12" r="D35"/>
      <c s="12" r="K35"/>
    </row>
    <row r="36">
      <c s="18" r="B36"/>
      <c s="12" r="D36"/>
      <c s="12" r="K36"/>
    </row>
    <row r="37">
      <c s="18" r="B37"/>
      <c s="12" r="D37"/>
      <c s="12" r="K37"/>
    </row>
    <row r="38">
      <c s="18" r="B38"/>
      <c s="12" r="D38"/>
      <c s="12" r="K38"/>
    </row>
    <row r="39">
      <c s="18" r="B39"/>
      <c s="12" r="D39"/>
      <c s="12" r="K39"/>
    </row>
    <row r="40">
      <c s="18" r="B40"/>
      <c s="12" r="D40"/>
      <c s="12" r="K40"/>
    </row>
    <row r="41">
      <c s="18" r="B41"/>
      <c s="12" r="D41"/>
      <c s="12" r="K41"/>
    </row>
    <row r="42">
      <c s="18" r="B42"/>
      <c s="12" r="D42"/>
      <c s="12" r="K42"/>
    </row>
    <row r="43">
      <c s="18" r="B43"/>
      <c s="12" r="D43"/>
      <c s="12" r="K43"/>
    </row>
    <row r="44">
      <c s="18" r="B44"/>
      <c s="12" r="D44"/>
      <c s="12" r="K44"/>
    </row>
    <row r="45">
      <c s="18" r="B45"/>
      <c s="12" r="D45"/>
      <c s="12" r="K45"/>
    </row>
    <row r="46">
      <c s="18" r="B46"/>
      <c s="12" r="D46"/>
      <c s="12" r="K46"/>
    </row>
    <row r="47">
      <c s="18" r="B47"/>
      <c s="12" r="D47"/>
      <c s="12" r="K47"/>
    </row>
    <row r="48">
      <c s="18" r="B48"/>
      <c s="12" r="D48"/>
      <c s="12" r="K48"/>
    </row>
    <row r="49">
      <c s="18" r="B49"/>
      <c s="12" r="D49"/>
      <c s="12" r="K49"/>
    </row>
    <row r="50">
      <c s="18" r="B50"/>
      <c s="12" r="D50"/>
      <c s="12" r="K50"/>
    </row>
    <row r="51">
      <c s="18" r="B51"/>
      <c s="12" r="D51"/>
      <c s="12" r="K51"/>
    </row>
    <row r="52">
      <c s="18" r="B52"/>
      <c s="12" r="D52"/>
      <c s="12" r="K52"/>
    </row>
    <row r="53">
      <c s="18" r="B53"/>
      <c s="12" r="D53"/>
      <c s="12" r="K53"/>
    </row>
    <row r="54">
      <c s="18" r="B54"/>
      <c s="12" r="D54"/>
      <c s="12" r="K54"/>
    </row>
    <row r="55">
      <c s="18" r="B55"/>
      <c s="12" r="D55"/>
      <c s="12" r="K55"/>
    </row>
    <row r="56">
      <c s="18" r="B56"/>
      <c s="12" r="D56"/>
      <c s="12" r="K56"/>
    </row>
    <row r="57">
      <c s="18" r="B57"/>
      <c s="12" r="D57"/>
      <c s="12" r="K57"/>
    </row>
    <row r="58">
      <c s="18" r="B58"/>
      <c s="12" r="D58"/>
      <c s="12" r="K58"/>
    </row>
    <row r="59">
      <c s="18" r="B59"/>
      <c s="12" r="D59"/>
      <c s="12" r="K59"/>
    </row>
    <row r="60">
      <c s="18" r="B60"/>
      <c s="12" r="D60"/>
      <c s="12" r="K60"/>
    </row>
    <row r="61">
      <c s="18" r="B61"/>
      <c s="12" r="D61"/>
      <c s="12" r="K61"/>
    </row>
    <row r="62">
      <c s="18" r="B62"/>
      <c s="12" r="D62"/>
      <c s="12" r="K62"/>
    </row>
    <row r="63">
      <c s="18" r="B63"/>
      <c s="12" r="D63"/>
      <c s="12" r="K63"/>
    </row>
    <row r="64">
      <c s="18" r="B64"/>
      <c s="12" r="D64"/>
      <c s="12" r="K64"/>
    </row>
    <row r="65">
      <c s="18" r="B65"/>
      <c s="12" r="D65"/>
      <c s="12" r="K65"/>
    </row>
    <row r="66">
      <c s="18" r="B66"/>
      <c s="12" r="D66"/>
      <c s="12" r="K66"/>
    </row>
    <row r="67">
      <c s="18" r="B67"/>
      <c s="12" r="D67"/>
      <c s="12" r="K67"/>
    </row>
    <row r="68">
      <c s="18" r="B68"/>
      <c s="12" r="D68"/>
      <c s="12" r="K68"/>
    </row>
    <row r="69">
      <c s="18" r="B69"/>
      <c s="12" r="D69"/>
      <c s="12" r="K69"/>
    </row>
    <row r="70">
      <c s="18" r="B70"/>
      <c s="12" r="D70"/>
      <c s="12" r="K70"/>
    </row>
    <row r="71">
      <c s="18" r="B71"/>
      <c s="12" r="D71"/>
      <c s="12" r="K71"/>
    </row>
    <row r="72">
      <c s="18" r="B72"/>
      <c s="12" r="D72"/>
      <c s="12" r="K72"/>
    </row>
    <row r="73">
      <c s="18" r="B73"/>
      <c s="12" r="D73"/>
      <c s="12" r="K73"/>
    </row>
    <row r="74">
      <c s="18" r="B74"/>
      <c s="12" r="D74"/>
      <c s="12" r="K74"/>
    </row>
    <row r="75">
      <c s="18" r="B75"/>
      <c s="12" r="D75"/>
      <c s="12" r="K75"/>
    </row>
    <row r="76">
      <c s="18" r="B76"/>
      <c s="12" r="D76"/>
      <c s="12" r="K76"/>
    </row>
    <row r="77">
      <c s="18" r="B77"/>
      <c s="12" r="D77"/>
      <c s="12" r="K77"/>
    </row>
    <row r="78">
      <c s="18" r="B78"/>
      <c s="12" r="D78"/>
      <c s="12" r="K78"/>
    </row>
    <row r="79">
      <c s="18" r="B79"/>
      <c s="12" r="D79"/>
      <c s="12" r="K79"/>
    </row>
    <row r="80">
      <c s="18" r="B80"/>
      <c s="12" r="D80"/>
      <c s="12" r="K80"/>
    </row>
    <row r="81">
      <c s="18" r="B81"/>
      <c s="12" r="D81"/>
      <c s="12" r="K81"/>
    </row>
    <row r="82">
      <c s="18" r="B82"/>
      <c s="12" r="D82"/>
      <c s="12" r="K82"/>
    </row>
    <row r="83">
      <c s="18" r="B83"/>
      <c s="12" r="D83"/>
      <c s="12" r="K83"/>
    </row>
    <row r="84">
      <c s="18" r="B84"/>
      <c s="12" r="D84"/>
      <c s="12" r="K84"/>
    </row>
    <row r="85">
      <c s="18" r="B85"/>
      <c s="12" r="D85"/>
      <c s="12" r="K85"/>
    </row>
    <row r="86">
      <c s="18" r="B86"/>
      <c s="12" r="D86"/>
      <c s="12" r="K86"/>
    </row>
    <row r="87">
      <c s="18" r="B87"/>
      <c s="12" r="D87"/>
      <c s="12" r="K87"/>
    </row>
    <row r="88">
      <c s="18" r="B88"/>
      <c s="12" r="D88"/>
      <c s="12" r="K88"/>
    </row>
    <row r="89">
      <c s="18" r="B89"/>
      <c s="12" r="D89"/>
      <c s="12" r="K89"/>
    </row>
    <row r="90">
      <c s="18" r="B90"/>
      <c s="12" r="D90"/>
      <c s="12" r="K90"/>
    </row>
    <row r="91">
      <c s="18" r="B91"/>
      <c s="12" r="D91"/>
      <c s="12" r="K91"/>
    </row>
    <row r="92">
      <c s="18" r="B92"/>
      <c s="12" r="D92"/>
      <c s="12" r="K92"/>
    </row>
    <row r="93">
      <c s="18" r="B93"/>
      <c s="12" r="D93"/>
      <c s="12" r="K93"/>
    </row>
    <row r="94">
      <c s="18" r="B94"/>
      <c s="12" r="D94"/>
      <c s="12" r="K94"/>
    </row>
    <row r="95">
      <c s="18" r="B95"/>
      <c s="12" r="D95"/>
      <c s="12" r="K95"/>
    </row>
    <row r="96">
      <c s="18" r="B96"/>
      <c s="12" r="D96"/>
      <c s="12" r="K96"/>
    </row>
    <row r="97">
      <c s="18" r="B97"/>
      <c s="12" r="D97"/>
      <c s="12" r="K97"/>
    </row>
    <row r="98">
      <c s="18" r="B98"/>
      <c s="12" r="D98"/>
      <c s="12" r="K98"/>
    </row>
    <row r="99">
      <c s="18" r="B99"/>
      <c s="12" r="D99"/>
      <c s="12" r="K99"/>
    </row>
    <row r="100">
      <c s="18" r="B100"/>
      <c s="12" r="D100"/>
      <c s="12" r="K100"/>
    </row>
  </sheetData>
  <conditionalFormatting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cfRule priority="1" type="cellIs" operator="greaterThan" stopIfTrue="1" dxfId="0">
      <formula>0</formula>
    </cfRule>
    <cfRule priority="2" type="cellIs" operator="lessThan" stopIfTrue="1" dxfId="1">
      <formula>0</formula>
    </cfRule>
  </conditionalFormatting>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0.71"/>
  </cols>
  <sheetData>
    <row r="1">
      <c s="12" r="D1"/>
    </row>
    <row r="2">
      <c s="12" r="D2"/>
    </row>
    <row r="3">
      <c s="12" r="D3"/>
    </row>
    <row r="4">
      <c s="21" r="A4"/>
      <c s="21" r="B4"/>
      <c s="21" r="C4"/>
      <c s="3" r="D4"/>
      <c s="21" r="F4"/>
      <c s="21" r="G4"/>
    </row>
    <row r="5">
      <c t="s" s="11" r="A5">
        <v>18</v>
      </c>
      <c t="s" s="11" r="B5">
        <v>19</v>
      </c>
      <c t="s" s="11" r="C5">
        <v>20</v>
      </c>
      <c t="s" s="27" r="D5">
        <v>21</v>
      </c>
      <c s="24" r="E5"/>
      <c t="s" s="11" r="F5">
        <v>22</v>
      </c>
      <c s="2" r="G5">
        <v>100000000</v>
      </c>
      <c s="1" r="H5"/>
    </row>
    <row r="6">
      <c t="s" s="17" r="A6">
        <v>23</v>
      </c>
      <c s="17" r="B6">
        <v>0</v>
      </c>
      <c s="17" r="C6">
        <v>744</v>
      </c>
      <c s="26" r="D6">
        <f>(B6*C6)*'Pricing db'!B3</f>
        <v>0</v>
      </c>
      <c s="24" r="E6"/>
      <c t="s" s="11" r="F6">
        <v>24</v>
      </c>
      <c s="2" r="G6">
        <v>500</v>
      </c>
      <c s="1" r="H6"/>
    </row>
    <row r="7">
      <c t="s" s="24" r="A7">
        <v>25</v>
      </c>
      <c s="24" r="B7">
        <v>0</v>
      </c>
      <c s="24" r="C7">
        <v>744</v>
      </c>
      <c s="6" r="D7">
        <f>(B7*C7)*'Pricing db'!B4</f>
        <v>0</v>
      </c>
      <c s="1" r="E7"/>
      <c s="19" r="F7"/>
      <c s="19" r="G7"/>
      <c t="s" r="H7">
        <v>26</v>
      </c>
    </row>
    <row r="8">
      <c t="s" s="24" r="A8">
        <v>27</v>
      </c>
      <c s="24" r="B8">
        <v>0</v>
      </c>
      <c s="24" r="C8">
        <v>744</v>
      </c>
      <c s="6" r="D8">
        <f>(B8*C8)*E15</f>
        <v>0</v>
      </c>
      <c s="24" r="E8"/>
      <c t="s" s="11" r="F8">
        <v>28</v>
      </c>
      <c s="22" r="G8">
        <f>((((((((SUM(D6:D10)+SUM(D13:D17))+D20)+SUM(D24:D28))+SUM(D31:D34))+SUM(D37:D39))+SUM(D42:D43))+SUM(D46:D47))+sum(D50:D51))+D54</f>
        <v>8000604.259</v>
      </c>
      <c s="13" r="H8">
        <f>G8*12</f>
        <v>96007251.108</v>
      </c>
    </row>
    <row r="9">
      <c t="s" s="24" r="A9">
        <v>29</v>
      </c>
      <c s="24" r="B9">
        <v>0</v>
      </c>
      <c s="24" r="C9">
        <v>744</v>
      </c>
      <c s="6" r="D9">
        <f>(B9*C9)*'Pricing db'!B6</f>
        <v>0</v>
      </c>
      <c s="24" r="E9"/>
      <c t="s" s="11" r="F9">
        <v>30</v>
      </c>
      <c s="22" r="G9">
        <f>G8/G5</f>
        <v>0.08000604259</v>
      </c>
      <c s="13" r="H9">
        <f>G9*12</f>
        <v>0.96007251108</v>
      </c>
    </row>
    <row r="10">
      <c t="s" s="24" r="A10">
        <v>31</v>
      </c>
      <c s="24" r="B10">
        <v>0</v>
      </c>
      <c s="24" r="C10">
        <v>744</v>
      </c>
      <c s="6" r="D10">
        <f>(B10*C10)*'Pricing db'!B7</f>
        <v>0</v>
      </c>
      <c s="1" r="E10"/>
      <c s="7" r="F10"/>
      <c s="7" r="G10"/>
    </row>
    <row r="11">
      <c s="14" r="A11"/>
      <c s="16" r="B11"/>
      <c s="16" r="C11"/>
      <c s="15" r="D11"/>
      <c s="1" r="E11"/>
    </row>
    <row r="12">
      <c t="s" s="11" r="A12">
        <v>32</v>
      </c>
      <c s="2" r="B12"/>
      <c s="2" r="C12"/>
      <c s="22" r="D12"/>
      <c s="1" r="E12"/>
      <c t="s" s="9" r="F12">
        <v>33</v>
      </c>
      <c s="12" r="G12">
        <f>((('Pricing db'!B54+'Pricing db'!B55)+'Pricing db'!B56)+'Pricing db'!B57)+'Pricing db'!B58</f>
        <v>10400</v>
      </c>
    </row>
    <row r="13">
      <c t="s" s="17" r="A13">
        <v>23</v>
      </c>
      <c s="17" r="B13">
        <f>(G5/G6) + 3</f>
        <v>200003</v>
      </c>
      <c s="17" r="C13">
        <v>744</v>
      </c>
      <c s="22" r="D13">
        <f>(B13*'Pricing db'!B10)+('Pricing db'!D10/12)</f>
        <v>604.259</v>
      </c>
      <c s="1" r="E13"/>
      <c t="s" s="9" r="F13">
        <v>34</v>
      </c>
      <c s="12" r="G13">
        <f>G9*G5</f>
        <v>8000604.259</v>
      </c>
    </row>
    <row r="14">
      <c t="s" s="24" r="A14">
        <v>25</v>
      </c>
      <c s="24" r="B14">
        <v>0</v>
      </c>
      <c s="24" r="C14">
        <v>744</v>
      </c>
      <c s="22" r="D14">
        <f>B14*'Pricing db'!B11</f>
        <v>0</v>
      </c>
      <c s="1" r="E14"/>
      <c t="s" s="9" r="F14">
        <v>35</v>
      </c>
      <c s="12" r="G14">
        <f>G12+G13</f>
        <v>8011004.259</v>
      </c>
    </row>
    <row r="15">
      <c t="s" s="24" r="A15">
        <v>27</v>
      </c>
      <c s="24" r="B15">
        <v>0</v>
      </c>
      <c s="24" r="C15">
        <v>744</v>
      </c>
      <c s="22" r="D15">
        <f>B15*'Pricing db'!B12</f>
        <v>0</v>
      </c>
      <c s="1" r="E15"/>
    </row>
    <row r="16">
      <c t="s" s="24" r="A16">
        <v>29</v>
      </c>
      <c s="24" r="B16">
        <v>0</v>
      </c>
      <c s="24" r="C16">
        <v>744</v>
      </c>
      <c s="22" r="D16">
        <f>B16*'Pricing db'!B13</f>
        <v>0</v>
      </c>
      <c s="1" r="E16"/>
    </row>
    <row r="17">
      <c t="s" s="24" r="A17">
        <v>36</v>
      </c>
      <c s="24" r="B17">
        <v>0</v>
      </c>
      <c s="24" r="C17">
        <v>744</v>
      </c>
      <c s="26" r="D17">
        <f>B17*'Pricing db'!B14</f>
        <v>0</v>
      </c>
      <c s="1" r="E17"/>
    </row>
    <row r="18">
      <c s="16" r="A18"/>
      <c s="16" r="B18"/>
      <c s="16" r="C18"/>
      <c s="15" r="D18"/>
      <c s="1" r="E18"/>
    </row>
    <row r="19">
      <c t="s" s="11" r="A19">
        <v>37</v>
      </c>
      <c t="s" s="11" r="B19">
        <v>38</v>
      </c>
      <c t="s" s="11" r="C19">
        <v>39</v>
      </c>
      <c s="22" r="D19"/>
      <c s="1" r="E19"/>
    </row>
    <row r="20">
      <c t="s" s="17" r="A20">
        <v>40</v>
      </c>
      <c s="17" r="B20">
        <f>G5</f>
        <v>100000000</v>
      </c>
      <c s="17" r="C20">
        <v>2</v>
      </c>
      <c s="26" r="D20">
        <f>(C20*B20)*'Pricing db'!B17</f>
        <v>2000000</v>
      </c>
      <c s="1" r="E20"/>
      <c t="s" r="F20">
        <v>41</v>
      </c>
    </row>
    <row r="21">
      <c s="16" r="A21"/>
      <c s="16" r="B21"/>
      <c s="16" r="C21"/>
      <c s="15" r="D21"/>
      <c s="1" r="E21"/>
    </row>
    <row r="22">
      <c t="s" s="11" r="A22">
        <v>42</v>
      </c>
      <c s="2" r="B22"/>
      <c s="2" r="C22"/>
      <c s="22" r="D22"/>
      <c s="1" r="E22"/>
    </row>
    <row r="23">
      <c t="s" s="25" r="A23">
        <v>43</v>
      </c>
      <c s="17" r="B23"/>
      <c s="17" r="C23"/>
      <c s="26" r="D23"/>
      <c s="1" r="E23"/>
    </row>
    <row r="24">
      <c t="s" s="24" r="A24">
        <v>44</v>
      </c>
      <c s="24" r="B24"/>
      <c s="24" r="C24"/>
      <c s="6" r="D24">
        <v>0</v>
      </c>
      <c s="1" r="E24"/>
    </row>
    <row r="25">
      <c t="s" s="24" r="A25">
        <v>45</v>
      </c>
      <c s="24" r="B25">
        <f>G5</f>
        <v>100000000</v>
      </c>
      <c s="24" r="C25">
        <v>0.5</v>
      </c>
      <c s="6" r="D25">
        <f>(B25*C25)*'Pricing db'!B22</f>
        <v>6000000</v>
      </c>
      <c s="1" r="E25"/>
    </row>
    <row r="26">
      <c t="s" s="24" r="A26">
        <v>46</v>
      </c>
      <c s="24" r="B26"/>
      <c s="24" r="C26"/>
      <c s="6" r="D26">
        <v>0</v>
      </c>
      <c s="1" r="E26"/>
    </row>
    <row r="27">
      <c t="s" s="24" r="A27">
        <v>47</v>
      </c>
      <c s="24" r="B27"/>
      <c s="24" r="C27"/>
      <c s="6" r="D27">
        <v>0</v>
      </c>
      <c s="1" r="E27"/>
    </row>
    <row r="28">
      <c t="s" s="24" r="A28">
        <v>48</v>
      </c>
      <c s="24" r="B28"/>
      <c s="24" r="C28"/>
      <c s="6" r="D28">
        <v>0</v>
      </c>
      <c s="1" r="E28"/>
    </row>
    <row r="29">
      <c s="16" r="A29"/>
      <c s="16" r="B29"/>
      <c s="16" r="C29"/>
      <c s="15" r="D29"/>
      <c s="1" r="E29"/>
    </row>
    <row r="30">
      <c t="s" s="11" r="A30">
        <v>49</v>
      </c>
      <c t="s" s="2" r="B30">
        <v>50</v>
      </c>
      <c s="2" r="C30"/>
      <c s="22" r="D30"/>
      <c s="1" r="E30"/>
    </row>
    <row r="31">
      <c t="s" s="17" r="A31">
        <v>51</v>
      </c>
      <c s="17" r="B31"/>
      <c s="17" r="C31">
        <v>1</v>
      </c>
      <c s="26" r="D31">
        <f>C31*'Pricing db'!B28</f>
        <v>0</v>
      </c>
      <c s="1" r="E31"/>
    </row>
    <row r="32">
      <c t="s" s="24" r="A32">
        <v>52</v>
      </c>
      <c s="24" r="B32">
        <v>744</v>
      </c>
      <c s="24" r="C32">
        <v>0</v>
      </c>
      <c s="6" r="D32">
        <f>(B32*C32)*'Pricing db'!B29</f>
        <v>0</v>
      </c>
      <c s="1" r="E32"/>
    </row>
    <row r="33">
      <c t="s" s="24" r="A33">
        <v>53</v>
      </c>
      <c s="24" r="B33"/>
      <c s="24" r="C33">
        <v>1</v>
      </c>
      <c s="6" r="D33">
        <f>C33*'Pricing db'!B30</f>
        <v>0</v>
      </c>
      <c s="1" r="E33"/>
    </row>
    <row r="34">
      <c t="s" s="24" r="A34">
        <v>54</v>
      </c>
      <c s="24" r="B34"/>
      <c s="24" r="C34">
        <v>0</v>
      </c>
      <c s="6" r="D34">
        <f>C34*'Pricing db'!B31</f>
        <v>0</v>
      </c>
      <c s="1" r="E34"/>
    </row>
    <row r="35">
      <c s="16" r="A35"/>
      <c s="16" r="B35"/>
      <c s="16" r="C35"/>
      <c s="15" r="D35"/>
      <c s="1" r="E35"/>
    </row>
    <row r="36">
      <c t="s" s="11" r="A36">
        <v>55</v>
      </c>
      <c s="2" r="B36"/>
      <c s="2" r="C36"/>
      <c s="22" r="D36"/>
      <c s="1" r="E36"/>
    </row>
    <row r="37">
      <c t="s" s="17" r="A37">
        <v>56</v>
      </c>
      <c s="17" r="B37"/>
      <c s="17" r="C37"/>
      <c s="26" r="D37">
        <v>0</v>
      </c>
      <c s="1" r="E37"/>
    </row>
    <row r="38">
      <c t="s" s="24" r="A38">
        <v>57</v>
      </c>
      <c s="24" r="B38"/>
      <c s="24" r="C38"/>
      <c s="6" r="D38">
        <v>0</v>
      </c>
      <c s="1" r="E38"/>
    </row>
    <row r="39">
      <c t="s" s="24" r="A39">
        <v>58</v>
      </c>
      <c s="24" r="B39"/>
      <c s="24" r="C39"/>
      <c s="6" r="D39">
        <v>0</v>
      </c>
      <c s="1" r="E39"/>
    </row>
    <row r="40">
      <c s="16" r="A40"/>
      <c s="16" r="B40"/>
      <c s="16" r="C40"/>
      <c s="15" r="D40"/>
      <c s="1" r="E40"/>
    </row>
    <row r="41">
      <c t="s" s="11" r="A41">
        <v>59</v>
      </c>
      <c s="2" r="B41"/>
      <c s="2" r="C41"/>
      <c s="22" r="D41"/>
      <c s="1" r="E41"/>
    </row>
    <row r="42">
      <c t="s" s="17" r="A42">
        <v>60</v>
      </c>
      <c s="17" r="B42"/>
      <c s="17" r="C42"/>
      <c s="26" r="D42">
        <v>0</v>
      </c>
      <c s="1" r="E42"/>
    </row>
    <row r="43">
      <c t="s" s="24" r="A43">
        <v>61</v>
      </c>
      <c s="24" r="B43"/>
      <c s="24" r="C43"/>
      <c s="6" r="D43">
        <v>0</v>
      </c>
      <c s="1" r="E43"/>
    </row>
    <row r="44">
      <c s="16" r="A44"/>
      <c s="16" r="B44"/>
      <c s="16" r="C44"/>
      <c s="15" r="D44"/>
      <c s="1" r="E44"/>
    </row>
    <row r="45">
      <c t="s" s="11" r="A45">
        <v>62</v>
      </c>
      <c t="s" s="2" r="B45">
        <v>63</v>
      </c>
      <c t="s" s="2" r="C45">
        <v>64</v>
      </c>
      <c s="22" r="D45"/>
      <c s="1" r="E45"/>
    </row>
    <row r="46">
      <c t="s" s="17" r="A46">
        <v>65</v>
      </c>
      <c s="17" r="B46">
        <v>0</v>
      </c>
      <c s="17" r="C46">
        <f>G5</f>
        <v>100000000</v>
      </c>
      <c s="26" r="D46">
        <f>(B46*C46)*'Pricing db'!B43</f>
        <v>0</v>
      </c>
      <c s="1" r="E46"/>
    </row>
    <row r="47">
      <c t="s" s="24" r="A47">
        <v>66</v>
      </c>
      <c s="24" r="B47">
        <v>0</v>
      </c>
      <c s="24" r="C47">
        <f>G5</f>
        <v>100000000</v>
      </c>
      <c s="6" r="D47">
        <f>(B47*C47)*'Pricing db'!B44</f>
        <v>0</v>
      </c>
      <c s="1" r="E47"/>
      <c t="s" r="F47">
        <v>67</v>
      </c>
    </row>
    <row r="48">
      <c s="16" r="A48"/>
      <c s="16" r="B48"/>
      <c s="16" r="C48"/>
      <c s="15" r="D48"/>
      <c s="1" r="E48"/>
    </row>
    <row r="49">
      <c t="s" s="11" r="A49">
        <v>68</v>
      </c>
      <c s="2" r="B49"/>
      <c s="2" r="C49"/>
      <c s="22" r="D49"/>
      <c s="1" r="E49"/>
    </row>
    <row r="50">
      <c t="s" s="17" r="A50">
        <v>69</v>
      </c>
      <c s="17" r="B50"/>
      <c s="17" r="C50"/>
      <c s="26" r="D50"/>
      <c s="1" r="E50"/>
    </row>
    <row r="51">
      <c t="s" s="24" r="A51">
        <v>70</v>
      </c>
      <c s="24" r="B51"/>
      <c s="24" r="C51"/>
      <c s="6" r="D51"/>
      <c s="1" r="E51"/>
    </row>
    <row r="52">
      <c s="16" r="A52"/>
      <c s="16" r="B52"/>
      <c s="16" r="C52"/>
      <c s="15" r="D52"/>
      <c s="1" r="E52"/>
    </row>
    <row r="53">
      <c t="s" s="11" r="A53">
        <v>71</v>
      </c>
      <c s="2" r="B53"/>
      <c s="2" r="C53"/>
      <c s="22" r="D53"/>
      <c s="1" r="E53"/>
    </row>
    <row r="54">
      <c t="s" s="2" r="A54">
        <v>69</v>
      </c>
      <c s="2" r="B54">
        <v>0</v>
      </c>
      <c s="2" r="C54">
        <f>G5</f>
        <v>100000000</v>
      </c>
      <c s="22" r="D54">
        <f>(B54*C54)*'Pricing db'!B51</f>
        <v>0</v>
      </c>
      <c s="1" r="E54"/>
    </row>
    <row r="55">
      <c s="7" r="A55"/>
      <c s="7" r="B55"/>
      <c s="7" r="C55"/>
      <c s="23" r="D55"/>
    </row>
    <row r="56">
      <c s="12" r="D56"/>
    </row>
    <row r="57">
      <c s="12" r="D57"/>
    </row>
    <row r="58">
      <c s="12" r="D58"/>
    </row>
    <row r="59">
      <c s="12" r="D59"/>
    </row>
    <row r="60">
      <c s="12" r="D60"/>
    </row>
    <row r="61">
      <c s="12" r="D61"/>
    </row>
    <row r="62">
      <c s="12" r="D62"/>
    </row>
    <row r="63">
      <c s="12" r="D63"/>
    </row>
    <row r="64">
      <c s="12" r="D64"/>
    </row>
    <row r="65">
      <c s="12" r="D65"/>
    </row>
    <row r="66">
      <c s="12" r="D66"/>
    </row>
    <row r="67">
      <c s="12" r="D67"/>
    </row>
    <row r="68">
      <c s="12" r="D68"/>
    </row>
    <row r="69">
      <c s="12" r="D69"/>
    </row>
    <row r="70">
      <c s="12" r="D70"/>
    </row>
    <row r="71">
      <c s="12" r="D71"/>
    </row>
    <row r="72">
      <c s="12" r="D72"/>
    </row>
    <row r="73">
      <c s="12" r="D73"/>
    </row>
    <row r="74">
      <c s="12" r="D74"/>
    </row>
    <row r="75">
      <c s="12" r="D75"/>
    </row>
    <row r="76">
      <c s="12" r="D76"/>
    </row>
    <row r="77">
      <c s="12" r="D77"/>
    </row>
    <row r="78">
      <c s="12" r="D78"/>
    </row>
    <row r="79">
      <c s="12" r="D79"/>
    </row>
    <row r="80">
      <c s="12" r="D80"/>
    </row>
    <row r="81">
      <c s="12" r="D81"/>
    </row>
    <row r="82">
      <c s="12" r="D82"/>
    </row>
    <row r="83">
      <c s="12" r="D83"/>
    </row>
    <row r="84">
      <c s="12" r="D84"/>
    </row>
    <row r="85">
      <c s="12" r="D85"/>
    </row>
    <row r="86">
      <c s="12" r="D86"/>
    </row>
    <row r="87">
      <c s="12" r="D87"/>
    </row>
    <row r="88">
      <c s="12" r="D88"/>
    </row>
    <row r="89">
      <c s="12" r="D89"/>
    </row>
    <row r="90">
      <c s="12" r="D90"/>
    </row>
    <row r="91">
      <c s="12" r="D91"/>
    </row>
    <row r="92">
      <c s="12" r="D92"/>
    </row>
    <row r="93">
      <c s="12" r="D93"/>
    </row>
    <row r="94">
      <c s="12" r="D94"/>
    </row>
    <row r="95">
      <c s="12" r="D95"/>
    </row>
    <row r="96">
      <c s="12" r="D96"/>
    </row>
    <row r="97">
      <c s="12" r="D97"/>
    </row>
    <row r="98">
      <c s="12" r="D98"/>
    </row>
    <row r="99">
      <c s="12" r="D99"/>
    </row>
    <row r="100">
      <c s="12" r="D100"/>
    </row>
    <row r="101">
      <c s="12" r="D101"/>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0.14"/>
  </cols>
  <sheetData>
    <row r="1">
      <c t="s" s="20" r="A1">
        <v>72</v>
      </c>
      <c t="s" s="20" r="B1">
        <v>73</v>
      </c>
      <c s="1" r="C1"/>
    </row>
    <row r="2">
      <c t="s" s="4" r="A2">
        <v>18</v>
      </c>
      <c s="7" r="B2"/>
    </row>
    <row r="3">
      <c t="s" r="A3">
        <v>23</v>
      </c>
      <c r="B3">
        <v>0.02</v>
      </c>
      <c t="s" r="C3">
        <v>74</v>
      </c>
    </row>
    <row r="4">
      <c t="s" r="A4">
        <v>25</v>
      </c>
      <c r="B4">
        <v>0.06</v>
      </c>
      <c t="s" r="C4">
        <v>74</v>
      </c>
    </row>
    <row r="5">
      <c t="s" r="A5">
        <v>27</v>
      </c>
      <c r="B5">
        <v>0.12</v>
      </c>
      <c t="s" r="C5">
        <v>74</v>
      </c>
    </row>
    <row r="6">
      <c t="s" r="A6">
        <v>29</v>
      </c>
      <c r="B6">
        <v>0.24</v>
      </c>
      <c t="s" r="C6">
        <v>74</v>
      </c>
    </row>
    <row r="7">
      <c t="s" r="A7">
        <v>31</v>
      </c>
      <c r="B7">
        <v>0.48</v>
      </c>
      <c t="s" r="C7">
        <v>74</v>
      </c>
    </row>
    <row r="9">
      <c t="s" s="10" r="A9">
        <v>75</v>
      </c>
      <c t="s" r="D9">
        <v>76</v>
      </c>
    </row>
    <row r="10">
      <c t="s" r="A10">
        <v>23</v>
      </c>
      <c r="B10">
        <v>0.003</v>
      </c>
      <c t="s" r="C10">
        <v>74</v>
      </c>
      <c r="D10">
        <v>51</v>
      </c>
    </row>
    <row r="11">
      <c t="s" r="A11">
        <v>25</v>
      </c>
      <c r="B11">
        <v>0.007</v>
      </c>
      <c t="s" r="C11">
        <v>74</v>
      </c>
    </row>
    <row r="12">
      <c t="s" r="A12">
        <v>27</v>
      </c>
      <c r="B12">
        <v>0.013</v>
      </c>
      <c t="s" r="C12">
        <v>74</v>
      </c>
    </row>
    <row r="13">
      <c t="s" r="A13">
        <v>29</v>
      </c>
      <c r="B13">
        <v>0.026</v>
      </c>
      <c t="s" r="C13">
        <v>74</v>
      </c>
    </row>
    <row r="14">
      <c t="s" r="A14">
        <v>36</v>
      </c>
      <c r="B14">
        <v>0.052</v>
      </c>
      <c t="s" r="C14">
        <v>74</v>
      </c>
    </row>
    <row r="16">
      <c t="s" s="10" r="A16">
        <v>37</v>
      </c>
    </row>
    <row r="17">
      <c t="s" r="A17">
        <v>40</v>
      </c>
      <c r="B17">
        <v>0.01</v>
      </c>
      <c t="s" r="C17">
        <v>77</v>
      </c>
    </row>
    <row r="19">
      <c t="s" s="10" r="A19">
        <v>42</v>
      </c>
    </row>
    <row r="20">
      <c t="s" s="5" r="A20">
        <v>43</v>
      </c>
    </row>
    <row r="21">
      <c t="s" r="A21">
        <v>44</v>
      </c>
      <c r="B21">
        <v>0</v>
      </c>
      <c t="s" r="C21">
        <v>77</v>
      </c>
    </row>
    <row r="22">
      <c t="s" r="A22">
        <v>45</v>
      </c>
      <c r="B22">
        <v>0.12</v>
      </c>
      <c t="s" r="C22">
        <v>77</v>
      </c>
    </row>
    <row r="23">
      <c t="s" r="A23">
        <v>46</v>
      </c>
      <c r="B23">
        <v>0.09</v>
      </c>
      <c t="s" r="C23">
        <v>77</v>
      </c>
    </row>
    <row r="24">
      <c t="s" r="A24">
        <v>47</v>
      </c>
      <c r="B24">
        <v>0.07</v>
      </c>
      <c t="s" r="C24">
        <v>77</v>
      </c>
    </row>
    <row r="25">
      <c t="s" r="A25">
        <v>48</v>
      </c>
      <c r="B25">
        <v>0.05</v>
      </c>
      <c t="s" r="C25">
        <v>77</v>
      </c>
    </row>
    <row r="27">
      <c t="s" s="10" r="A27">
        <v>49</v>
      </c>
    </row>
    <row r="28">
      <c t="s" r="A28">
        <v>51</v>
      </c>
      <c r="B28">
        <v>0</v>
      </c>
      <c t="s" r="C28">
        <v>78</v>
      </c>
    </row>
    <row r="29">
      <c t="s" r="A29">
        <v>52</v>
      </c>
      <c r="B29">
        <v>0.005</v>
      </c>
      <c t="s" r="C29">
        <v>78</v>
      </c>
      <c r="D29">
        <f>B29*744</f>
        <v>3.72</v>
      </c>
    </row>
    <row r="30">
      <c t="s" r="A30">
        <v>53</v>
      </c>
      <c r="B30">
        <v>0</v>
      </c>
    </row>
    <row r="31">
      <c t="s" r="A31">
        <v>54</v>
      </c>
      <c r="B31">
        <v>0.1</v>
      </c>
      <c t="s" r="C31">
        <v>79</v>
      </c>
    </row>
    <row r="33">
      <c t="s" s="10" r="A33">
        <v>55</v>
      </c>
    </row>
    <row r="34">
      <c t="s" r="A34">
        <v>56</v>
      </c>
      <c r="B34">
        <v>0</v>
      </c>
    </row>
    <row r="35">
      <c t="s" r="A35">
        <v>57</v>
      </c>
      <c r="B35">
        <v>3.5</v>
      </c>
      <c t="s" r="C35">
        <v>80</v>
      </c>
    </row>
    <row r="36">
      <c t="s" r="A36">
        <v>58</v>
      </c>
      <c r="B36">
        <v>0.5</v>
      </c>
      <c t="s" r="C36">
        <v>81</v>
      </c>
    </row>
    <row r="38">
      <c t="s" s="10" r="A38">
        <v>59</v>
      </c>
    </row>
    <row r="39">
      <c t="s" r="A39">
        <v>60</v>
      </c>
      <c r="B39">
        <v>0.025</v>
      </c>
      <c t="s" r="C39">
        <v>74</v>
      </c>
    </row>
    <row r="40">
      <c t="s" r="A40">
        <v>61</v>
      </c>
      <c r="B40">
        <v>0.008</v>
      </c>
      <c t="s" r="C40">
        <v>77</v>
      </c>
    </row>
    <row r="42">
      <c t="s" s="10" r="A42">
        <v>62</v>
      </c>
    </row>
    <row r="43">
      <c t="s" r="A43">
        <v>65</v>
      </c>
      <c r="B43">
        <v>0.1</v>
      </c>
      <c t="s" r="C43">
        <v>82</v>
      </c>
      <c t="str" r="E43">
        <f>D46</f>
        <v/>
      </c>
    </row>
    <row r="44">
      <c t="s" r="A44">
        <v>66</v>
      </c>
      <c r="B44">
        <v>0.1</v>
      </c>
      <c t="s" r="C44">
        <v>83</v>
      </c>
    </row>
    <row r="46">
      <c t="s" s="10" r="A46">
        <v>68</v>
      </c>
    </row>
    <row r="47">
      <c t="s" r="A47">
        <v>69</v>
      </c>
      <c r="B47">
        <v>0.125</v>
      </c>
      <c t="s" r="C47">
        <v>82</v>
      </c>
    </row>
    <row r="48">
      <c t="s" r="A48">
        <v>70</v>
      </c>
      <c r="B48">
        <v>0.1</v>
      </c>
      <c t="s" r="C48">
        <v>84</v>
      </c>
    </row>
    <row r="50">
      <c t="s" s="10" r="A50">
        <v>71</v>
      </c>
    </row>
    <row r="51">
      <c t="s" r="A51">
        <v>69</v>
      </c>
      <c r="B51">
        <v>0.095</v>
      </c>
      <c t="s" r="C51">
        <v>82</v>
      </c>
    </row>
    <row r="53">
      <c t="s" s="9" r="A53">
        <v>33</v>
      </c>
    </row>
    <row r="54">
      <c t="s" r="A54">
        <v>85</v>
      </c>
      <c r="B54">
        <v>1200</v>
      </c>
    </row>
    <row r="55">
      <c t="s" r="A55">
        <v>86</v>
      </c>
      <c r="B55">
        <v>9000</v>
      </c>
    </row>
    <row r="56">
      <c t="s" r="A56">
        <v>87</v>
      </c>
      <c r="B56">
        <v>0</v>
      </c>
    </row>
    <row r="57">
      <c t="s" r="A57">
        <v>88</v>
      </c>
    </row>
    <row r="58">
      <c t="s" r="A58">
        <v>89</v>
      </c>
      <c r="B58">
        <v>200</v>
      </c>
    </row>
    <row r="60">
      <c t="s" r="A60">
        <v>90</v>
      </c>
    </row>
  </sheetData>
</worksheet>
</file>