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INA/Desktop/"/>
    </mc:Choice>
  </mc:AlternateContent>
  <xr:revisionPtr revIDLastSave="0" documentId="13_ncr:1_{7AAEE831-F919-A145-A878-AAA1F92C5AD0}" xr6:coauthVersionLast="45" xr6:coauthVersionMax="45" xr10:uidLastSave="{00000000-0000-0000-0000-000000000000}"/>
  <bookViews>
    <workbookView xWindow="0" yWindow="460" windowWidth="25600" windowHeight="15540" activeTab="3" xr2:uid="{041BFDE0-A28E-9F4D-862E-DC5EDCAD1EBD}"/>
  </bookViews>
  <sheets>
    <sheet name="ENFOQUE DE LOS COMPONENTES" sheetId="2" r:id="rId1"/>
    <sheet name=" Ejemplo 1 Medias Móviles" sheetId="4" r:id="rId2"/>
    <sheet name="Ejemplo 2 Pronóstico" sheetId="9" r:id="rId3"/>
    <sheet name="Actividad 4" sheetId="8" r:id="rId4"/>
    <sheet name="Otros ejemplos" sheetId="7" state="hidden" r:id="rId5"/>
    <sheet name="Otros ej 2" sheetId="5" state="hidden" r:id="rId6"/>
    <sheet name="ACTIVDAD 3" sheetId="6" state="hidden" r:id="rId7"/>
    <sheet name="Actividad 5" sheetId="3" state="hidden" r:id="rId8"/>
  </sheets>
  <definedNames>
    <definedName name="solver_adj" localSheetId="6" hidden="1">'ACTIVDAD 3'!$C$22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itr" localSheetId="6" hidden="1">2147483647</definedName>
    <definedName name="solver_lhs1" localSheetId="6" hidden="1">'ACTIVDAD 3'!$C$22</definedName>
    <definedName name="solver_lhs2" localSheetId="6" hidden="1">'ACTIVDAD 3'!$C$22</definedName>
    <definedName name="solver_lin" localSheetId="6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opt" localSheetId="6" hidden="1">'ACTIVDAD 3'!$I$23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hs1" localSheetId="6" hidden="1">1</definedName>
    <definedName name="solver_rhs2" localSheetId="6" hidden="1">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9" l="1"/>
  <c r="I53" i="9"/>
  <c r="I54" i="9"/>
  <c r="I55" i="9"/>
  <c r="I56" i="9"/>
  <c r="I57" i="9"/>
  <c r="I58" i="9"/>
  <c r="I59" i="9"/>
  <c r="I60" i="9"/>
  <c r="I61" i="9"/>
  <c r="I62" i="9"/>
  <c r="I63" i="9"/>
  <c r="H52" i="9"/>
  <c r="J5" i="9"/>
  <c r="J6" i="9"/>
  <c r="J7" i="9"/>
  <c r="J8" i="9"/>
  <c r="K8" i="9" s="1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4" i="9"/>
  <c r="K4" i="9" s="1"/>
  <c r="K5" i="9"/>
  <c r="K6" i="9"/>
  <c r="K7" i="9"/>
  <c r="K9" i="9"/>
  <c r="K10" i="9"/>
  <c r="H63" i="9"/>
  <c r="H62" i="9"/>
  <c r="H61" i="9"/>
  <c r="H60" i="9"/>
  <c r="H59" i="9"/>
  <c r="H58" i="9"/>
  <c r="H57" i="9"/>
  <c r="H56" i="9"/>
  <c r="H55" i="9"/>
  <c r="H54" i="9"/>
  <c r="H53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3" i="9"/>
  <c r="K55" i="9"/>
  <c r="K57" i="9"/>
  <c r="K58" i="9"/>
  <c r="K59" i="9"/>
  <c r="K61" i="9"/>
  <c r="K62" i="9"/>
  <c r="K63" i="9"/>
  <c r="K11" i="9"/>
  <c r="I10" i="9"/>
  <c r="I5" i="9"/>
  <c r="I4" i="9"/>
  <c r="G10" i="9"/>
  <c r="H4" i="9"/>
  <c r="E10" i="9"/>
  <c r="D45" i="4"/>
  <c r="D39" i="4"/>
  <c r="K52" i="9" l="1"/>
  <c r="K56" i="9"/>
  <c r="K60" i="9"/>
  <c r="K54" i="9"/>
  <c r="D41" i="9"/>
  <c r="D42" i="9"/>
  <c r="D43" i="9"/>
  <c r="D44" i="9"/>
  <c r="D45" i="9"/>
  <c r="D46" i="9"/>
  <c r="D47" i="9"/>
  <c r="D48" i="9"/>
  <c r="D49" i="9"/>
  <c r="D50" i="9"/>
  <c r="D51" i="9"/>
  <c r="D40" i="9"/>
  <c r="D30" i="9"/>
  <c r="D31" i="9"/>
  <c r="D33" i="9"/>
  <c r="D34" i="9"/>
  <c r="D35" i="9"/>
  <c r="D36" i="9"/>
  <c r="D38" i="9"/>
  <c r="D39" i="9"/>
  <c r="D28" i="9"/>
  <c r="D17" i="9"/>
  <c r="D18" i="9"/>
  <c r="D19" i="9"/>
  <c r="D20" i="9"/>
  <c r="D21" i="9"/>
  <c r="D22" i="9"/>
  <c r="D23" i="9"/>
  <c r="D24" i="9"/>
  <c r="D25" i="9"/>
  <c r="D26" i="9"/>
  <c r="D27" i="9"/>
  <c r="D16" i="9"/>
  <c r="E11" i="9"/>
  <c r="F10" i="9" s="1"/>
  <c r="N75" i="9" s="1"/>
  <c r="Q70" i="8"/>
  <c r="Q71" i="8"/>
  <c r="E19" i="9" l="1"/>
  <c r="F19" i="9" s="1"/>
  <c r="G19" i="9" s="1"/>
  <c r="O72" i="9" s="1"/>
  <c r="E13" i="9"/>
  <c r="E12" i="9"/>
  <c r="E14" i="9"/>
  <c r="E46" i="9"/>
  <c r="E35" i="9"/>
  <c r="E38" i="9"/>
  <c r="E30" i="9"/>
  <c r="E26" i="9"/>
  <c r="E31" i="9"/>
  <c r="E43" i="9"/>
  <c r="E42" i="9"/>
  <c r="E23" i="9"/>
  <c r="E44" i="9"/>
  <c r="E45" i="9"/>
  <c r="E39" i="9"/>
  <c r="E32" i="9"/>
  <c r="E36" i="9"/>
  <c r="E40" i="9"/>
  <c r="E33" i="9"/>
  <c r="E37" i="9"/>
  <c r="E41" i="9"/>
  <c r="E27" i="9"/>
  <c r="E34" i="9"/>
  <c r="E16" i="9"/>
  <c r="E20" i="9"/>
  <c r="E24" i="9"/>
  <c r="E28" i="9"/>
  <c r="E15" i="9"/>
  <c r="F15" i="9" s="1"/>
  <c r="G15" i="9" s="1"/>
  <c r="N80" i="9" s="1"/>
  <c r="E17" i="9"/>
  <c r="E21" i="9"/>
  <c r="E25" i="9"/>
  <c r="E29" i="9"/>
  <c r="E18" i="9"/>
  <c r="F18" i="9" s="1"/>
  <c r="G18" i="9" s="1"/>
  <c r="O71" i="9" s="1"/>
  <c r="E22" i="9"/>
  <c r="C55" i="7"/>
  <c r="D55" i="7"/>
  <c r="E55" i="7"/>
  <c r="F55" i="7"/>
  <c r="G55" i="7"/>
  <c r="H55" i="7"/>
  <c r="I55" i="7"/>
  <c r="J55" i="7"/>
  <c r="K55" i="7"/>
  <c r="C56" i="7"/>
  <c r="D56" i="7"/>
  <c r="E56" i="7"/>
  <c r="F56" i="7"/>
  <c r="G56" i="7"/>
  <c r="H56" i="7"/>
  <c r="I56" i="7"/>
  <c r="J56" i="7"/>
  <c r="K56" i="7"/>
  <c r="C57" i="7"/>
  <c r="D57" i="7"/>
  <c r="E57" i="7"/>
  <c r="F57" i="7"/>
  <c r="G57" i="7"/>
  <c r="H57" i="7"/>
  <c r="I57" i="7"/>
  <c r="J57" i="7"/>
  <c r="K57" i="7"/>
  <c r="C58" i="7"/>
  <c r="D58" i="7"/>
  <c r="E58" i="7"/>
  <c r="F58" i="7"/>
  <c r="G58" i="7"/>
  <c r="H58" i="7"/>
  <c r="I58" i="7"/>
  <c r="J58" i="7"/>
  <c r="K58" i="7"/>
  <c r="C59" i="7"/>
  <c r="D59" i="7"/>
  <c r="E59" i="7"/>
  <c r="F59" i="7"/>
  <c r="G59" i="7"/>
  <c r="H59" i="7"/>
  <c r="I59" i="7"/>
  <c r="J59" i="7"/>
  <c r="K59" i="7"/>
  <c r="C60" i="7"/>
  <c r="D60" i="7"/>
  <c r="E60" i="7"/>
  <c r="F60" i="7"/>
  <c r="G60" i="7"/>
  <c r="H60" i="7"/>
  <c r="I60" i="7"/>
  <c r="J60" i="7"/>
  <c r="K60" i="7"/>
  <c r="C61" i="7"/>
  <c r="D61" i="7"/>
  <c r="E61" i="7"/>
  <c r="F61" i="7"/>
  <c r="G61" i="7"/>
  <c r="H61" i="7"/>
  <c r="I61" i="7"/>
  <c r="J61" i="7"/>
  <c r="K61" i="7"/>
  <c r="C62" i="7"/>
  <c r="D62" i="7"/>
  <c r="E62" i="7"/>
  <c r="F62" i="7"/>
  <c r="G62" i="7"/>
  <c r="H62" i="7"/>
  <c r="I62" i="7"/>
  <c r="J62" i="7"/>
  <c r="K62" i="7"/>
  <c r="C63" i="7"/>
  <c r="D63" i="7"/>
  <c r="E63" i="7"/>
  <c r="F63" i="7"/>
  <c r="G63" i="7"/>
  <c r="H63" i="7"/>
  <c r="I63" i="7"/>
  <c r="J63" i="7"/>
  <c r="K63" i="7"/>
  <c r="C64" i="7"/>
  <c r="D64" i="7"/>
  <c r="E64" i="7"/>
  <c r="F64" i="7"/>
  <c r="G64" i="7"/>
  <c r="H64" i="7"/>
  <c r="I64" i="7"/>
  <c r="J64" i="7"/>
  <c r="K64" i="7"/>
  <c r="C65" i="7"/>
  <c r="D65" i="7"/>
  <c r="E65" i="7"/>
  <c r="F65" i="7"/>
  <c r="G65" i="7"/>
  <c r="H65" i="7"/>
  <c r="I65" i="7"/>
  <c r="J65" i="7"/>
  <c r="K65" i="7"/>
  <c r="D54" i="7"/>
  <c r="E54" i="7"/>
  <c r="F54" i="7"/>
  <c r="G54" i="7"/>
  <c r="H54" i="7"/>
  <c r="I54" i="7"/>
  <c r="J54" i="7"/>
  <c r="K54" i="7"/>
  <c r="C54" i="7"/>
  <c r="C68" i="7" s="1"/>
  <c r="D37" i="7"/>
  <c r="E37" i="7"/>
  <c r="F37" i="7"/>
  <c r="C51" i="7" s="1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C38" i="7"/>
  <c r="C39" i="7"/>
  <c r="C40" i="7"/>
  <c r="C41" i="7"/>
  <c r="C42" i="7"/>
  <c r="C43" i="7"/>
  <c r="C44" i="7"/>
  <c r="C45" i="7"/>
  <c r="C46" i="7"/>
  <c r="C47" i="7"/>
  <c r="C48" i="7"/>
  <c r="C37" i="7"/>
  <c r="C50" i="7" s="1"/>
  <c r="T123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5" i="7"/>
  <c r="S123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7" i="7"/>
  <c r="S6" i="7"/>
  <c r="S5" i="7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17" i="5"/>
  <c r="F34" i="9" l="1"/>
  <c r="G34" i="9" s="1"/>
  <c r="P75" i="9" s="1"/>
  <c r="F30" i="9"/>
  <c r="G30" i="9" s="1"/>
  <c r="P71" i="9" s="1"/>
  <c r="F13" i="9"/>
  <c r="G13" i="9" s="1"/>
  <c r="N78" i="9" s="1"/>
  <c r="F12" i="9"/>
  <c r="G12" i="9" s="1"/>
  <c r="N77" i="9" s="1"/>
  <c r="F35" i="9"/>
  <c r="G35" i="9" s="1"/>
  <c r="P76" i="9" s="1"/>
  <c r="F11" i="9"/>
  <c r="G11" i="9" s="1"/>
  <c r="N76" i="9" s="1"/>
  <c r="R76" i="9" s="1"/>
  <c r="F21" i="9"/>
  <c r="G21" i="9" s="1"/>
  <c r="O74" i="9" s="1"/>
  <c r="F14" i="9"/>
  <c r="G14" i="9" s="1"/>
  <c r="N79" i="9" s="1"/>
  <c r="F25" i="9"/>
  <c r="G25" i="9" s="1"/>
  <c r="O78" i="9" s="1"/>
  <c r="F27" i="9"/>
  <c r="G27" i="9" s="1"/>
  <c r="O80" i="9" s="1"/>
  <c r="R80" i="9" s="1"/>
  <c r="F38" i="9"/>
  <c r="G38" i="9" s="1"/>
  <c r="P79" i="9" s="1"/>
  <c r="F42" i="9"/>
  <c r="G42" i="9" s="1"/>
  <c r="Q71" i="9" s="1"/>
  <c r="R71" i="9" s="1"/>
  <c r="F43" i="9"/>
  <c r="G43" i="9" s="1"/>
  <c r="Q72" i="9" s="1"/>
  <c r="F45" i="9"/>
  <c r="G45" i="9" s="1"/>
  <c r="Q74" i="9" s="1"/>
  <c r="F17" i="9"/>
  <c r="G17" i="9" s="1"/>
  <c r="O70" i="9" s="1"/>
  <c r="R70" i="9" s="1"/>
  <c r="F29" i="9"/>
  <c r="G29" i="9" s="1"/>
  <c r="P70" i="9" s="1"/>
  <c r="F37" i="9"/>
  <c r="G37" i="9" s="1"/>
  <c r="P78" i="9" s="1"/>
  <c r="F22" i="9"/>
  <c r="G22" i="9" s="1"/>
  <c r="O75" i="9" s="1"/>
  <c r="R75" i="9" s="1"/>
  <c r="F26" i="9"/>
  <c r="G26" i="9" s="1"/>
  <c r="O79" i="9" s="1"/>
  <c r="F41" i="9"/>
  <c r="G41" i="9" s="1"/>
  <c r="Q70" i="9" s="1"/>
  <c r="F16" i="9"/>
  <c r="G16" i="9" s="1"/>
  <c r="O69" i="9" s="1"/>
  <c r="F44" i="9"/>
  <c r="G44" i="9" s="1"/>
  <c r="Q73" i="9" s="1"/>
  <c r="F33" i="9"/>
  <c r="G33" i="9" s="1"/>
  <c r="P74" i="9" s="1"/>
  <c r="F32" i="9"/>
  <c r="G32" i="9" s="1"/>
  <c r="P73" i="9" s="1"/>
  <c r="F40" i="9"/>
  <c r="G40" i="9" s="1"/>
  <c r="Q69" i="9" s="1"/>
  <c r="F31" i="9"/>
  <c r="G31" i="9" s="1"/>
  <c r="P72" i="9" s="1"/>
  <c r="R72" i="9" s="1"/>
  <c r="F36" i="9"/>
  <c r="G36" i="9" s="1"/>
  <c r="P77" i="9" s="1"/>
  <c r="F39" i="9"/>
  <c r="G39" i="9" s="1"/>
  <c r="P80" i="9" s="1"/>
  <c r="F24" i="9"/>
  <c r="G24" i="9" s="1"/>
  <c r="O77" i="9" s="1"/>
  <c r="F20" i="9"/>
  <c r="G20" i="9" s="1"/>
  <c r="O73" i="9" s="1"/>
  <c r="R73" i="9" s="1"/>
  <c r="F28" i="9"/>
  <c r="G28" i="9" s="1"/>
  <c r="P69" i="9" s="1"/>
  <c r="F23" i="9"/>
  <c r="G23" i="9" s="1"/>
  <c r="O76" i="9" s="1"/>
  <c r="F50" i="7"/>
  <c r="C67" i="7"/>
  <c r="F67" i="7" s="1"/>
  <c r="D26" i="6"/>
  <c r="F27" i="6" s="1"/>
  <c r="G27" i="6" s="1"/>
  <c r="D41" i="5"/>
  <c r="E41" i="5"/>
  <c r="F41" i="5"/>
  <c r="C41" i="5"/>
  <c r="E19" i="5"/>
  <c r="E20" i="5"/>
  <c r="E21" i="5"/>
  <c r="E22" i="5"/>
  <c r="E23" i="5"/>
  <c r="E24" i="5"/>
  <c r="E25" i="5"/>
  <c r="E26" i="5"/>
  <c r="E27" i="5"/>
  <c r="E28" i="5"/>
  <c r="E29" i="5"/>
  <c r="E30" i="5"/>
  <c r="E18" i="5"/>
  <c r="F19" i="5" s="1"/>
  <c r="G19" i="5" s="1"/>
  <c r="E43" i="4"/>
  <c r="D40" i="4"/>
  <c r="E41" i="4" s="1"/>
  <c r="D41" i="4"/>
  <c r="E42" i="4" s="1"/>
  <c r="D42" i="4"/>
  <c r="D43" i="4"/>
  <c r="D44" i="4"/>
  <c r="E45" i="4" s="1"/>
  <c r="E40" i="4"/>
  <c r="D22" i="4"/>
  <c r="D23" i="4"/>
  <c r="D24" i="4"/>
  <c r="D25" i="4"/>
  <c r="D26" i="4"/>
  <c r="D27" i="4"/>
  <c r="D28" i="4"/>
  <c r="D21" i="4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" i="3"/>
  <c r="V7" i="3"/>
  <c r="V8" i="3"/>
  <c r="V9" i="3"/>
  <c r="W11" i="3" s="1"/>
  <c r="V10" i="3"/>
  <c r="W12" i="3" s="1"/>
  <c r="V11" i="3"/>
  <c r="V12" i="3"/>
  <c r="V13" i="3"/>
  <c r="V14" i="3"/>
  <c r="W16" i="3" s="1"/>
  <c r="V15" i="3"/>
  <c r="V16" i="3"/>
  <c r="V17" i="3"/>
  <c r="V18" i="3"/>
  <c r="W20" i="3" s="1"/>
  <c r="V19" i="3"/>
  <c r="V20" i="3"/>
  <c r="V21" i="3"/>
  <c r="V22" i="3"/>
  <c r="W24" i="3" s="1"/>
  <c r="V23" i="3"/>
  <c r="V24" i="3"/>
  <c r="V25" i="3"/>
  <c r="V26" i="3"/>
  <c r="W28" i="3" s="1"/>
  <c r="V27" i="3"/>
  <c r="V28" i="3"/>
  <c r="V29" i="3"/>
  <c r="V30" i="3"/>
  <c r="W32" i="3" s="1"/>
  <c r="V31" i="3"/>
  <c r="V32" i="3"/>
  <c r="V33" i="3"/>
  <c r="V34" i="3"/>
  <c r="V35" i="3"/>
  <c r="V6" i="3"/>
  <c r="U35" i="3"/>
  <c r="T35" i="3"/>
  <c r="T34" i="3"/>
  <c r="U36" i="3" s="1"/>
  <c r="T6" i="3"/>
  <c r="T7" i="3"/>
  <c r="T8" i="3"/>
  <c r="T9" i="3"/>
  <c r="T10" i="3"/>
  <c r="U11" i="3" s="1"/>
  <c r="T11" i="3"/>
  <c r="T12" i="3"/>
  <c r="T13" i="3"/>
  <c r="T14" i="3"/>
  <c r="U15" i="3" s="1"/>
  <c r="T15" i="3"/>
  <c r="T16" i="3"/>
  <c r="T17" i="3"/>
  <c r="T18" i="3"/>
  <c r="U19" i="3" s="1"/>
  <c r="T19" i="3"/>
  <c r="T20" i="3"/>
  <c r="T21" i="3"/>
  <c r="T22" i="3"/>
  <c r="U23" i="3" s="1"/>
  <c r="T23" i="3"/>
  <c r="T24" i="3"/>
  <c r="T25" i="3"/>
  <c r="T26" i="3"/>
  <c r="U27" i="3" s="1"/>
  <c r="T27" i="3"/>
  <c r="T28" i="3"/>
  <c r="T29" i="3"/>
  <c r="T30" i="3"/>
  <c r="U31" i="3" s="1"/>
  <c r="T31" i="3"/>
  <c r="T32" i="3"/>
  <c r="T33" i="3"/>
  <c r="T5" i="3"/>
  <c r="U7" i="3" s="1"/>
  <c r="E54" i="2"/>
  <c r="F54" i="2" s="1"/>
  <c r="C54" i="2"/>
  <c r="E53" i="2"/>
  <c r="C53" i="2"/>
  <c r="E52" i="2"/>
  <c r="F52" i="2" s="1"/>
  <c r="C52" i="2"/>
  <c r="E51" i="2"/>
  <c r="C51" i="2"/>
  <c r="E50" i="2"/>
  <c r="F50" i="2" s="1"/>
  <c r="C50" i="2"/>
  <c r="E49" i="2"/>
  <c r="F49" i="2" s="1"/>
  <c r="C49" i="2"/>
  <c r="E48" i="2"/>
  <c r="F48" i="2" s="1"/>
  <c r="C48" i="2"/>
  <c r="E47" i="2"/>
  <c r="C47" i="2"/>
  <c r="E46" i="2"/>
  <c r="F46" i="2" s="1"/>
  <c r="C46" i="2"/>
  <c r="E45" i="2"/>
  <c r="C45" i="2"/>
  <c r="E44" i="2"/>
  <c r="F44" i="2" s="1"/>
  <c r="C44" i="2"/>
  <c r="E43" i="2"/>
  <c r="C43" i="2"/>
  <c r="E42" i="2"/>
  <c r="F42" i="2" s="1"/>
  <c r="C42" i="2"/>
  <c r="E41" i="2"/>
  <c r="C41" i="2"/>
  <c r="E40" i="2"/>
  <c r="F40" i="2" s="1"/>
  <c r="C40" i="2"/>
  <c r="E13" i="2"/>
  <c r="E14" i="2"/>
  <c r="F14" i="2" s="1"/>
  <c r="E15" i="2"/>
  <c r="E16" i="2"/>
  <c r="E17" i="2"/>
  <c r="E18" i="2"/>
  <c r="E19" i="2"/>
  <c r="E20" i="2"/>
  <c r="E21" i="2"/>
  <c r="E22" i="2"/>
  <c r="E23" i="2"/>
  <c r="E24" i="2"/>
  <c r="E25" i="2"/>
  <c r="E26" i="2"/>
  <c r="F26" i="2" s="1"/>
  <c r="E12" i="2"/>
  <c r="C26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2" i="2"/>
  <c r="H6" i="9" l="1"/>
  <c r="H7" i="9"/>
  <c r="H15" i="9"/>
  <c r="H5" i="9"/>
  <c r="R74" i="9"/>
  <c r="H10" i="9"/>
  <c r="H11" i="9"/>
  <c r="R77" i="9"/>
  <c r="H8" i="9"/>
  <c r="R69" i="9"/>
  <c r="R78" i="9"/>
  <c r="R79" i="9"/>
  <c r="E44" i="4"/>
  <c r="E27" i="6"/>
  <c r="W27" i="3"/>
  <c r="W15" i="3"/>
  <c r="F22" i="2"/>
  <c r="F21" i="2"/>
  <c r="F41" i="2"/>
  <c r="F45" i="2"/>
  <c r="F53" i="2"/>
  <c r="W36" i="3"/>
  <c r="W23" i="3"/>
  <c r="F16" i="2"/>
  <c r="U34" i="3"/>
  <c r="U30" i="3"/>
  <c r="U26" i="3"/>
  <c r="U22" i="3"/>
  <c r="U18" i="3"/>
  <c r="U14" i="3"/>
  <c r="U10" i="3"/>
  <c r="F22" i="5"/>
  <c r="G22" i="5" s="1"/>
  <c r="D27" i="6"/>
  <c r="F28" i="6" s="1"/>
  <c r="F18" i="2"/>
  <c r="F25" i="2"/>
  <c r="F17" i="2"/>
  <c r="F13" i="2"/>
  <c r="F43" i="2"/>
  <c r="F47" i="2"/>
  <c r="F51" i="2"/>
  <c r="W31" i="3"/>
  <c r="W19" i="3"/>
  <c r="F24" i="2"/>
  <c r="F20" i="2"/>
  <c r="F12" i="2"/>
  <c r="F23" i="2"/>
  <c r="F19" i="2"/>
  <c r="F15" i="2"/>
  <c r="U32" i="3"/>
  <c r="U28" i="3"/>
  <c r="U24" i="3"/>
  <c r="U20" i="3"/>
  <c r="U16" i="3"/>
  <c r="U12" i="3"/>
  <c r="U8" i="3"/>
  <c r="W34" i="3"/>
  <c r="W30" i="3"/>
  <c r="W26" i="3"/>
  <c r="W22" i="3"/>
  <c r="W18" i="3"/>
  <c r="W14" i="3"/>
  <c r="W10" i="3"/>
  <c r="F24" i="5"/>
  <c r="G24" i="5" s="1"/>
  <c r="F20" i="5"/>
  <c r="G20" i="5" s="1"/>
  <c r="F23" i="5"/>
  <c r="G23" i="5" s="1"/>
  <c r="F29" i="5"/>
  <c r="G29" i="5" s="1"/>
  <c r="F21" i="5"/>
  <c r="G21" i="5" s="1"/>
  <c r="D44" i="5"/>
  <c r="C49" i="5" s="1"/>
  <c r="D49" i="5" s="1"/>
  <c r="F52" i="5" s="1"/>
  <c r="F25" i="5"/>
  <c r="G25" i="5" s="1"/>
  <c r="G28" i="6"/>
  <c r="E28" i="6"/>
  <c r="D28" i="6"/>
  <c r="F28" i="5"/>
  <c r="G28" i="5" s="1"/>
  <c r="F27" i="5"/>
  <c r="G27" i="5" s="1"/>
  <c r="F30" i="5"/>
  <c r="G30" i="5" s="1"/>
  <c r="F26" i="5"/>
  <c r="G26" i="5" s="1"/>
  <c r="U33" i="3"/>
  <c r="U29" i="3"/>
  <c r="U25" i="3"/>
  <c r="U21" i="3"/>
  <c r="U17" i="3"/>
  <c r="U13" i="3"/>
  <c r="U9" i="3"/>
  <c r="W33" i="3"/>
  <c r="W29" i="3"/>
  <c r="W25" i="3"/>
  <c r="W21" i="3"/>
  <c r="W17" i="3"/>
  <c r="W13" i="3"/>
  <c r="W9" i="3"/>
  <c r="W35" i="3"/>
  <c r="I11" i="9" l="1"/>
  <c r="H23" i="9"/>
  <c r="H19" i="9"/>
  <c r="I7" i="9"/>
  <c r="H14" i="9"/>
  <c r="H20" i="9"/>
  <c r="I8" i="9"/>
  <c r="H22" i="9"/>
  <c r="H17" i="9"/>
  <c r="H13" i="9"/>
  <c r="H12" i="9"/>
  <c r="H27" i="9"/>
  <c r="I15" i="9"/>
  <c r="H18" i="9"/>
  <c r="I6" i="9"/>
  <c r="H9" i="9"/>
  <c r="E52" i="5"/>
  <c r="D52" i="5"/>
  <c r="C52" i="5"/>
  <c r="F29" i="6"/>
  <c r="D29" i="6"/>
  <c r="E29" i="6"/>
  <c r="I12" i="9" l="1"/>
  <c r="H24" i="9"/>
  <c r="H31" i="9"/>
  <c r="I19" i="9"/>
  <c r="H21" i="9"/>
  <c r="I9" i="9"/>
  <c r="H29" i="9"/>
  <c r="I17" i="9"/>
  <c r="H30" i="9"/>
  <c r="I18" i="9"/>
  <c r="H32" i="9"/>
  <c r="I20" i="9"/>
  <c r="H25" i="9"/>
  <c r="I13" i="9"/>
  <c r="I22" i="9"/>
  <c r="H34" i="9"/>
  <c r="H26" i="9"/>
  <c r="I14" i="9"/>
  <c r="H35" i="9"/>
  <c r="I23" i="9"/>
  <c r="H16" i="9"/>
  <c r="I27" i="9"/>
  <c r="H39" i="9"/>
  <c r="E30" i="6"/>
  <c r="F30" i="6"/>
  <c r="G30" i="6" s="1"/>
  <c r="D30" i="6"/>
  <c r="G29" i="6"/>
  <c r="I24" i="9" l="1"/>
  <c r="H36" i="9"/>
  <c r="I39" i="9"/>
  <c r="H51" i="9"/>
  <c r="I51" i="9" s="1"/>
  <c r="I34" i="9"/>
  <c r="H46" i="9"/>
  <c r="I46" i="9" s="1"/>
  <c r="H47" i="9"/>
  <c r="I47" i="9" s="1"/>
  <c r="I35" i="9"/>
  <c r="H44" i="9"/>
  <c r="I44" i="9" s="1"/>
  <c r="I32" i="9"/>
  <c r="H41" i="9"/>
  <c r="I41" i="9" s="1"/>
  <c r="I29" i="9"/>
  <c r="I31" i="9"/>
  <c r="H43" i="9"/>
  <c r="I43" i="9" s="1"/>
  <c r="I16" i="9"/>
  <c r="H28" i="9"/>
  <c r="H38" i="9"/>
  <c r="I26" i="9"/>
  <c r="I25" i="9"/>
  <c r="H37" i="9"/>
  <c r="H42" i="9"/>
  <c r="I42" i="9" s="1"/>
  <c r="I30" i="9"/>
  <c r="I21" i="9"/>
  <c r="H33" i="9"/>
  <c r="E31" i="6"/>
  <c r="F31" i="6"/>
  <c r="D31" i="6"/>
  <c r="I33" i="9" l="1"/>
  <c r="H45" i="9"/>
  <c r="I45" i="9" s="1"/>
  <c r="H49" i="9"/>
  <c r="I49" i="9" s="1"/>
  <c r="I37" i="9"/>
  <c r="H40" i="9"/>
  <c r="I40" i="9" s="1"/>
  <c r="I28" i="9"/>
  <c r="I36" i="9"/>
  <c r="H48" i="9"/>
  <c r="I48" i="9" s="1"/>
  <c r="I38" i="9"/>
  <c r="H50" i="9"/>
  <c r="I50" i="9" s="1"/>
  <c r="D32" i="6"/>
  <c r="E32" i="6"/>
  <c r="F32" i="6"/>
  <c r="G32" i="6" s="1"/>
  <c r="G31" i="6"/>
  <c r="D33" i="6" l="1"/>
  <c r="F33" i="6"/>
  <c r="E33" i="6"/>
  <c r="G33" i="6" l="1"/>
  <c r="D34" i="6"/>
  <c r="E34" i="6"/>
  <c r="F34" i="6"/>
  <c r="G34" i="6" s="1"/>
  <c r="D35" i="6" l="1"/>
  <c r="E35" i="6"/>
  <c r="F35" i="6"/>
  <c r="G35" i="6" s="1"/>
  <c r="D36" i="6" l="1"/>
  <c r="F36" i="6"/>
  <c r="G36" i="6" s="1"/>
  <c r="E36" i="6"/>
  <c r="D37" i="6" l="1"/>
  <c r="F37" i="6"/>
  <c r="G37" i="6" s="1"/>
  <c r="E37" i="6"/>
  <c r="D38" i="6" l="1"/>
  <c r="E38" i="6"/>
  <c r="F38" i="6"/>
  <c r="G38" i="6" s="1"/>
  <c r="D39" i="6" l="1"/>
  <c r="E39" i="6"/>
  <c r="F39" i="6"/>
  <c r="G39" i="6" s="1"/>
  <c r="D40" i="6" l="1"/>
  <c r="E40" i="6"/>
  <c r="F40" i="6"/>
  <c r="G40" i="6" s="1"/>
  <c r="D41" i="6" l="1"/>
  <c r="F41" i="6"/>
  <c r="G41" i="6" s="1"/>
  <c r="E41" i="6"/>
  <c r="D42" i="6" l="1"/>
  <c r="E42" i="6"/>
  <c r="F42" i="6"/>
  <c r="G42" i="6" s="1"/>
  <c r="D43" i="6" l="1"/>
  <c r="E43" i="6"/>
  <c r="F43" i="6"/>
  <c r="G43" i="6" s="1"/>
  <c r="D44" i="6" l="1"/>
  <c r="E44" i="6"/>
  <c r="F44" i="6"/>
  <c r="G44" i="6" s="1"/>
  <c r="D45" i="6" l="1"/>
  <c r="F45" i="6"/>
  <c r="G45" i="6" s="1"/>
  <c r="E45" i="6"/>
  <c r="D46" i="6" l="1"/>
  <c r="E46" i="6"/>
  <c r="F46" i="6"/>
  <c r="G46" i="6" s="1"/>
  <c r="D47" i="6" l="1"/>
  <c r="E47" i="6"/>
  <c r="F47" i="6"/>
  <c r="G47" i="6" s="1"/>
  <c r="D48" i="6" l="1"/>
  <c r="E48" i="6"/>
  <c r="F48" i="6"/>
  <c r="G48" i="6" s="1"/>
  <c r="D49" i="6" l="1"/>
  <c r="F49" i="6"/>
  <c r="G49" i="6" s="1"/>
  <c r="E49" i="6"/>
  <c r="D50" i="6" l="1"/>
  <c r="E50" i="6"/>
  <c r="F50" i="6"/>
  <c r="G50" i="6" l="1"/>
  <c r="G51" i="6" s="1"/>
  <c r="C23" i="6" s="1"/>
  <c r="I23" i="6"/>
</calcChain>
</file>

<file path=xl/sharedStrings.xml><?xml version="1.0" encoding="utf-8"?>
<sst xmlns="http://schemas.openxmlformats.org/spreadsheetml/2006/main" count="603" uniqueCount="168">
  <si>
    <t>Enfoque Aditivo:</t>
  </si>
  <si>
    <t>Enfoque Multiplicativo:</t>
  </si>
  <si>
    <t>Tiempo</t>
  </si>
  <si>
    <t>Tendencia (lineal)</t>
  </si>
  <si>
    <t>Considerar:</t>
  </si>
  <si>
    <t>Tendencia:</t>
  </si>
  <si>
    <t>Lineal</t>
  </si>
  <si>
    <t>Ciclicidad:</t>
  </si>
  <si>
    <t>Estacionalidad:</t>
  </si>
  <si>
    <t>Estacionalidad</t>
  </si>
  <si>
    <t>Aleatorio</t>
  </si>
  <si>
    <t>No se modela</t>
  </si>
  <si>
    <t>Como se comporta la serie en un ciclo de 4 tiempos (ej. Trimestres)</t>
  </si>
  <si>
    <t>Aleatorio:</t>
  </si>
  <si>
    <t>Aditivo</t>
  </si>
  <si>
    <t>Componente aleatoria</t>
  </si>
  <si>
    <t>Multiplicativo</t>
  </si>
  <si>
    <t>Año</t>
  </si>
  <si>
    <t>Mes</t>
  </si>
  <si>
    <t>Ganancia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</si>
  <si>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</si>
  <si>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</si>
  <si>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</si>
  <si>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</si>
  <si>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</si>
  <si>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</si>
  <si>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</si>
  <si>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</si>
  <si>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</si>
  <si>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</si>
  <si>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</si>
  <si>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</si>
  <si>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Desarrollo</t>
  </si>
  <si>
    <t>MMS k=2</t>
  </si>
  <si>
    <t>MMS k=3</t>
  </si>
  <si>
    <t>MMD k=2</t>
  </si>
  <si>
    <t>MMD k=3</t>
  </si>
  <si>
    <t>Respuestas</t>
  </si>
  <si>
    <t>a)</t>
  </si>
  <si>
    <t>b)</t>
  </si>
  <si>
    <t>c)</t>
  </si>
  <si>
    <t>d)</t>
  </si>
  <si>
    <t>e)</t>
  </si>
  <si>
    <t>f)</t>
  </si>
  <si>
    <r>
      <t>S</t>
    </r>
    <r>
      <rPr>
        <sz val="8"/>
        <color theme="1"/>
        <rFont val="Tahoma"/>
        <family val="2"/>
      </rPr>
      <t xml:space="preserve">1 </t>
    </r>
    <r>
      <rPr>
        <sz val="12"/>
        <color theme="1"/>
        <rFont val="Tahoma"/>
        <family val="2"/>
      </rPr>
      <t>=𝝀Y</t>
    </r>
    <r>
      <rPr>
        <sz val="8"/>
        <color theme="1"/>
        <rFont val="Tahoma"/>
        <family val="2"/>
      </rPr>
      <t xml:space="preserve">1 </t>
    </r>
    <r>
      <rPr>
        <sz val="12"/>
        <color theme="1"/>
        <rFont val="Tahoma"/>
        <family val="2"/>
      </rPr>
      <t>+(1-𝝀)S</t>
    </r>
    <r>
      <rPr>
        <sz val="8"/>
        <color theme="1"/>
        <rFont val="Tahoma"/>
        <family val="2"/>
      </rPr>
      <t xml:space="preserve">0 </t>
    </r>
  </si>
  <si>
    <t>SVE 𝝀=0,5</t>
  </si>
  <si>
    <t>MES</t>
  </si>
  <si>
    <t>Nro. Accidentes</t>
  </si>
  <si>
    <t>SERIE ORIGINAL</t>
  </si>
  <si>
    <t>Obs.: Tendencia ascendente</t>
  </si>
  <si>
    <t>Suavizar la serie, mediante medias móviles de orden 3 (k=3)</t>
  </si>
  <si>
    <t>MM k=3</t>
  </si>
  <si>
    <t>Observe que como k es impar, se pierden k-1 obvercaciones (3-1=2)</t>
  </si>
  <si>
    <t>Suavizar la serie, mediante medias móviles de orden 4 (k=4)</t>
  </si>
  <si>
    <t>MM k=4</t>
  </si>
  <si>
    <t>MM k=2</t>
  </si>
  <si>
    <t>Trimestres</t>
  </si>
  <si>
    <t>Trimestre</t>
  </si>
  <si>
    <t>Individuos</t>
  </si>
  <si>
    <t>La suma de las medias o índices debería ser 4 (nro. de periodos)</t>
  </si>
  <si>
    <t>En este caso la suma es:</t>
  </si>
  <si>
    <t>Hay que normalizarlas para obtener los índices definitivos</t>
  </si>
  <si>
    <t>Indice Estacional</t>
  </si>
  <si>
    <t>Para ello, se dividen todos ellos por su media</t>
  </si>
  <si>
    <t>Media =</t>
  </si>
  <si>
    <t>Conclusión:</t>
  </si>
  <si>
    <t>1er. Trimestre</t>
  </si>
  <si>
    <t>El número de individuos aumenta un 64,9%</t>
  </si>
  <si>
    <t>2do. Trimestre</t>
  </si>
  <si>
    <t>3er. Trimestre</t>
  </si>
  <si>
    <t>4to. Trimestre</t>
  </si>
  <si>
    <t>El número de individuos aumenta un 26%</t>
  </si>
  <si>
    <t>El número de individuos disminuye un 56,7%</t>
  </si>
  <si>
    <t>El número de individuos disminuye un 34,1%</t>
  </si>
  <si>
    <t>La siguiente tabla recoge el nro. De individuos (en miles) que han acudido durante los años 1996-1999 a una estación de invierno.</t>
  </si>
  <si>
    <t>Media Trimestral</t>
  </si>
  <si>
    <t>INDICES ESTACIONALES</t>
  </si>
  <si>
    <t>AÑO 1</t>
  </si>
  <si>
    <t>AÑO 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</si>
  <si>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</si>
  <si>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</si>
  <si>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</si>
  <si>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</si>
  <si>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</si>
  <si>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</si>
  <si>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</si>
  <si>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</si>
  <si>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</si>
  <si>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</si>
  <si>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</si>
  <si>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</si>
  <si>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1.- </t>
  </si>
  <si>
    <t>Observando la gráfica no se observa tendencia</t>
  </si>
  <si>
    <t>2.-</t>
  </si>
  <si>
    <t>Es posible que el nivel (o media) pueda estar cambiando lentamente a lo largo del tiempo</t>
  </si>
  <si>
    <t>3.-</t>
  </si>
  <si>
    <t>Ahora suavizaremos la serie, utlizando suavizado exponencial</t>
  </si>
  <si>
    <t>𝝀</t>
  </si>
  <si>
    <t>Ecuación</t>
  </si>
  <si>
    <t>Periodo</t>
  </si>
  <si>
    <t>Error del pronóstico</t>
  </si>
  <si>
    <t>Pronóstico en el último periodo</t>
  </si>
  <si>
    <t>Error cuadrado del pronóstico</t>
  </si>
  <si>
    <t>Nota:</t>
  </si>
  <si>
    <t>Utilizando la función solver, buscamos lambda optimo que hace que sea minimo el error cuadrático</t>
  </si>
  <si>
    <t>MM4</t>
  </si>
  <si>
    <t>MM$ centrada</t>
  </si>
  <si>
    <t>% Valor real respecto al promedio movil centrado</t>
  </si>
  <si>
    <t>Serie Desestacionalizada Y'</t>
  </si>
  <si>
    <t>Superior 95%</t>
  </si>
  <si>
    <t>Inferior 95,0%</t>
  </si>
  <si>
    <t>Superior 95,0%</t>
  </si>
  <si>
    <t>Promedio</t>
  </si>
  <si>
    <t>CV</t>
  </si>
  <si>
    <t>Buscar un buen modelo de tendencia</t>
  </si>
  <si>
    <t>Medias Moviles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</si>
  <si>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</si>
  <si>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</si>
  <si>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</si>
  <si>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</si>
  <si>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</si>
  <si>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 xml:space="preserve">Junio </t>
  </si>
  <si>
    <t xml:space="preserve">Julio </t>
  </si>
  <si>
    <t xml:space="preserve">Agosto </t>
  </si>
  <si>
    <t xml:space="preserve">Septiembre </t>
  </si>
  <si>
    <t xml:space="preserve">Octubre </t>
  </si>
  <si>
    <t xml:space="preserve">Noviembre </t>
  </si>
  <si>
    <t xml:space="preserve">Diciembre </t>
  </si>
  <si>
    <t>1.- Representar la serie</t>
  </si>
  <si>
    <t>Meses</t>
  </si>
  <si>
    <t>Años</t>
  </si>
  <si>
    <t>Periodos</t>
  </si>
  <si>
    <t>Temperaturas</t>
  </si>
  <si>
    <t>Dif</t>
  </si>
  <si>
    <t>Cuoc.</t>
  </si>
  <si>
    <t>1.- Identificar si se trata de un modelo aditivo o multiplicativo</t>
  </si>
  <si>
    <t>D.E</t>
  </si>
  <si>
    <t>Análisis de Diferencias</t>
  </si>
  <si>
    <t>Análisis de Cuocientes</t>
  </si>
  <si>
    <t>De acuerdo a los coeficientes de variación el modelo multiplicativo es más homogeneo</t>
  </si>
  <si>
    <t xml:space="preserve">Observe que como k es par, se pierden k-4 observaciones </t>
  </si>
  <si>
    <t>Serie Original</t>
  </si>
  <si>
    <t>☞Suavizamiento de la Serie</t>
  </si>
  <si>
    <t>Asumiendo :</t>
  </si>
  <si>
    <t>Ventas</t>
  </si>
  <si>
    <t>PASO 1</t>
  </si>
  <si>
    <t>Graficar Ventas a través de los años</t>
  </si>
  <si>
    <t>PASO 2</t>
  </si>
  <si>
    <t>PASO 3</t>
  </si>
  <si>
    <t>Identificar en la gráfica si existe Estacionalidad y tendencia</t>
  </si>
  <si>
    <t>1.- Suavizar la serie con medias moviles</t>
  </si>
  <si>
    <t>Medias Móviles</t>
  </si>
  <si>
    <t>Periodo = 12, corresponde al ciclo que se repite a a través del tiempo</t>
  </si>
  <si>
    <t>Medias Móviles centradsas</t>
  </si>
  <si>
    <t>Aplicar metodología para realizar pronóstico 2020</t>
  </si>
  <si>
    <t>Índices estacionales</t>
  </si>
  <si>
    <t>Índice Estacional (prom.)</t>
  </si>
  <si>
    <t>Ventas Desestacionalizadas</t>
  </si>
  <si>
    <t>2.- Calcular los índices estacionales</t>
  </si>
  <si>
    <t>3.- Desestacionalizar la serie</t>
  </si>
  <si>
    <t>4.- Estimar la Ec. De la Recta con la Serie desestacionalizada</t>
  </si>
  <si>
    <t>Pronóstico</t>
  </si>
  <si>
    <t>La serie de tiempo queda únicamente con un componente de tendencia y así podremos determinar la expresión de la componente lineal de tendencia de la serie de datos.</t>
  </si>
  <si>
    <t>Recta de Regresón</t>
  </si>
  <si>
    <t>Y Estacionalidad</t>
  </si>
  <si>
    <t>Y = 90,461 + 0,407*x</t>
  </si>
  <si>
    <t>y</t>
  </si>
  <si>
    <t>y Estacionalizada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</si>
</sst>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&quot;$&quot;#,##0"/>
    <numFmt numFmtId="167" formatCode="0.0"/>
    <numFmt numFmtId="168" formatCode="&quot;= &quot;#,##0.000000"/>
    <numFmt numFmtId="169" formatCode=";;;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9" tint="-0.249977111117893"/>
      <name val="Franklin Gothic Demi Cond"/>
      <family val="2"/>
    </font>
    <font>
      <sz val="8"/>
      <name val="Calibri"/>
      <family val="2"/>
      <scheme val="minor"/>
    </font>
    <font>
      <sz val="12"/>
      <color theme="1"/>
      <name val="Tahoma"/>
      <family val="2"/>
    </font>
    <font>
      <sz val="8"/>
      <color theme="1"/>
      <name val="Tahoma"/>
      <family val="2"/>
    </font>
    <font>
      <sz val="12"/>
      <color theme="1"/>
      <name val="Franklin Gothic Demi Cond"/>
      <family val="2"/>
    </font>
    <font>
      <sz val="12"/>
      <color theme="9" tint="-0.499984740745262"/>
      <name val="Franklin Gothic Demi Cond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9" tint="-0.499984740745262"/>
      <name val="Franklin Gothic Demi Cond"/>
      <family val="2"/>
    </font>
    <font>
      <u/>
      <sz val="12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2"/>
      <color theme="9" tint="-0.499984740745262"/>
      <name val="Franklin Gothic Demi Cond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Franklin Gothic Demi Cond"/>
      <family val="2"/>
    </font>
    <font>
      <sz val="8"/>
      <color theme="1"/>
      <name val="Franklin Gothic Demi Cond"/>
      <family val="2"/>
    </font>
    <font>
      <i/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0"/>
      <color theme="1"/>
      <name val="Franklin Gothic Demi Cond"/>
      <family val="2"/>
    </font>
    <font>
      <b/>
      <sz val="10"/>
      <color theme="9" tint="-0.249977111117893"/>
      <name val="Franklin Gothic Demi Cond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0000"/>
      <name val="Franklin Gothic Demi Cond"/>
      <family val="2"/>
    </font>
    <font>
      <b/>
      <sz val="12"/>
      <color rgb="FFFF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/>
    <xf numFmtId="166" fontId="0" fillId="0" borderId="7" xfId="0" applyNumberFormat="1" applyBorder="1"/>
    <xf numFmtId="166" fontId="0" fillId="0" borderId="0" xfId="0" applyNumberFormat="1"/>
    <xf numFmtId="0" fontId="4" fillId="0" borderId="0" xfId="0" applyFont="1"/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7" fillId="0" borderId="0" xfId="0" applyFont="1"/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0" fillId="0" borderId="0" xfId="0" applyFont="1"/>
    <xf numFmtId="0" fontId="0" fillId="3" borderId="7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8" fillId="2" borderId="7" xfId="0" applyFont="1" applyFill="1" applyBorder="1" applyAlignment="1">
      <alignment horizontal="center" wrapText="1"/>
    </xf>
    <xf numFmtId="165" fontId="0" fillId="2" borderId="7" xfId="0" applyNumberFormat="1" applyFill="1" applyBorder="1" applyAlignment="1">
      <alignment horizontal="center" vertical="center"/>
    </xf>
    <xf numFmtId="0" fontId="12" fillId="0" borderId="0" xfId="0" applyFont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13" fillId="0" borderId="0" xfId="0" applyFont="1"/>
    <xf numFmtId="0" fontId="15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/>
    </xf>
    <xf numFmtId="3" fontId="0" fillId="2" borderId="0" xfId="0" applyNumberFormat="1" applyFill="1"/>
    <xf numFmtId="0" fontId="1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0" fontId="0" fillId="0" borderId="7" xfId="1" applyNumberFormat="1" applyFont="1" applyBorder="1" applyAlignment="1">
      <alignment horizontal="center"/>
    </xf>
    <xf numFmtId="10" fontId="0" fillId="3" borderId="7" xfId="1" applyNumberFormat="1" applyFont="1" applyFill="1" applyBorder="1" applyAlignment="1">
      <alignment horizontal="center"/>
    </xf>
    <xf numFmtId="10" fontId="0" fillId="0" borderId="0" xfId="1" applyNumberFormat="1" applyFont="1"/>
    <xf numFmtId="164" fontId="0" fillId="2" borderId="7" xfId="0" applyNumberFormat="1" applyFill="1" applyBorder="1" applyAlignment="1">
      <alignment horizontal="center" vertical="center"/>
    </xf>
    <xf numFmtId="164" fontId="0" fillId="2" borderId="0" xfId="0" applyNumberFormat="1" applyFill="1"/>
    <xf numFmtId="0" fontId="14" fillId="3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0" fillId="0" borderId="0" xfId="0" applyFont="1"/>
    <xf numFmtId="0" fontId="19" fillId="2" borderId="7" xfId="0" applyFont="1" applyFill="1" applyBorder="1"/>
    <xf numFmtId="167" fontId="20" fillId="2" borderId="7" xfId="0" applyNumberFormat="1" applyFont="1" applyFill="1" applyBorder="1" applyAlignment="1">
      <alignment horizontal="center"/>
    </xf>
    <xf numFmtId="0" fontId="21" fillId="2" borderId="7" xfId="0" applyFont="1" applyFill="1" applyBorder="1"/>
    <xf numFmtId="0" fontId="21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7" fontId="0" fillId="0" borderId="0" xfId="0" applyNumberFormat="1"/>
    <xf numFmtId="2" fontId="20" fillId="2" borderId="7" xfId="0" applyNumberFormat="1" applyFont="1" applyFill="1" applyBorder="1" applyAlignment="1">
      <alignment horizontal="center"/>
    </xf>
    <xf numFmtId="0" fontId="22" fillId="2" borderId="7" xfId="0" applyFont="1" applyFill="1" applyBorder="1" applyAlignment="1">
      <alignment horizontal="left" vertical="center"/>
    </xf>
    <xf numFmtId="0" fontId="23" fillId="2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textRotation="90"/>
    </xf>
    <xf numFmtId="0" fontId="6" fillId="0" borderId="15" xfId="0" applyFont="1" applyBorder="1" applyAlignment="1">
      <alignment horizontal="center" vertical="center" textRotation="90"/>
    </xf>
    <xf numFmtId="0" fontId="0" fillId="0" borderId="0" xfId="0" applyNumberFormat="1" applyFont="1" applyAlignment="1">
      <alignment horizontal="justify" vertic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5" fontId="26" fillId="2" borderId="1" xfId="0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165" fontId="27" fillId="0" borderId="14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3" borderId="14" xfId="0" applyFont="1" applyFill="1" applyBorder="1" applyAlignment="1">
      <alignment horizontal="center"/>
    </xf>
    <xf numFmtId="165" fontId="27" fillId="2" borderId="14" xfId="0" applyNumberFormat="1" applyFont="1" applyFill="1" applyBorder="1" applyAlignment="1">
      <alignment horizontal="center"/>
    </xf>
    <xf numFmtId="165" fontId="27" fillId="0" borderId="14" xfId="0" applyNumberFormat="1" applyFont="1" applyFill="1" applyBorder="1" applyAlignment="1">
      <alignment horizontal="center"/>
    </xf>
    <xf numFmtId="165" fontId="27" fillId="4" borderId="14" xfId="0" applyNumberFormat="1" applyFont="1" applyFill="1" applyBorder="1" applyAlignment="1">
      <alignment horizontal="center"/>
    </xf>
    <xf numFmtId="165" fontId="27" fillId="3" borderId="14" xfId="0" applyNumberFormat="1" applyFont="1" applyFill="1" applyBorder="1" applyAlignment="1">
      <alignment horizontal="center"/>
    </xf>
    <xf numFmtId="0" fontId="27" fillId="3" borderId="15" xfId="0" applyFont="1" applyFill="1" applyBorder="1" applyAlignment="1">
      <alignment horizontal="center"/>
    </xf>
    <xf numFmtId="165" fontId="27" fillId="0" borderId="16" xfId="0" applyNumberFormat="1" applyFont="1" applyFill="1" applyBorder="1" applyAlignment="1">
      <alignment horizontal="center"/>
    </xf>
    <xf numFmtId="165" fontId="27" fillId="0" borderId="13" xfId="0" applyNumberFormat="1" applyFont="1" applyFill="1" applyBorder="1" applyAlignment="1">
      <alignment horizontal="center"/>
    </xf>
    <xf numFmtId="165" fontId="27" fillId="0" borderId="15" xfId="0" applyNumberFormat="1" applyFont="1" applyFill="1" applyBorder="1" applyAlignment="1">
      <alignment horizontal="center"/>
    </xf>
    <xf numFmtId="165" fontId="27" fillId="0" borderId="0" xfId="0" applyNumberFormat="1" applyFont="1" applyAlignment="1">
      <alignment horizontal="center"/>
    </xf>
    <xf numFmtId="0" fontId="26" fillId="6" borderId="13" xfId="0" applyFont="1" applyFill="1" applyBorder="1" applyAlignment="1">
      <alignment horizontal="center" vertical="center" wrapText="1"/>
    </xf>
    <xf numFmtId="0" fontId="26" fillId="6" borderId="13" xfId="0" applyFont="1" applyFill="1" applyBorder="1" applyAlignment="1">
      <alignment vertical="center" wrapText="1"/>
    </xf>
    <xf numFmtId="0" fontId="0" fillId="5" borderId="14" xfId="0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 textRotation="90"/>
    </xf>
    <xf numFmtId="0" fontId="25" fillId="0" borderId="14" xfId="0" applyFont="1" applyFill="1" applyBorder="1"/>
    <xf numFmtId="1" fontId="25" fillId="0" borderId="13" xfId="0" applyNumberFormat="1" applyFont="1" applyFill="1" applyBorder="1" applyAlignment="1">
      <alignment horizontal="center"/>
    </xf>
    <xf numFmtId="1" fontId="25" fillId="0" borderId="14" xfId="0" applyNumberFormat="1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 textRotation="90"/>
    </xf>
    <xf numFmtId="0" fontId="25" fillId="0" borderId="15" xfId="0" applyFont="1" applyFill="1" applyBorder="1"/>
    <xf numFmtId="1" fontId="25" fillId="0" borderId="15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165" fontId="30" fillId="0" borderId="14" xfId="0" applyNumberFormat="1" applyFont="1" applyFill="1" applyBorder="1" applyAlignment="1">
      <alignment horizontal="center"/>
    </xf>
    <xf numFmtId="165" fontId="25" fillId="6" borderId="14" xfId="0" applyNumberFormat="1" applyFont="1" applyFill="1" applyBorder="1" applyAlignment="1">
      <alignment horizontal="center"/>
    </xf>
    <xf numFmtId="169" fontId="25" fillId="0" borderId="0" xfId="0" applyNumberFormat="1" applyFont="1" applyAlignment="1">
      <alignment horizontal="center"/>
    </xf>
    <xf numFmtId="165" fontId="30" fillId="0" borderId="0" xfId="0" applyNumberFormat="1" applyFont="1" applyBorder="1" applyAlignment="1">
      <alignment horizontal="center"/>
    </xf>
    <xf numFmtId="165" fontId="31" fillId="6" borderId="0" xfId="0" applyNumberFormat="1" applyFon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65" fontId="0" fillId="7" borderId="14" xfId="0" applyNumberForma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7" borderId="13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Enfoque</a:t>
            </a:r>
            <a:r>
              <a:rPr lang="es-ES_tradnl" baseline="0"/>
              <a:t> </a:t>
            </a:r>
            <a:r>
              <a:rPr lang="es-ES_tradnl"/>
              <a:t>Aditivo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'ENFOQUE DE LOS COMPONENTES'!$F$11</c:f>
              <c:strCache>
                <c:ptCount val="1"/>
                <c:pt idx="0">
                  <c:v>Aditivo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'ENFOQUE DE LOS COMPONENTES'!$F$12:$F$26</c:f>
              <c:numCache>
                <c:formatCode>0.000</c:formatCode>
                <c:ptCount val="15"/>
                <c:pt idx="0">
                  <c:v>8.7376501724983928</c:v>
                </c:pt>
                <c:pt idx="1">
                  <c:v>11.332316887321744</c:v>
                </c:pt>
                <c:pt idx="2">
                  <c:v>14.7882370858381</c:v>
                </c:pt>
                <c:pt idx="3">
                  <c:v>17.849697165991071</c:v>
                </c:pt>
                <c:pt idx="4">
                  <c:v>16.942179175071463</c:v>
                </c:pt>
                <c:pt idx="5">
                  <c:v>19.479901637967654</c:v>
                </c:pt>
                <c:pt idx="6">
                  <c:v>22.232479711412559</c:v>
                </c:pt>
                <c:pt idx="7">
                  <c:v>25.521094938867943</c:v>
                </c:pt>
                <c:pt idx="8">
                  <c:v>24.916900582759727</c:v>
                </c:pt>
                <c:pt idx="9">
                  <c:v>27.684028313901983</c:v>
                </c:pt>
                <c:pt idx="10">
                  <c:v>30.181038265901943</c:v>
                </c:pt>
                <c:pt idx="11">
                  <c:v>33.70425635031458</c:v>
                </c:pt>
                <c:pt idx="12">
                  <c:v>32.27167310422449</c:v>
                </c:pt>
                <c:pt idx="13">
                  <c:v>35.24032681744027</c:v>
                </c:pt>
                <c:pt idx="14">
                  <c:v>38.884117782756647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8-AA4F-9AA7-6EAA005A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373679"/>
        <c:axId val="1022832159"/>
      </c:lineChart>
      <c:catAx>
        <c:axId val="116137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2832159"/>
        <c:crosses val="autoZero"/>
        <c:auto val="1"/>
        <c:lblAlgn val="ctr"/>
        <c:lblOffset val="100"/>
        <c:noMultiLvlLbl val="0"/>
      </c:catAx>
      <c:valAx>
        <c:axId val="102283215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137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'Ejemplo 2 Pronóstico'!$C$4:$C$63</c:f>
              <c:strCache>
                <c:ptCount val="6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  <c:pt idx="48">
                  <c:v>Enero</c:v>
                </c:pt>
                <c:pt idx="49">
                  <c:v>Febrero</c:v>
                </c:pt>
                <c:pt idx="50">
                  <c:v>Marzo</c:v>
                </c:pt>
                <c:pt idx="51">
                  <c:v>Abril</c:v>
                </c:pt>
                <c:pt idx="52">
                  <c:v>Mayo</c:v>
                </c:pt>
                <c:pt idx="53">
                  <c:v>Junio</c:v>
                </c:pt>
                <c:pt idx="54">
                  <c:v>Julio</c:v>
                </c:pt>
                <c:pt idx="55">
                  <c:v>Agosto</c:v>
                </c:pt>
                <c:pt idx="56">
                  <c:v>Septiembre</c:v>
                </c:pt>
                <c:pt idx="57">
                  <c:v>Octubre</c:v>
                </c:pt>
                <c:pt idx="58">
                  <c:v>Noviembre</c:v>
                </c:pt>
                <c:pt idx="59">
                  <c:v>Diciembre</c:v>
                </c:pt>
              </c:strCache>
            </c:strRef>
          </c:cat>
          <c:val>
            <c:numRef>
              <c:f>'Ejemplo 2 Pronóstico'!$D$4:$D$63</c:f>
              <c:numCache>
                <c:formatCode>General</c:formatCode>
                <c:ptCount val="60"/>
                <c:pt idx="0">
                  <c:v>87</c:v>
                </c:pt>
                <c:pt idx="1">
                  <c:v>91</c:v>
                </c:pt>
                <c:pt idx="2">
                  <c:v>87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102</c:v>
                </c:pt>
                <c:pt idx="9">
                  <c:v>98</c:v>
                </c:pt>
                <c:pt idx="10">
                  <c:v>96</c:v>
                </c:pt>
                <c:pt idx="11">
                  <c:v>105</c:v>
                </c:pt>
                <c:pt idx="12">
                  <c:v>89</c:v>
                </c:pt>
                <c:pt idx="13">
                  <c:v>93</c:v>
                </c:pt>
                <c:pt idx="14">
                  <c:v>89</c:v>
                </c:pt>
                <c:pt idx="15">
                  <c:v>93</c:v>
                </c:pt>
                <c:pt idx="16">
                  <c:v>90</c:v>
                </c:pt>
                <c:pt idx="17">
                  <c:v>97</c:v>
                </c:pt>
                <c:pt idx="18">
                  <c:v>99</c:v>
                </c:pt>
                <c:pt idx="19">
                  <c:v>103</c:v>
                </c:pt>
                <c:pt idx="20">
                  <c:v>104</c:v>
                </c:pt>
                <c:pt idx="21">
                  <c:v>100</c:v>
                </c:pt>
                <c:pt idx="22">
                  <c:v>98</c:v>
                </c:pt>
                <c:pt idx="23">
                  <c:v>107</c:v>
                </c:pt>
                <c:pt idx="24">
                  <c:v>92</c:v>
                </c:pt>
                <c:pt idx="25">
                  <c:v>98</c:v>
                </c:pt>
                <c:pt idx="26">
                  <c:v>92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106</c:v>
                </c:pt>
                <c:pt idx="32">
                  <c:v>107</c:v>
                </c:pt>
                <c:pt idx="33">
                  <c:v>105</c:v>
                </c:pt>
                <c:pt idx="34">
                  <c:v>101</c:v>
                </c:pt>
                <c:pt idx="35">
                  <c:v>110</c:v>
                </c:pt>
                <c:pt idx="36">
                  <c:v>102</c:v>
                </c:pt>
                <c:pt idx="37">
                  <c:v>106</c:v>
                </c:pt>
                <c:pt idx="38">
                  <c:v>102</c:v>
                </c:pt>
                <c:pt idx="39">
                  <c:v>106</c:v>
                </c:pt>
                <c:pt idx="40">
                  <c:v>103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117</c:v>
                </c:pt>
                <c:pt idx="45">
                  <c:v>113</c:v>
                </c:pt>
                <c:pt idx="46">
                  <c:v>111</c:v>
                </c:pt>
                <c:pt idx="4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6-FF4A-9404-AD951290EF08}"/>
            </c:ext>
          </c:extLst>
        </c:ser>
        <c:ser>
          <c:idx val="0"/>
          <c:order val="1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'Ejemplo 2 Pronóstico'!$C$4:$C$63</c:f>
              <c:strCache>
                <c:ptCount val="6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  <c:pt idx="48">
                  <c:v>Enero</c:v>
                </c:pt>
                <c:pt idx="49">
                  <c:v>Febrero</c:v>
                </c:pt>
                <c:pt idx="50">
                  <c:v>Marzo</c:v>
                </c:pt>
                <c:pt idx="51">
                  <c:v>Abril</c:v>
                </c:pt>
                <c:pt idx="52">
                  <c:v>Mayo</c:v>
                </c:pt>
                <c:pt idx="53">
                  <c:v>Junio</c:v>
                </c:pt>
                <c:pt idx="54">
                  <c:v>Julio</c:v>
                </c:pt>
                <c:pt idx="55">
                  <c:v>Agosto</c:v>
                </c:pt>
                <c:pt idx="56">
                  <c:v>Septiembre</c:v>
                </c:pt>
                <c:pt idx="57">
                  <c:v>Octubre</c:v>
                </c:pt>
                <c:pt idx="58">
                  <c:v>Noviembre</c:v>
                </c:pt>
                <c:pt idx="59">
                  <c:v>Diciembre</c:v>
                </c:pt>
              </c:strCache>
            </c:strRef>
          </c:cat>
          <c:val>
            <c:numRef>
              <c:f>'Ejemplo 2 Pronóstico'!$K$4:$K$63</c:f>
              <c:numCache>
                <c:formatCode>0.000</c:formatCode>
                <c:ptCount val="60"/>
                <c:pt idx="0">
                  <c:v>85.548578267199474</c:v>
                </c:pt>
                <c:pt idx="1">
                  <c:v>89.83127432761988</c:v>
                </c:pt>
                <c:pt idx="2">
                  <c:v>85.61389204515622</c:v>
                </c:pt>
                <c:pt idx="3">
                  <c:v>89.288373451054625</c:v>
                </c:pt>
                <c:pt idx="4">
                  <c:v>88.129589694201925</c:v>
                </c:pt>
                <c:pt idx="5">
                  <c:v>93.006830234067195</c:v>
                </c:pt>
                <c:pt idx="6">
                  <c:v>94.955591004314527</c:v>
                </c:pt>
                <c:pt idx="7">
                  <c:v>98.798571159713845</c:v>
                </c:pt>
                <c:pt idx="8">
                  <c:v>99.773619819080352</c:v>
                </c:pt>
                <c:pt idx="9">
                  <c:v>96.57648177461121</c:v>
                </c:pt>
                <c:pt idx="10">
                  <c:v>94.068129105722264</c:v>
                </c:pt>
                <c:pt idx="11">
                  <c:v>102.70200700453907</c:v>
                </c:pt>
                <c:pt idx="12">
                  <c:v>90.146668422776827</c:v>
                </c:pt>
                <c:pt idx="13">
                  <c:v>94.638022548009872</c:v>
                </c:pt>
                <c:pt idx="14">
                  <c:v>90.174637325020782</c:v>
                </c:pt>
                <c:pt idx="15">
                  <c:v>94.023840400798363</c:v>
                </c:pt>
                <c:pt idx="16">
                  <c:v>92.783033260047816</c:v>
                </c:pt>
                <c:pt idx="17">
                  <c:v>97.896288689264381</c:v>
                </c:pt>
                <c:pt idx="18">
                  <c:v>99.925723963965922</c:v>
                </c:pt>
                <c:pt idx="19">
                  <c:v>103.94739390845785</c:v>
                </c:pt>
                <c:pt idx="20">
                  <c:v>104.95077292770715</c:v>
                </c:pt>
                <c:pt idx="21">
                  <c:v>101.56616279974796</c:v>
                </c:pt>
                <c:pt idx="22">
                  <c:v>98.907379380136604</c:v>
                </c:pt>
                <c:pt idx="23">
                  <c:v>107.96286601350828</c:v>
                </c:pt>
                <c:pt idx="24">
                  <c:v>94.744758578354165</c:v>
                </c:pt>
                <c:pt idx="25">
                  <c:v>99.444770768399849</c:v>
                </c:pt>
                <c:pt idx="26">
                  <c:v>94.735382604885345</c:v>
                </c:pt>
                <c:pt idx="27">
                  <c:v>98.759307350542088</c:v>
                </c:pt>
                <c:pt idx="28">
                  <c:v>97.43647682589372</c:v>
                </c:pt>
                <c:pt idx="29">
                  <c:v>102.78574714446157</c:v>
                </c:pt>
                <c:pt idx="30">
                  <c:v>104.89585692361733</c:v>
                </c:pt>
                <c:pt idx="31">
                  <c:v>109.09621665720186</c:v>
                </c:pt>
                <c:pt idx="32">
                  <c:v>110.12792603633395</c:v>
                </c:pt>
                <c:pt idx="33">
                  <c:v>106.55584382488469</c:v>
                </c:pt>
                <c:pt idx="34">
                  <c:v>103.74662965455093</c:v>
                </c:pt>
                <c:pt idx="35">
                  <c:v>113.22372502247747</c:v>
                </c:pt>
                <c:pt idx="36">
                  <c:v>99.342848733931518</c:v>
                </c:pt>
                <c:pt idx="37">
                  <c:v>104.25151898878983</c:v>
                </c:pt>
                <c:pt idx="38">
                  <c:v>99.296127884749907</c:v>
                </c:pt>
                <c:pt idx="39">
                  <c:v>103.49477430028583</c:v>
                </c:pt>
                <c:pt idx="40">
                  <c:v>102.08992039173962</c:v>
                </c:pt>
                <c:pt idx="41">
                  <c:v>107.67520559965875</c:v>
                </c:pt>
                <c:pt idx="42">
                  <c:v>109.86598988326871</c:v>
                </c:pt>
                <c:pt idx="43">
                  <c:v>114.24503940594587</c:v>
                </c:pt>
                <c:pt idx="44">
                  <c:v>115.30507914496073</c:v>
                </c:pt>
                <c:pt idx="45">
                  <c:v>111.54552485002144</c:v>
                </c:pt>
                <c:pt idx="46">
                  <c:v>108.58587992896526</c:v>
                </c:pt>
                <c:pt idx="47">
                  <c:v>118.48458403144667</c:v>
                </c:pt>
                <c:pt idx="48">
                  <c:v>103.94093888950886</c:v>
                </c:pt>
                <c:pt idx="49">
                  <c:v>109.05826720917982</c:v>
                </c:pt>
                <c:pt idx="50">
                  <c:v>103.85687316461446</c:v>
                </c:pt>
                <c:pt idx="51">
                  <c:v>108.23024125002956</c:v>
                </c:pt>
                <c:pt idx="52">
                  <c:v>106.74336395758552</c:v>
                </c:pt>
                <c:pt idx="53">
                  <c:v>112.56466405485594</c:v>
                </c:pt>
                <c:pt idx="54">
                  <c:v>114.83612284292013</c:v>
                </c:pt>
                <c:pt idx="55">
                  <c:v>119.39386215468988</c:v>
                </c:pt>
                <c:pt idx="56">
                  <c:v>120.48223225358753</c:v>
                </c:pt>
                <c:pt idx="57">
                  <c:v>116.53520587515818</c:v>
                </c:pt>
                <c:pt idx="58">
                  <c:v>113.42513020337957</c:v>
                </c:pt>
                <c:pt idx="59">
                  <c:v>123.74544304041588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6-FF4A-9404-AD951290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65999"/>
        <c:axId val="1630186559"/>
      </c:lineChart>
      <c:catAx>
        <c:axId val="15418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186559"/>
        <c:crosses val="autoZero"/>
        <c:auto val="1"/>
        <c:lblAlgn val="ctr"/>
        <c:lblOffset val="100"/>
        <c:noMultiLvlLbl val="0"/>
      </c:catAx>
      <c:valAx>
        <c:axId val="163018655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18659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'Actividad 4'!$B$3:$B$50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'Actividad 4'!$C$3:$C$50</c:f>
              <c:numCache>
                <c:formatCode>General</c:formatCode>
                <c:ptCount val="48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D-0347-8038-AD562EB5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'Actividad 4'!$B$3:$B$50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'Actividad 4'!$C$3:$C$50</c:f>
              <c:numCache>
                <c:formatCode>General</c:formatCode>
                <c:ptCount val="48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5-8445-A660-BA527A6D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strRef>
              <c:f>'Actividad 4'!$B$3:$B$50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xVal>
          <c:yVal>
            <c:numRef>
              <c:f>'Actividad 4'!$C$3:$C$50</c:f>
              <c:numCache>
                <c:formatCode>General</c:formatCode>
                <c:ptCount val="48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D-B045-8DAB-025F06C60272}"/>
            </c:ext>
          </c:extLst>
        </c:ser>
        <c:ser>
          <c:idx val="0"/>
          <c:order val="1"/>
          <c:tx>
            <c:strRef>
              <c:f>'Actividad 4'!$E$2</c:f>
              <c:strCache>
                <c:ptCount val="1"/>
                <c:pt idx="0">
                  <c:v>Medias Móviles centradsas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'Actividad 4'!$E$3:$E$50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D-B045-8DAB-025F06C6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35263"/>
        <c:axId val="1629366879"/>
      </c:scatterChart>
      <c:valAx>
        <c:axId val="162873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9366879"/>
        <c:crosses val="autoZero"/>
        <c:crossBetween val="midCat"/>
      </c:valAx>
      <c:valAx>
        <c:axId val="16293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873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val>
            <c:numRef>
              <c:f>'Actividad 4'!$H$3:$H$50</c:f>
              <c:numCache>
                <c:formatCode>0.000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A-7F45-8342-68EC625C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65999"/>
        <c:axId val="1630186559"/>
      </c:lineChart>
      <c:catAx>
        <c:axId val="154186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186559"/>
        <c:crosses val="autoZero"/>
        <c:auto val="1"/>
        <c:lblAlgn val="ctr"/>
        <c:lblOffset val="100"/>
        <c:noMultiLvlLbl val="0"/>
      </c:catAx>
      <c:valAx>
        <c:axId val="16301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186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'Otros ejemplos'!$Q$4:$Q$123</c:f>
              <c:strCache>
                <c:ptCount val="120"/>
                <c:pt idx="0">
                  <c:v>Enero </c:v>
                </c:pt>
                <c:pt idx="1">
                  <c:v>Febrero </c:v>
                </c:pt>
                <c:pt idx="2">
                  <c:v>Marzo </c:v>
                </c:pt>
                <c:pt idx="3">
                  <c:v>Abril </c:v>
                </c:pt>
                <c:pt idx="4">
                  <c:v>Mayo </c:v>
                </c:pt>
                <c:pt idx="5">
                  <c:v>Junio </c:v>
                </c:pt>
                <c:pt idx="6">
                  <c:v>Julio </c:v>
                </c:pt>
                <c:pt idx="7">
                  <c:v>Agosto </c:v>
                </c:pt>
                <c:pt idx="8">
                  <c:v>Septiembre </c:v>
                </c:pt>
                <c:pt idx="9">
                  <c:v>Octubre </c:v>
                </c:pt>
                <c:pt idx="10">
                  <c:v>Noviembre </c:v>
                </c:pt>
                <c:pt idx="11">
                  <c:v>Diciembre 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  <c:pt idx="48">
                  <c:v>Enero</c:v>
                </c:pt>
                <c:pt idx="49">
                  <c:v>Febrero</c:v>
                </c:pt>
                <c:pt idx="50">
                  <c:v>Marzo</c:v>
                </c:pt>
                <c:pt idx="51">
                  <c:v>Abril</c:v>
                </c:pt>
                <c:pt idx="52">
                  <c:v>Mayo</c:v>
                </c:pt>
                <c:pt idx="53">
                  <c:v>Junio</c:v>
                </c:pt>
                <c:pt idx="54">
                  <c:v>Julio</c:v>
                </c:pt>
                <c:pt idx="55">
                  <c:v>Agosto</c:v>
                </c:pt>
                <c:pt idx="56">
                  <c:v>Septiembre</c:v>
                </c:pt>
                <c:pt idx="57">
                  <c:v>Octubre</c:v>
                </c:pt>
                <c:pt idx="58">
                  <c:v>Noviembre</c:v>
                </c:pt>
                <c:pt idx="59">
                  <c:v>Diciembre</c:v>
                </c:pt>
                <c:pt idx="60">
                  <c:v>Enero</c:v>
                </c:pt>
                <c:pt idx="61">
                  <c:v>Febrero</c:v>
                </c:pt>
                <c:pt idx="62">
                  <c:v>Marzo</c:v>
                </c:pt>
                <c:pt idx="63">
                  <c:v>Abril</c:v>
                </c:pt>
                <c:pt idx="64">
                  <c:v>Mayo</c:v>
                </c:pt>
                <c:pt idx="65">
                  <c:v>Junio</c:v>
                </c:pt>
                <c:pt idx="66">
                  <c:v>Julio</c:v>
                </c:pt>
                <c:pt idx="67">
                  <c:v>Agosto</c:v>
                </c:pt>
                <c:pt idx="68">
                  <c:v>Septiembre</c:v>
                </c:pt>
                <c:pt idx="69">
                  <c:v>Octubre</c:v>
                </c:pt>
                <c:pt idx="70">
                  <c:v>Noviembre</c:v>
                </c:pt>
                <c:pt idx="71">
                  <c:v>Diciembre</c:v>
                </c:pt>
                <c:pt idx="72">
                  <c:v>Enero</c:v>
                </c:pt>
                <c:pt idx="73">
                  <c:v>Febrero</c:v>
                </c:pt>
                <c:pt idx="74">
                  <c:v>Marzo</c:v>
                </c:pt>
                <c:pt idx="75">
                  <c:v>Abril</c:v>
                </c:pt>
                <c:pt idx="76">
                  <c:v>Mayo</c:v>
                </c:pt>
                <c:pt idx="77">
                  <c:v>Junio</c:v>
                </c:pt>
                <c:pt idx="78">
                  <c:v>Julio</c:v>
                </c:pt>
                <c:pt idx="79">
                  <c:v>Agosto</c:v>
                </c:pt>
                <c:pt idx="80">
                  <c:v>Septiembre</c:v>
                </c:pt>
                <c:pt idx="81">
                  <c:v>Octubre</c:v>
                </c:pt>
                <c:pt idx="82">
                  <c:v>Noviembre</c:v>
                </c:pt>
                <c:pt idx="83">
                  <c:v>Diciembre</c:v>
                </c:pt>
                <c:pt idx="84">
                  <c:v>Enero</c:v>
                </c:pt>
                <c:pt idx="85">
                  <c:v>Febrero</c:v>
                </c:pt>
                <c:pt idx="86">
                  <c:v>Marzo</c:v>
                </c:pt>
                <c:pt idx="87">
                  <c:v>Abril</c:v>
                </c:pt>
                <c:pt idx="88">
                  <c:v>Mayo</c:v>
                </c:pt>
                <c:pt idx="89">
                  <c:v>Junio</c:v>
                </c:pt>
                <c:pt idx="90">
                  <c:v>Julio</c:v>
                </c:pt>
                <c:pt idx="91">
                  <c:v>Agosto</c:v>
                </c:pt>
                <c:pt idx="92">
                  <c:v>Septiembre</c:v>
                </c:pt>
                <c:pt idx="93">
                  <c:v>Octubre</c:v>
                </c:pt>
                <c:pt idx="94">
                  <c:v>Noviembre</c:v>
                </c:pt>
                <c:pt idx="95">
                  <c:v>Diciembre</c:v>
                </c:pt>
                <c:pt idx="96">
                  <c:v>Enero</c:v>
                </c:pt>
                <c:pt idx="97">
                  <c:v>Febrero</c:v>
                </c:pt>
                <c:pt idx="98">
                  <c:v>Marzo</c:v>
                </c:pt>
                <c:pt idx="99">
                  <c:v>Abril</c:v>
                </c:pt>
                <c:pt idx="100">
                  <c:v>Mayo</c:v>
                </c:pt>
                <c:pt idx="101">
                  <c:v>Junio</c:v>
                </c:pt>
                <c:pt idx="102">
                  <c:v>Julio</c:v>
                </c:pt>
                <c:pt idx="103">
                  <c:v>Agosto</c:v>
                </c:pt>
                <c:pt idx="104">
                  <c:v>Septiembre</c:v>
                </c:pt>
                <c:pt idx="105">
                  <c:v>Octubre</c:v>
                </c:pt>
                <c:pt idx="106">
                  <c:v>Noviembre</c:v>
                </c:pt>
                <c:pt idx="107">
                  <c:v>Diciembre</c:v>
                </c:pt>
                <c:pt idx="108">
                  <c:v>Enero</c:v>
                </c:pt>
                <c:pt idx="109">
                  <c:v>Febrero</c:v>
                </c:pt>
                <c:pt idx="110">
                  <c:v>Marzo</c:v>
                </c:pt>
                <c:pt idx="111">
                  <c:v>Abril</c:v>
                </c:pt>
                <c:pt idx="112">
                  <c:v>Mayo</c:v>
                </c:pt>
                <c:pt idx="113">
                  <c:v>Junio</c:v>
                </c:pt>
                <c:pt idx="114">
                  <c:v>Julio</c:v>
                </c:pt>
                <c:pt idx="115">
                  <c:v>Agosto</c:v>
                </c:pt>
                <c:pt idx="116">
                  <c:v>Septiembre</c:v>
                </c:pt>
                <c:pt idx="117">
                  <c:v>Octubre</c:v>
                </c:pt>
                <c:pt idx="118">
                  <c:v>Noviembre</c:v>
                </c:pt>
                <c:pt idx="119">
                  <c:v>Diciembre</c:v>
                </c:pt>
              </c:strCache>
            </c:strRef>
          </c:cat>
          <c:val>
            <c:numRef>
              <c:f>'Otros ejemplos'!$R$4:$R$123</c:f>
              <c:numCache>
                <c:formatCode>0.0</c:formatCode>
                <c:ptCount val="120"/>
                <c:pt idx="0">
                  <c:v>26.8</c:v>
                </c:pt>
                <c:pt idx="1">
                  <c:v>27.2</c:v>
                </c:pt>
                <c:pt idx="2">
                  <c:v>27.1</c:v>
                </c:pt>
                <c:pt idx="3">
                  <c:v>26.3</c:v>
                </c:pt>
                <c:pt idx="4">
                  <c:v>25.4</c:v>
                </c:pt>
                <c:pt idx="5">
                  <c:v>23.9</c:v>
                </c:pt>
                <c:pt idx="6">
                  <c:v>23.8</c:v>
                </c:pt>
                <c:pt idx="7">
                  <c:v>23.6</c:v>
                </c:pt>
                <c:pt idx="8">
                  <c:v>25.3</c:v>
                </c:pt>
                <c:pt idx="9">
                  <c:v>25.8</c:v>
                </c:pt>
                <c:pt idx="10">
                  <c:v>26.4</c:v>
                </c:pt>
                <c:pt idx="11">
                  <c:v>26.9</c:v>
                </c:pt>
                <c:pt idx="12">
                  <c:v>27.1</c:v>
                </c:pt>
                <c:pt idx="13">
                  <c:v>27.5</c:v>
                </c:pt>
                <c:pt idx="14">
                  <c:v>27.4</c:v>
                </c:pt>
                <c:pt idx="15">
                  <c:v>26.4</c:v>
                </c:pt>
                <c:pt idx="16">
                  <c:v>24.8</c:v>
                </c:pt>
                <c:pt idx="17">
                  <c:v>24.3</c:v>
                </c:pt>
                <c:pt idx="18">
                  <c:v>23.4</c:v>
                </c:pt>
                <c:pt idx="19">
                  <c:v>23.4</c:v>
                </c:pt>
                <c:pt idx="20">
                  <c:v>24.6</c:v>
                </c:pt>
                <c:pt idx="21">
                  <c:v>25.4</c:v>
                </c:pt>
                <c:pt idx="22">
                  <c:v>25.8</c:v>
                </c:pt>
                <c:pt idx="23">
                  <c:v>26.7</c:v>
                </c:pt>
                <c:pt idx="24">
                  <c:v>26.9</c:v>
                </c:pt>
                <c:pt idx="25">
                  <c:v>26.3</c:v>
                </c:pt>
                <c:pt idx="26">
                  <c:v>25.7</c:v>
                </c:pt>
                <c:pt idx="27">
                  <c:v>25.7</c:v>
                </c:pt>
                <c:pt idx="28">
                  <c:v>24.8</c:v>
                </c:pt>
                <c:pt idx="29">
                  <c:v>24</c:v>
                </c:pt>
                <c:pt idx="30">
                  <c:v>23.4</c:v>
                </c:pt>
                <c:pt idx="31">
                  <c:v>23.5</c:v>
                </c:pt>
                <c:pt idx="32">
                  <c:v>24.8</c:v>
                </c:pt>
                <c:pt idx="33">
                  <c:v>25.6</c:v>
                </c:pt>
                <c:pt idx="34">
                  <c:v>26.2</c:v>
                </c:pt>
                <c:pt idx="35">
                  <c:v>26.5</c:v>
                </c:pt>
                <c:pt idx="36">
                  <c:v>26.8</c:v>
                </c:pt>
                <c:pt idx="37">
                  <c:v>26.9</c:v>
                </c:pt>
                <c:pt idx="38">
                  <c:v>26.7</c:v>
                </c:pt>
                <c:pt idx="39">
                  <c:v>26.1</c:v>
                </c:pt>
                <c:pt idx="40">
                  <c:v>26.2</c:v>
                </c:pt>
                <c:pt idx="41">
                  <c:v>24.7</c:v>
                </c:pt>
                <c:pt idx="42">
                  <c:v>23.9</c:v>
                </c:pt>
                <c:pt idx="43">
                  <c:v>23.7</c:v>
                </c:pt>
                <c:pt idx="44">
                  <c:v>24.7</c:v>
                </c:pt>
                <c:pt idx="45">
                  <c:v>25.8</c:v>
                </c:pt>
                <c:pt idx="46">
                  <c:v>26.1</c:v>
                </c:pt>
                <c:pt idx="47">
                  <c:v>26.5</c:v>
                </c:pt>
                <c:pt idx="48">
                  <c:v>26.3</c:v>
                </c:pt>
                <c:pt idx="49">
                  <c:v>27.1</c:v>
                </c:pt>
                <c:pt idx="50">
                  <c:v>26.2</c:v>
                </c:pt>
                <c:pt idx="51">
                  <c:v>25.7</c:v>
                </c:pt>
                <c:pt idx="52">
                  <c:v>25.5</c:v>
                </c:pt>
                <c:pt idx="53">
                  <c:v>24.9</c:v>
                </c:pt>
                <c:pt idx="54">
                  <c:v>24.2</c:v>
                </c:pt>
                <c:pt idx="55">
                  <c:v>24.6</c:v>
                </c:pt>
                <c:pt idx="56">
                  <c:v>25.5</c:v>
                </c:pt>
                <c:pt idx="57">
                  <c:v>25.9</c:v>
                </c:pt>
                <c:pt idx="58">
                  <c:v>26.4</c:v>
                </c:pt>
                <c:pt idx="59">
                  <c:v>26.9</c:v>
                </c:pt>
                <c:pt idx="60">
                  <c:v>27.1</c:v>
                </c:pt>
                <c:pt idx="61">
                  <c:v>27.1</c:v>
                </c:pt>
                <c:pt idx="62">
                  <c:v>27.4</c:v>
                </c:pt>
                <c:pt idx="63">
                  <c:v>26.8</c:v>
                </c:pt>
                <c:pt idx="64">
                  <c:v>25.4</c:v>
                </c:pt>
                <c:pt idx="65">
                  <c:v>24.8</c:v>
                </c:pt>
                <c:pt idx="66">
                  <c:v>23.6</c:v>
                </c:pt>
                <c:pt idx="67">
                  <c:v>23.9</c:v>
                </c:pt>
                <c:pt idx="68">
                  <c:v>25</c:v>
                </c:pt>
                <c:pt idx="69">
                  <c:v>25.9</c:v>
                </c:pt>
                <c:pt idx="70">
                  <c:v>26.3</c:v>
                </c:pt>
                <c:pt idx="71">
                  <c:v>26.6</c:v>
                </c:pt>
                <c:pt idx="72">
                  <c:v>26.8</c:v>
                </c:pt>
                <c:pt idx="73">
                  <c:v>27.1</c:v>
                </c:pt>
                <c:pt idx="74">
                  <c:v>27.4</c:v>
                </c:pt>
                <c:pt idx="75">
                  <c:v>26.4</c:v>
                </c:pt>
                <c:pt idx="76">
                  <c:v>25.5</c:v>
                </c:pt>
                <c:pt idx="77">
                  <c:v>24.7</c:v>
                </c:pt>
                <c:pt idx="78">
                  <c:v>24.3</c:v>
                </c:pt>
                <c:pt idx="79">
                  <c:v>24.4</c:v>
                </c:pt>
                <c:pt idx="80">
                  <c:v>24.8</c:v>
                </c:pt>
                <c:pt idx="81">
                  <c:v>26.2</c:v>
                </c:pt>
                <c:pt idx="82">
                  <c:v>26.3</c:v>
                </c:pt>
                <c:pt idx="83">
                  <c:v>27</c:v>
                </c:pt>
                <c:pt idx="84">
                  <c:v>27.1</c:v>
                </c:pt>
                <c:pt idx="85">
                  <c:v>27.5</c:v>
                </c:pt>
                <c:pt idx="86">
                  <c:v>26.2</c:v>
                </c:pt>
                <c:pt idx="87">
                  <c:v>28.2</c:v>
                </c:pt>
                <c:pt idx="88">
                  <c:v>27.1</c:v>
                </c:pt>
                <c:pt idx="89">
                  <c:v>25.4</c:v>
                </c:pt>
                <c:pt idx="90">
                  <c:v>25.6</c:v>
                </c:pt>
                <c:pt idx="91">
                  <c:v>24.5</c:v>
                </c:pt>
                <c:pt idx="92">
                  <c:v>24.7</c:v>
                </c:pt>
                <c:pt idx="93">
                  <c:v>26</c:v>
                </c:pt>
                <c:pt idx="94">
                  <c:v>26.5</c:v>
                </c:pt>
                <c:pt idx="95">
                  <c:v>26.8</c:v>
                </c:pt>
                <c:pt idx="96">
                  <c:v>26.3</c:v>
                </c:pt>
                <c:pt idx="97">
                  <c:v>26.7</c:v>
                </c:pt>
                <c:pt idx="98">
                  <c:v>26.6</c:v>
                </c:pt>
                <c:pt idx="99">
                  <c:v>25.8</c:v>
                </c:pt>
                <c:pt idx="100">
                  <c:v>25.2</c:v>
                </c:pt>
                <c:pt idx="101">
                  <c:v>25.1</c:v>
                </c:pt>
                <c:pt idx="102">
                  <c:v>23.3</c:v>
                </c:pt>
                <c:pt idx="103">
                  <c:v>23.8</c:v>
                </c:pt>
                <c:pt idx="104">
                  <c:v>25.2</c:v>
                </c:pt>
                <c:pt idx="105">
                  <c:v>25.5</c:v>
                </c:pt>
                <c:pt idx="106">
                  <c:v>26.4</c:v>
                </c:pt>
                <c:pt idx="107">
                  <c:v>26.7</c:v>
                </c:pt>
                <c:pt idx="108">
                  <c:v>27</c:v>
                </c:pt>
                <c:pt idx="109">
                  <c:v>27.4</c:v>
                </c:pt>
                <c:pt idx="110">
                  <c:v>27</c:v>
                </c:pt>
                <c:pt idx="111">
                  <c:v>26.3</c:v>
                </c:pt>
                <c:pt idx="112">
                  <c:v>25.9</c:v>
                </c:pt>
                <c:pt idx="113">
                  <c:v>24.6</c:v>
                </c:pt>
                <c:pt idx="114">
                  <c:v>24.1</c:v>
                </c:pt>
                <c:pt idx="115">
                  <c:v>24.3</c:v>
                </c:pt>
                <c:pt idx="116">
                  <c:v>25.2</c:v>
                </c:pt>
                <c:pt idx="117">
                  <c:v>26.3</c:v>
                </c:pt>
                <c:pt idx="118">
                  <c:v>26.4</c:v>
                </c:pt>
                <c:pt idx="119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6-244D-BD31-A937B29E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43791"/>
        <c:axId val="685598095"/>
      </c:lineChart>
      <c:catAx>
        <c:axId val="78514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5598095"/>
        <c:crosses val="autoZero"/>
        <c:auto val="1"/>
        <c:lblAlgn val="ctr"/>
        <c:lblOffset val="100"/>
        <c:noMultiLvlLbl val="0"/>
      </c:catAx>
      <c:valAx>
        <c:axId val="6855980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514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 Original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'Otros ej 2'!$D$17:$D$32</c:f>
              <c:numCache>
                <c:formatCode>General</c:formatCode>
                <c:ptCount val="16"/>
                <c:pt idx="0">
                  <c:v>25</c:v>
                </c:pt>
                <c:pt idx="1">
                  <c:v>22</c:v>
                </c:pt>
                <c:pt idx="2">
                  <c:v>7</c:v>
                </c:pt>
                <c:pt idx="3">
                  <c:v>12</c:v>
                </c:pt>
                <c:pt idx="4">
                  <c:v>27</c:v>
                </c:pt>
                <c:pt idx="5">
                  <c:v>23</c:v>
                </c:pt>
                <c:pt idx="6">
                  <c:v>11</c:v>
                </c:pt>
                <c:pt idx="7">
                  <c:v>15</c:v>
                </c:pt>
                <c:pt idx="8">
                  <c:v>28</c:v>
                </c:pt>
                <c:pt idx="9">
                  <c:v>23</c:v>
                </c:pt>
                <c:pt idx="10">
                  <c:v>5</c:v>
                </c:pt>
                <c:pt idx="11">
                  <c:v>8</c:v>
                </c:pt>
                <c:pt idx="12">
                  <c:v>30</c:v>
                </c:pt>
                <c:pt idx="13">
                  <c:v>19</c:v>
                </c:pt>
                <c:pt idx="14">
                  <c:v>6</c:v>
                </c:pt>
                <c:pt idx="15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7E2-7246-A43D-63A3A8DA4C77}"/>
            </c:ext>
          </c:extLst>
        </c:ser>
        <c:ser>
          <c:idx val="0"/>
          <c:order val="1"/>
          <c:tx>
            <c:v>Serie Suavizada MM4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'Otros ej 2'!$F$17:$F$32</c:f>
              <c:numCache>
                <c:formatCode>0.00</c:formatCode>
                <c:ptCount val="16"/>
                <c:pt idx="2">
                  <c:v>16.75</c:v>
                </c:pt>
                <c:pt idx="3">
                  <c:v>17.125</c:v>
                </c:pt>
                <c:pt idx="4">
                  <c:v>17.75</c:v>
                </c:pt>
                <c:pt idx="5">
                  <c:v>18.625</c:v>
                </c:pt>
                <c:pt idx="6">
                  <c:v>19.125</c:v>
                </c:pt>
                <c:pt idx="7">
                  <c:v>19.25</c:v>
                </c:pt>
                <c:pt idx="8">
                  <c:v>18.5</c:v>
                </c:pt>
                <c:pt idx="9">
                  <c:v>16.875</c:v>
                </c:pt>
                <c:pt idx="10">
                  <c:v>16.25</c:v>
                </c:pt>
                <c:pt idx="11">
                  <c:v>16</c:v>
                </c:pt>
                <c:pt idx="12">
                  <c:v>15.625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2-7246-A43D-63A3A8DA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4751"/>
        <c:axId val="754407919"/>
      </c:lineChart>
      <c:catAx>
        <c:axId val="7190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4407919"/>
        <c:crosses val="autoZero"/>
        <c:auto val="1"/>
        <c:lblAlgn val="ctr"/>
        <c:lblOffset val="100"/>
        <c:noMultiLvlLbl val="0"/>
      </c:catAx>
      <c:valAx>
        <c:axId val="7544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90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050" b="1"/>
              <a:t>PESCA</a:t>
            </a:r>
            <a:r>
              <a:rPr lang="es-ES_tradnl" sz="1050" b="1" baseline="0"/>
              <a:t> DE ATÚN</a:t>
            </a:r>
            <a:endParaRPr lang="es-ES_tradnl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'ACTIVDAD 3'!$R$4:$R$31</c:f>
              <c:strCache>
                <c:ptCount val="2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20">
                  <c:v>JUNIO</c:v>
                </c:pt>
                <c:pt idx="21">
                  <c:v>JULIO</c:v>
                </c:pt>
                <c:pt idx="23">
                  <c:v>AGOSTO</c:v>
                </c:pt>
                <c:pt idx="24">
                  <c:v>SEPTIEMBRE</c:v>
                </c:pt>
                <c:pt idx="25">
                  <c:v>OCTUBRE</c:v>
                </c:pt>
                <c:pt idx="26">
                  <c:v>NOVIEMBRE</c:v>
                </c:pt>
                <c:pt idx="27">
                  <c:v>DICIEMBRE</c:v>
                </c:pt>
              </c:strCache>
            </c:strRef>
          </c:cat>
          <c:val>
            <c:numRef>
              <c:f>'ACTIVDAD 3'!$S$4:$S$31</c:f>
              <c:numCache>
                <c:formatCode>General</c:formatCode>
                <c:ptCount val="28"/>
                <c:pt idx="0">
                  <c:v>362</c:v>
                </c:pt>
                <c:pt idx="1">
                  <c:v>381</c:v>
                </c:pt>
                <c:pt idx="2">
                  <c:v>317</c:v>
                </c:pt>
                <c:pt idx="3">
                  <c:v>297</c:v>
                </c:pt>
                <c:pt idx="4">
                  <c:v>399</c:v>
                </c:pt>
                <c:pt idx="5">
                  <c:v>402</c:v>
                </c:pt>
                <c:pt idx="6">
                  <c:v>375</c:v>
                </c:pt>
                <c:pt idx="7">
                  <c:v>349</c:v>
                </c:pt>
                <c:pt idx="8">
                  <c:v>386</c:v>
                </c:pt>
                <c:pt idx="9">
                  <c:v>328</c:v>
                </c:pt>
                <c:pt idx="10">
                  <c:v>389</c:v>
                </c:pt>
                <c:pt idx="11">
                  <c:v>343</c:v>
                </c:pt>
                <c:pt idx="12">
                  <c:v>276</c:v>
                </c:pt>
                <c:pt idx="13">
                  <c:v>334</c:v>
                </c:pt>
                <c:pt idx="14">
                  <c:v>394</c:v>
                </c:pt>
                <c:pt idx="15">
                  <c:v>334</c:v>
                </c:pt>
                <c:pt idx="16">
                  <c:v>384</c:v>
                </c:pt>
                <c:pt idx="20">
                  <c:v>314</c:v>
                </c:pt>
                <c:pt idx="21">
                  <c:v>344</c:v>
                </c:pt>
                <c:pt idx="23">
                  <c:v>337</c:v>
                </c:pt>
                <c:pt idx="24">
                  <c:v>345</c:v>
                </c:pt>
                <c:pt idx="25">
                  <c:v>362</c:v>
                </c:pt>
                <c:pt idx="26">
                  <c:v>314</c:v>
                </c:pt>
                <c:pt idx="27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A-674F-B6EB-68E30A94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00447"/>
        <c:axId val="717132783"/>
      </c:lineChart>
      <c:catAx>
        <c:axId val="10552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7132783"/>
        <c:crosses val="autoZero"/>
        <c:auto val="1"/>
        <c:lblAlgn val="ctr"/>
        <c:lblOffset val="100"/>
        <c:noMultiLvlLbl val="0"/>
      </c:catAx>
      <c:valAx>
        <c:axId val="7171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52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'Actividad 5'!$AA$4:$AA$15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'Actividad 5'!$AB$4:$AB$15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E-B847-805E-C893E43F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25295"/>
        <c:axId val="719137679"/>
      </c:scatterChart>
      <c:valAx>
        <c:axId val="7219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9137679"/>
        <c:crosses val="autoZero"/>
        <c:crossBetween val="midCat"/>
      </c:valAx>
      <c:valAx>
        <c:axId val="7191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9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Enfoque</a:t>
            </a:r>
            <a:r>
              <a:rPr lang="es-ES_tradnl" baseline="0"/>
              <a:t> </a:t>
            </a:r>
            <a:r>
              <a:rPr lang="es-ES_tradnl"/>
              <a:t>Multiplicativo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'ENFOQUE DE LOS COMPONENTES'!$F$39</c:f>
              <c:strCache>
                <c:ptCount val="1"/>
                <c:pt idx="0">
                  <c:v>Multiplicativo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'ENFOQUE DE LOS COMPONENTES'!$F$40:$F$54</c:f>
              <c:numCache>
                <c:formatCode>0.00</c:formatCode>
                <c:ptCount val="15"/>
                <c:pt idx="0">
                  <c:v>0.23207681608647723</c:v>
                </c:pt>
                <c:pt idx="1">
                  <c:v>9.9430118893681705</c:v>
                </c:pt>
                <c:pt idx="2">
                  <c:v>26.328167906740486</c:v>
                </c:pt>
                <c:pt idx="3">
                  <c:v>7.4464113655676094</c:v>
                </c:pt>
                <c:pt idx="4">
                  <c:v>9.8557832473481373</c:v>
                </c:pt>
                <c:pt idx="5">
                  <c:v>10.455852270564826</c:v>
                </c:pt>
                <c:pt idx="6">
                  <c:v>40.542406372996304</c:v>
                </c:pt>
                <c:pt idx="7">
                  <c:v>53.108235068601509</c:v>
                </c:pt>
                <c:pt idx="8">
                  <c:v>19.165436453547464</c:v>
                </c:pt>
                <c:pt idx="9">
                  <c:v>10.109219827850913</c:v>
                </c:pt>
                <c:pt idx="10">
                  <c:v>38.45315675824574</c:v>
                </c:pt>
                <c:pt idx="11">
                  <c:v>110.2591169441975</c:v>
                </c:pt>
                <c:pt idx="12">
                  <c:v>19.496716645550521</c:v>
                </c:pt>
                <c:pt idx="13">
                  <c:v>31.144800891583213</c:v>
                </c:pt>
                <c:pt idx="14">
                  <c:v>41.795548104797305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8-0B41-9422-DA1B8282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373679"/>
        <c:axId val="1022832159"/>
      </c:lineChart>
      <c:catAx>
        <c:axId val="116137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2832159"/>
        <c:crosses val="autoZero"/>
        <c:auto val="1"/>
        <c:lblAlgn val="ctr"/>
        <c:lblOffset val="100"/>
        <c:noMultiLvlLbl val="0"/>
      </c:catAx>
      <c:valAx>
        <c:axId val="102283215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6137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Franklin Gothic Demi Cond" panose="020B0603020102020204" pitchFamily="34" charset="0"/>
              </a:rPr>
              <a:t>Nro. Accidentes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Ejemplo 1 Medias Móviles'!$C$2</c:f>
              <c:strCache>
                <c:ptCount val="1"/>
                <c:pt idx="0">
                  <c:v>Nro. Accidentes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Ejemplo 1 Medias Móviles'!$B$3:$B$12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 Ejemplo 1 Medias Móviles'!$C$3:$C$12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7-604C-A85F-FCB62C3A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21583"/>
        <c:axId val="721928143"/>
      </c:scatterChart>
      <c:valAx>
        <c:axId val="7224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928143"/>
        <c:crosses val="autoZero"/>
        <c:crossBetween val="midCat"/>
      </c:valAx>
      <c:valAx>
        <c:axId val="7219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242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Franklin Gothic Demi Cond" panose="020B0603020102020204" pitchFamily="34" charset="0"/>
              </a:rPr>
              <a:t>Nro. Accidentes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Ejemplo 1 Medias Móviles'!$B$3:$B$12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 Ejemplo 1 Medias Móviles'!$C$3:$C$12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8-C041-83EC-B32E427C68D2}"/>
            </c:ext>
          </c:extLst>
        </c:ser>
        <c:ser>
          <c:idx val="1"/>
          <c:order val="1"/>
          <c:tx>
            <c:v>Serie suavizada MM3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 Ejemplo 1 Medias Móviles'!$D$20:$D$29</c:f>
              <c:numCache>
                <c:formatCode>0.00</c:formatCode>
                <c:ptCount val="10"/>
                <c:pt idx="1">
                  <c:v>20</c:v>
                </c:pt>
                <c:pt idx="2">
                  <c:v>20.666666666666668</c:v>
                </c:pt>
                <c:pt idx="3">
                  <c:v>22.333333333333332</c:v>
                </c:pt>
                <c:pt idx="4">
                  <c:v>31.333333333333332</c:v>
                </c:pt>
                <c:pt idx="5">
                  <c:v>40</c:v>
                </c:pt>
                <c:pt idx="6">
                  <c:v>47</c:v>
                </c:pt>
                <c:pt idx="7">
                  <c:v>48</c:v>
                </c:pt>
                <c:pt idx="8">
                  <c:v>48.333333333333336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8-C041-83EC-B32E427C6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21583"/>
        <c:axId val="721928143"/>
      </c:scatterChart>
      <c:valAx>
        <c:axId val="7224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928143"/>
        <c:crosses val="autoZero"/>
        <c:crossBetween val="midCat"/>
      </c:valAx>
      <c:valAx>
        <c:axId val="7219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242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Franklin Gothic Demi Cond" panose="020B0603020102020204" pitchFamily="34" charset="0"/>
              </a:rPr>
              <a:t>Nro. Accidentes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Ejemplo 1 Medias Móviles'!$C$2</c:f>
              <c:strCache>
                <c:ptCount val="1"/>
                <c:pt idx="0">
                  <c:v>Nro. Accidentes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Ejemplo 1 Medias Móviles'!$B$3:$B$12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 Ejemplo 1 Medias Móviles'!$C$3:$C$12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2-7347-85E0-27302FCEB97C}"/>
            </c:ext>
          </c:extLst>
        </c:ser>
        <c:ser>
          <c:idx val="1"/>
          <c:order val="1"/>
          <c:tx>
            <c:v>Serie Suavizada MM4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 Ejemplo 1 Medias Móviles'!$E$38:$E$47</c:f>
              <c:numCache>
                <c:formatCode>0.00</c:formatCode>
                <c:ptCount val="10"/>
                <c:pt idx="2">
                  <c:v>21.75</c:v>
                </c:pt>
                <c:pt idx="3">
                  <c:v>25.125</c:v>
                </c:pt>
                <c:pt idx="4">
                  <c:v>31.375</c:v>
                </c:pt>
                <c:pt idx="5">
                  <c:v>39.125</c:v>
                </c:pt>
                <c:pt idx="6">
                  <c:v>44.625</c:v>
                </c:pt>
                <c:pt idx="7">
                  <c:v>47.375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2-7347-85E0-27302FCE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21583"/>
        <c:axId val="721928143"/>
      </c:scatterChart>
      <c:valAx>
        <c:axId val="7224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928143"/>
        <c:crosses val="autoZero"/>
        <c:crossBetween val="midCat"/>
      </c:valAx>
      <c:valAx>
        <c:axId val="7219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242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'Ejemplo 2 Pronóstico'!$C$4:$C$51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'Ejemplo 2 Pronóstico'!$D$4:$D$51</c:f>
              <c:numCache>
                <c:formatCode>General</c:formatCode>
                <c:ptCount val="48"/>
                <c:pt idx="0">
                  <c:v>87</c:v>
                </c:pt>
                <c:pt idx="1">
                  <c:v>91</c:v>
                </c:pt>
                <c:pt idx="2">
                  <c:v>87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102</c:v>
                </c:pt>
                <c:pt idx="9">
                  <c:v>98</c:v>
                </c:pt>
                <c:pt idx="10">
                  <c:v>96</c:v>
                </c:pt>
                <c:pt idx="11">
                  <c:v>105</c:v>
                </c:pt>
                <c:pt idx="12">
                  <c:v>89</c:v>
                </c:pt>
                <c:pt idx="13">
                  <c:v>93</c:v>
                </c:pt>
                <c:pt idx="14">
                  <c:v>89</c:v>
                </c:pt>
                <c:pt idx="15">
                  <c:v>93</c:v>
                </c:pt>
                <c:pt idx="16">
                  <c:v>90</c:v>
                </c:pt>
                <c:pt idx="17">
                  <c:v>97</c:v>
                </c:pt>
                <c:pt idx="18">
                  <c:v>99</c:v>
                </c:pt>
                <c:pt idx="19">
                  <c:v>103</c:v>
                </c:pt>
                <c:pt idx="20">
                  <c:v>104</c:v>
                </c:pt>
                <c:pt idx="21">
                  <c:v>100</c:v>
                </c:pt>
                <c:pt idx="22">
                  <c:v>98</c:v>
                </c:pt>
                <c:pt idx="23">
                  <c:v>107</c:v>
                </c:pt>
                <c:pt idx="24">
                  <c:v>92</c:v>
                </c:pt>
                <c:pt idx="25">
                  <c:v>98</c:v>
                </c:pt>
                <c:pt idx="26">
                  <c:v>92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106</c:v>
                </c:pt>
                <c:pt idx="32">
                  <c:v>107</c:v>
                </c:pt>
                <c:pt idx="33">
                  <c:v>105</c:v>
                </c:pt>
                <c:pt idx="34">
                  <c:v>101</c:v>
                </c:pt>
                <c:pt idx="35">
                  <c:v>110</c:v>
                </c:pt>
                <c:pt idx="36">
                  <c:v>102</c:v>
                </c:pt>
                <c:pt idx="37">
                  <c:v>106</c:v>
                </c:pt>
                <c:pt idx="38">
                  <c:v>102</c:v>
                </c:pt>
                <c:pt idx="39">
                  <c:v>106</c:v>
                </c:pt>
                <c:pt idx="40">
                  <c:v>103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117</c:v>
                </c:pt>
                <c:pt idx="45">
                  <c:v>113</c:v>
                </c:pt>
                <c:pt idx="46">
                  <c:v>111</c:v>
                </c:pt>
                <c:pt idx="4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1-214C-B0E3-830EB669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'Ejemplo 2 Pronóstico'!$C$4:$C$51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'Ejemplo 2 Pronóstico'!$D$4:$D$51</c:f>
              <c:numCache>
                <c:formatCode>General</c:formatCode>
                <c:ptCount val="48"/>
                <c:pt idx="0">
                  <c:v>87</c:v>
                </c:pt>
                <c:pt idx="1">
                  <c:v>91</c:v>
                </c:pt>
                <c:pt idx="2">
                  <c:v>87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102</c:v>
                </c:pt>
                <c:pt idx="9">
                  <c:v>98</c:v>
                </c:pt>
                <c:pt idx="10">
                  <c:v>96</c:v>
                </c:pt>
                <c:pt idx="11">
                  <c:v>105</c:v>
                </c:pt>
                <c:pt idx="12">
                  <c:v>89</c:v>
                </c:pt>
                <c:pt idx="13">
                  <c:v>93</c:v>
                </c:pt>
                <c:pt idx="14">
                  <c:v>89</c:v>
                </c:pt>
                <c:pt idx="15">
                  <c:v>93</c:v>
                </c:pt>
                <c:pt idx="16">
                  <c:v>90</c:v>
                </c:pt>
                <c:pt idx="17">
                  <c:v>97</c:v>
                </c:pt>
                <c:pt idx="18">
                  <c:v>99</c:v>
                </c:pt>
                <c:pt idx="19">
                  <c:v>103</c:v>
                </c:pt>
                <c:pt idx="20">
                  <c:v>104</c:v>
                </c:pt>
                <c:pt idx="21">
                  <c:v>100</c:v>
                </c:pt>
                <c:pt idx="22">
                  <c:v>98</c:v>
                </c:pt>
                <c:pt idx="23">
                  <c:v>107</c:v>
                </c:pt>
                <c:pt idx="24">
                  <c:v>92</c:v>
                </c:pt>
                <c:pt idx="25">
                  <c:v>98</c:v>
                </c:pt>
                <c:pt idx="26">
                  <c:v>92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106</c:v>
                </c:pt>
                <c:pt idx="32">
                  <c:v>107</c:v>
                </c:pt>
                <c:pt idx="33">
                  <c:v>105</c:v>
                </c:pt>
                <c:pt idx="34">
                  <c:v>101</c:v>
                </c:pt>
                <c:pt idx="35">
                  <c:v>110</c:v>
                </c:pt>
                <c:pt idx="36">
                  <c:v>102</c:v>
                </c:pt>
                <c:pt idx="37">
                  <c:v>106</c:v>
                </c:pt>
                <c:pt idx="38">
                  <c:v>102</c:v>
                </c:pt>
                <c:pt idx="39">
                  <c:v>106</c:v>
                </c:pt>
                <c:pt idx="40">
                  <c:v>103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117</c:v>
                </c:pt>
                <c:pt idx="45">
                  <c:v>113</c:v>
                </c:pt>
                <c:pt idx="46">
                  <c:v>111</c:v>
                </c:pt>
                <c:pt idx="4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9-3847-BF1D-72D6E237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cap="flat">
              <a:solidFill>
                <a:schemeClr val="accent1"/>
              </a:solidFill>
              <a:miter lim="800000"/>
            </a:ln>
          </c:spPr>
          <c:marker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strRef>
              <c:f>'Ejemplo 2 Pronóstico'!$C$4:$C$51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xVal>
          <c:yVal>
            <c:numRef>
              <c:f>'Ejemplo 2 Pronóstico'!$D$4:$D$51</c:f>
              <c:numCache>
                <c:formatCode>General</c:formatCode>
                <c:ptCount val="48"/>
                <c:pt idx="0">
                  <c:v>87</c:v>
                </c:pt>
                <c:pt idx="1">
                  <c:v>91</c:v>
                </c:pt>
                <c:pt idx="2">
                  <c:v>87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102</c:v>
                </c:pt>
                <c:pt idx="9">
                  <c:v>98</c:v>
                </c:pt>
                <c:pt idx="10">
                  <c:v>96</c:v>
                </c:pt>
                <c:pt idx="11">
                  <c:v>105</c:v>
                </c:pt>
                <c:pt idx="12">
                  <c:v>89</c:v>
                </c:pt>
                <c:pt idx="13">
                  <c:v>93</c:v>
                </c:pt>
                <c:pt idx="14">
                  <c:v>89</c:v>
                </c:pt>
                <c:pt idx="15">
                  <c:v>93</c:v>
                </c:pt>
                <c:pt idx="16">
                  <c:v>90</c:v>
                </c:pt>
                <c:pt idx="17">
                  <c:v>97</c:v>
                </c:pt>
                <c:pt idx="18">
                  <c:v>99</c:v>
                </c:pt>
                <c:pt idx="19">
                  <c:v>103</c:v>
                </c:pt>
                <c:pt idx="20">
                  <c:v>104</c:v>
                </c:pt>
                <c:pt idx="21">
                  <c:v>100</c:v>
                </c:pt>
                <c:pt idx="22">
                  <c:v>98</c:v>
                </c:pt>
                <c:pt idx="23">
                  <c:v>107</c:v>
                </c:pt>
                <c:pt idx="24">
                  <c:v>92</c:v>
                </c:pt>
                <c:pt idx="25">
                  <c:v>98</c:v>
                </c:pt>
                <c:pt idx="26">
                  <c:v>92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106</c:v>
                </c:pt>
                <c:pt idx="32">
                  <c:v>107</c:v>
                </c:pt>
                <c:pt idx="33">
                  <c:v>105</c:v>
                </c:pt>
                <c:pt idx="34">
                  <c:v>101</c:v>
                </c:pt>
                <c:pt idx="35">
                  <c:v>110</c:v>
                </c:pt>
                <c:pt idx="36">
                  <c:v>102</c:v>
                </c:pt>
                <c:pt idx="37">
                  <c:v>106</c:v>
                </c:pt>
                <c:pt idx="38">
                  <c:v>102</c:v>
                </c:pt>
                <c:pt idx="39">
                  <c:v>106</c:v>
                </c:pt>
                <c:pt idx="40">
                  <c:v>103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117</c:v>
                </c:pt>
                <c:pt idx="45">
                  <c:v>113</c:v>
                </c:pt>
                <c:pt idx="46">
                  <c:v>111</c:v>
                </c:pt>
                <c:pt idx="4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A-B74D-AACF-81A056BAB142}"/>
            </c:ext>
          </c:extLst>
        </c:ser>
        <c:ser>
          <c:idx val="0"/>
          <c:order val="1"/>
          <c:tx>
            <c:strRef>
              <c:f>'Ejemplo 2 Pronóstico'!$F$3</c:f>
              <c:strCache>
                <c:ptCount val="1"/>
                <c:pt idx="0">
                  <c:v>Medias Móviles centradsas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yVal>
            <c:numRef>
              <c:f>'Ejemplo 2 Pronóstico'!$F$4:$F$51</c:f>
              <c:numCache>
                <c:formatCode>General</c:formatCode>
                <c:ptCount val="48"/>
                <c:pt idx="6" formatCode="0.000">
                  <c:v>94.916666666666657</c:v>
                </c:pt>
                <c:pt idx="7" formatCode="0.000">
                  <c:v>95.083333333333343</c:v>
                </c:pt>
                <c:pt idx="8" formatCode="0.000">
                  <c:v>95.25</c:v>
                </c:pt>
                <c:pt idx="9" formatCode="0.000">
                  <c:v>95.416666666666657</c:v>
                </c:pt>
                <c:pt idx="10" formatCode="0.000">
                  <c:v>95.583333333333343</c:v>
                </c:pt>
                <c:pt idx="11" formatCode="0.000">
                  <c:v>95.75</c:v>
                </c:pt>
                <c:pt idx="12" formatCode="0.000">
                  <c:v>95.916666666666657</c:v>
                </c:pt>
                <c:pt idx="13" formatCode="0.000">
                  <c:v>96.083333333333343</c:v>
                </c:pt>
                <c:pt idx="14" formatCode="0.000">
                  <c:v>96.25</c:v>
                </c:pt>
                <c:pt idx="15" formatCode="0.000">
                  <c:v>96.416666666666657</c:v>
                </c:pt>
                <c:pt idx="16" formatCode="0.000">
                  <c:v>96.583333333333343</c:v>
                </c:pt>
                <c:pt idx="17" formatCode="0.000">
                  <c:v>96.75</c:v>
                </c:pt>
                <c:pt idx="18" formatCode="0.000">
                  <c:v>96.958333333333329</c:v>
                </c:pt>
                <c:pt idx="19" formatCode="0.000">
                  <c:v>97.291666666666657</c:v>
                </c:pt>
                <c:pt idx="20" formatCode="0.000">
                  <c:v>97.625</c:v>
                </c:pt>
                <c:pt idx="21" formatCode="0.000">
                  <c:v>97.875</c:v>
                </c:pt>
                <c:pt idx="22" formatCode="0.000">
                  <c:v>98.333333333333343</c:v>
                </c:pt>
                <c:pt idx="23" formatCode="0.000">
                  <c:v>98.791666666666671</c:v>
                </c:pt>
                <c:pt idx="24" formatCode="0.000">
                  <c:v>99.041666666666671</c:v>
                </c:pt>
                <c:pt idx="25" formatCode="0.000">
                  <c:v>99.291666666666671</c:v>
                </c:pt>
                <c:pt idx="26" formatCode="0.000">
                  <c:v>99.541666666666671</c:v>
                </c:pt>
                <c:pt idx="27" formatCode="0.000">
                  <c:v>99.875</c:v>
                </c:pt>
                <c:pt idx="28" formatCode="0.000">
                  <c:v>100.20833333333333</c:v>
                </c:pt>
                <c:pt idx="29" formatCode="0.000">
                  <c:v>100.45833333333333</c:v>
                </c:pt>
                <c:pt idx="30" formatCode="0.000">
                  <c:v>101</c:v>
                </c:pt>
                <c:pt idx="31" formatCode="0.000">
                  <c:v>101.75</c:v>
                </c:pt>
                <c:pt idx="32" formatCode="0.000">
                  <c:v>102.5</c:v>
                </c:pt>
                <c:pt idx="33" formatCode="0.000">
                  <c:v>103.33333333333334</c:v>
                </c:pt>
                <c:pt idx="34" formatCode="0.000">
                  <c:v>103.95833333333334</c:v>
                </c:pt>
                <c:pt idx="35" formatCode="0.000">
                  <c:v>104.58333333333334</c:v>
                </c:pt>
                <c:pt idx="36" formatCode="0.000">
                  <c:v>105.41666666666666</c:v>
                </c:pt>
                <c:pt idx="37" formatCode="0.000">
                  <c:v>106.25</c:v>
                </c:pt>
                <c:pt idx="38" formatCode="0.000">
                  <c:v>107.08333333333334</c:v>
                </c:pt>
                <c:pt idx="39" formatCode="0.000">
                  <c:v>107.83333333333334</c:v>
                </c:pt>
                <c:pt idx="40" formatCode="0.000">
                  <c:v>108.58333333333334</c:v>
                </c:pt>
                <c:pt idx="41" formatCode="0.000">
                  <c:v>109.41666666666666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A-B74D-AACF-81A056BA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35263"/>
        <c:axId val="1629366879"/>
      </c:scatterChart>
      <c:valAx>
        <c:axId val="162873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9366879"/>
        <c:crosses val="autoZero"/>
        <c:crossBetween val="midCat"/>
      </c:valAx>
      <c:valAx>
        <c:axId val="162936687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873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56430446194227E-3"/>
                  <c:y val="-0.32930956547098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val>
            <c:numRef>
              <c:f>'Ejemplo 2 Pronóstico'!$I$4:$I$51</c:f>
              <c:numCache>
                <c:formatCode>0.000</c:formatCode>
                <c:ptCount val="48"/>
                <c:pt idx="0">
                  <c:v>92.409671325082499</c:v>
                </c:pt>
                <c:pt idx="1">
                  <c:v>92.462508877559088</c:v>
                </c:pt>
                <c:pt idx="2">
                  <c:v>93.166351972328982</c:v>
                </c:pt>
                <c:pt idx="3">
                  <c:v>93.854313569657918</c:v>
                </c:pt>
                <c:pt idx="4">
                  <c:v>92.359989740602529</c:v>
                </c:pt>
                <c:pt idx="5">
                  <c:v>94.893944646736585</c:v>
                </c:pt>
                <c:pt idx="6">
                  <c:v>95.318979159307688</c:v>
                </c:pt>
                <c:pt idx="7">
                  <c:v>95.805201319142398</c:v>
                </c:pt>
                <c:pt idx="8">
                  <c:v>96.224312773344991</c:v>
                </c:pt>
                <c:pt idx="9">
                  <c:v>95.924368228905621</c:v>
                </c:pt>
                <c:pt idx="10">
                  <c:v>96.887735374824018</c:v>
                </c:pt>
                <c:pt idx="11">
                  <c:v>97.478377414353147</c:v>
                </c:pt>
                <c:pt idx="12">
                  <c:v>94.534031585429233</c:v>
                </c:pt>
                <c:pt idx="13">
                  <c:v>94.494651929813131</c:v>
                </c:pt>
                <c:pt idx="14">
                  <c:v>95.30810719008366</c:v>
                </c:pt>
                <c:pt idx="15">
                  <c:v>95.917045736024036</c:v>
                </c:pt>
                <c:pt idx="16">
                  <c:v>94.45908041652531</c:v>
                </c:pt>
                <c:pt idx="17">
                  <c:v>96.891711902457359</c:v>
                </c:pt>
                <c:pt idx="18">
                  <c:v>97.284318935788249</c:v>
                </c:pt>
                <c:pt idx="19">
                  <c:v>97.702334018531346</c:v>
                </c:pt>
                <c:pt idx="20">
                  <c:v>98.111064004194887</c:v>
                </c:pt>
                <c:pt idx="21">
                  <c:v>97.88200839684248</c:v>
                </c:pt>
                <c:pt idx="22">
                  <c:v>98.906229861799517</c:v>
                </c:pt>
                <c:pt idx="23">
                  <c:v>99.33510841272178</c:v>
                </c:pt>
                <c:pt idx="24">
                  <c:v>97.720571975949312</c:v>
                </c:pt>
                <c:pt idx="25">
                  <c:v>99.575009560448251</c:v>
                </c:pt>
                <c:pt idx="26">
                  <c:v>98.520740016715706</c:v>
                </c:pt>
                <c:pt idx="27">
                  <c:v>99.011143985573185</c:v>
                </c:pt>
                <c:pt idx="28">
                  <c:v>102.85544312021645</c:v>
                </c:pt>
                <c:pt idx="29">
                  <c:v>99.888362786038513</c:v>
                </c:pt>
                <c:pt idx="30">
                  <c:v>100.23232860050911</c:v>
                </c:pt>
                <c:pt idx="31">
                  <c:v>100.54803306761478</c:v>
                </c:pt>
                <c:pt idx="32">
                  <c:v>100.94119085046974</c:v>
                </c:pt>
                <c:pt idx="33">
                  <c:v>102.7761088166846</c:v>
                </c:pt>
                <c:pt idx="34">
                  <c:v>101.93397159226276</c:v>
                </c:pt>
                <c:pt idx="35">
                  <c:v>102.12020491027474</c:v>
                </c:pt>
                <c:pt idx="36">
                  <c:v>108.34237327768294</c:v>
                </c:pt>
                <c:pt idx="37">
                  <c:v>107.70358176946442</c:v>
                </c:pt>
                <c:pt idx="38">
                  <c:v>109.22951610548914</c:v>
                </c:pt>
                <c:pt idx="39">
                  <c:v>109.32480481740373</c:v>
                </c:pt>
                <c:pt idx="40">
                  <c:v>108.1031698100234</c:v>
                </c:pt>
                <c:pt idx="41">
                  <c:v>109.87719906464237</c:v>
                </c:pt>
                <c:pt idx="42">
                  <c:v>110.05902748291196</c:v>
                </c:pt>
                <c:pt idx="43">
                  <c:v>110.03369656455958</c:v>
                </c:pt>
                <c:pt idx="44">
                  <c:v>110.37494700471925</c:v>
                </c:pt>
                <c:pt idx="45">
                  <c:v>110.60666948843199</c:v>
                </c:pt>
                <c:pt idx="46">
                  <c:v>112.02644402714027</c:v>
                </c:pt>
                <c:pt idx="47">
                  <c:v>111.40385990211789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DD40-A63B-9035613E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65999"/>
        <c:axId val="1630186559"/>
      </c:lineChart>
      <c:catAx>
        <c:axId val="154186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186559"/>
        <c:crosses val="autoZero"/>
        <c:auto val="1"/>
        <c:lblAlgn val="ctr"/>
        <c:lblOffset val="100"/>
        <c:noMultiLvlLbl val="0"/>
      </c:catAx>
      <c:valAx>
        <c:axId val="163018655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186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389467</xdr:colOff>
      <xdr:row>1</xdr:row>
      <xdr:rowOff>143933</xdr:rowOff>
    </xdr:from>
    <xdr:to>
      <xdr:col>4</xdr:col>
      <xdr:colOff>465667</xdr:colOff>
      <xdr:row>4</xdr:row>
      <xdr:rowOff>127000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DDBD8AB-6DD8-0445-B320-223BD4144770}"/>
            </a:ext>
          </a:extLst>
        </xdr:cNvPr>
        <xdr:cNvSpPr/>
      </xdr:nvSpPr>
      <xdr:spPr>
        <a:xfrm>
          <a:off x="389467" y="347133"/>
          <a:ext cx="5321300" cy="592667"/>
        </a:xfrm>
        <a:prstGeom prst="rect">
          <a:avLst/>
        </a:prstGeom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_tradnl" sz="1800" b="1">
              <a:solidFill>
                <a:schemeClr val="tx1"/>
              </a:solidFill>
            </a:rPr>
            <a:t>ENFOQUE DE LAS COMPONENTES</a:t>
          </a:r>
        </a:p>
      </xdr:txBody>
    </xdr:sp>
    <xdr:clientData/>
  </xdr:twoCellAnchor>
  <xdr:oneCellAnchor>
    <xdr:from>
      <xdr:col>2</xdr:col>
      <xdr:colOff>537633</xdr:colOff>
      <xdr:row>7</xdr:row>
      <xdr:rowOff>33866</xdr:rowOff>
    </xdr:from>
    <xdr:ext cx="2189767" cy="281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96FCBBA-D186-C842-B749-CC168B34BF23}"/>
                </a:ext>
              </a:extLst>
            </xdr:cNvPr>
            <xdr:cNvSpPr txBox="1"/>
          </xdr:nvSpPr>
          <xdr:spPr>
            <a:xfrm>
              <a:off x="2459566" y="1456266"/>
              <a:ext cx="2189767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96FCBBA-D186-C842-B749-CC168B34BF23}"/>
                </a:ext>
              </a:extLst>
            </xdr:cNvPr>
            <xdr:cNvSpPr txBox="1"/>
          </xdr:nvSpPr>
          <xdr:spPr>
            <a:xfrm>
              <a:off x="2459566" y="1456266"/>
              <a:ext cx="2189767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𝑌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𝑡=𝑇_𝑡+𝐶_𝑡+𝐸_𝑡+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s-ES" sz="1800" b="0" i="0">
                  <a:latin typeface="Cambria Math" panose="02040503050406030204" pitchFamily="18" charset="0"/>
                </a:rPr>
                <a:t>𝑡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833967</xdr:colOff>
      <xdr:row>34</xdr:row>
      <xdr:rowOff>203199</xdr:rowOff>
    </xdr:from>
    <xdr:ext cx="2006831" cy="281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CA5ECDB-C75A-994F-A21C-5D1858B864DF}"/>
                </a:ext>
              </a:extLst>
            </xdr:cNvPr>
            <xdr:cNvSpPr txBox="1"/>
          </xdr:nvSpPr>
          <xdr:spPr>
            <a:xfrm>
              <a:off x="2755900" y="5943599"/>
              <a:ext cx="2006831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CA5ECDB-C75A-994F-A21C-5D1858B864DF}"/>
                </a:ext>
              </a:extLst>
            </xdr:cNvPr>
            <xdr:cNvSpPr txBox="1"/>
          </xdr:nvSpPr>
          <xdr:spPr>
            <a:xfrm>
              <a:off x="2755900" y="5943599"/>
              <a:ext cx="2006831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𝑌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𝑡=𝑇_𝑡∗𝐶_𝑡∗𝐸_𝑡∗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s-ES" sz="1800" b="0" i="0">
                  <a:latin typeface="Cambria Math" panose="02040503050406030204" pitchFamily="18" charset="0"/>
                </a:rPr>
                <a:t>𝑡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6</xdr:col>
      <xdr:colOff>317500</xdr:colOff>
      <xdr:row>12</xdr:row>
      <xdr:rowOff>135467</xdr:rowOff>
    </xdr:from>
    <xdr:to>
      <xdr:col>11</xdr:col>
      <xdr:colOff>740833</xdr:colOff>
      <xdr:row>26</xdr:row>
      <xdr:rowOff>33867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39C61F-175A-244E-857E-C0AEB93C9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40</xdr:row>
      <xdr:rowOff>76201</xdr:rowOff>
    </xdr:from>
    <xdr:to>
      <xdr:col>11</xdr:col>
      <xdr:colOff>778933</xdr:colOff>
      <xdr:row>53</xdr:row>
      <xdr:rowOff>177801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F25DA2-9542-EE4F-A12F-E714FE776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623669</xdr:colOff>
      <xdr:row>55</xdr:row>
      <xdr:rowOff>75398</xdr:rowOff>
    </xdr:from>
    <xdr:to>
      <xdr:col>5</xdr:col>
      <xdr:colOff>283724</xdr:colOff>
      <xdr:row>60</xdr:row>
      <xdr:rowOff>162128</xdr:rowOff>
    </xdr:to>
    <xdr:sp macro="" textlink="">
      <xdr:nvSpPr>
        <xdr:cNvPr id="7" name="Rectángulo redondeado 6">
          <a:extLst>
            <a:ext uri="{FF2B5EF4-FFF2-40B4-BE49-F238E27FC236}">
              <a16:creationId xmlns:a16="http://schemas.microsoft.com/office/drawing/2014/main" id="{4D128428-ECC5-C14B-9A09-12E1C794A45F}"/>
            </a:ext>
          </a:extLst>
        </xdr:cNvPr>
        <xdr:cNvSpPr/>
      </xdr:nvSpPr>
      <xdr:spPr>
        <a:xfrm>
          <a:off x="1447818" y="11356781"/>
          <a:ext cx="5321012" cy="110002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spcBef>
              <a:spcPts val="600"/>
            </a:spcBef>
            <a:spcAft>
              <a:spcPts val="600"/>
            </a:spcAft>
          </a:pPr>
          <a:r>
            <a:rPr lang="es-ES_tradnl" sz="1400" b="1">
              <a:solidFill>
                <a:schemeClr val="tx1"/>
              </a:solidFill>
            </a:rPr>
            <a:t>Consideraciones  para</a:t>
          </a:r>
          <a:r>
            <a:rPr lang="es-ES_tradnl" sz="1400" b="1" baseline="0">
              <a:solidFill>
                <a:schemeClr val="tx1"/>
              </a:solidFill>
            </a:rPr>
            <a:t> elegir que enfoque utilizar</a:t>
          </a:r>
        </a:p>
        <a:p>
          <a:pPr algn="just">
            <a:spcBef>
              <a:spcPts val="600"/>
            </a:spcBef>
            <a:spcAft>
              <a:spcPts val="600"/>
            </a:spcAft>
          </a:pPr>
          <a:r>
            <a:rPr lang="es-ES_tradnl" sz="1400" b="1">
              <a:solidFill>
                <a:schemeClr val="tx1"/>
              </a:solidFill>
            </a:rPr>
            <a:t>Series</a:t>
          </a:r>
          <a:r>
            <a:rPr lang="es-ES_tradnl" sz="1400" b="1" baseline="0">
              <a:solidFill>
                <a:schemeClr val="tx1"/>
              </a:solidFill>
            </a:rPr>
            <a:t> con fluctuaciones abruptas, con muchos picos... se recomienda utilizar en enfoque multiplicativo </a:t>
          </a:r>
          <a:endParaRPr lang="es-ES_tradnl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232833</xdr:colOff>
      <xdr:row>2</xdr:row>
      <xdr:rowOff>25400</xdr:rowOff>
    </xdr:from>
    <xdr:to>
      <xdr:col>9</xdr:col>
      <xdr:colOff>266700</xdr:colOff>
      <xdr:row>11</xdr:row>
      <xdr:rowOff>187325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D4546-24EE-0843-A0EC-883E7540C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501650</xdr:colOff>
      <xdr:row>17</xdr:row>
      <xdr:rowOff>187325</xdr:rowOff>
    </xdr:from>
    <xdr:ext cx="15196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40A7B5F-C819-624B-A7C3-E1E06B69EC9D}"/>
                </a:ext>
              </a:extLst>
            </xdr:cNvPr>
            <xdr:cNvSpPr txBox="1"/>
          </xdr:nvSpPr>
          <xdr:spPr>
            <a:xfrm>
              <a:off x="2152650" y="3438525"/>
              <a:ext cx="1519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40A7B5F-C819-624B-A7C3-E1E06B69EC9D}"/>
                </a:ext>
              </a:extLst>
            </xdr:cNvPr>
            <xdr:cNvSpPr txBox="1"/>
          </xdr:nvSpPr>
          <xdr:spPr>
            <a:xfrm>
              <a:off x="2152650" y="3438525"/>
              <a:ext cx="1519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419100</xdr:colOff>
      <xdr:row>18</xdr:row>
      <xdr:rowOff>3175</xdr:rowOff>
    </xdr:from>
    <xdr:ext cx="16023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B7BB49A-FEC5-FC4A-8648-8F22499C2032}"/>
                </a:ext>
              </a:extLst>
            </xdr:cNvPr>
            <xdr:cNvSpPr txBox="1"/>
          </xdr:nvSpPr>
          <xdr:spPr>
            <a:xfrm>
              <a:off x="3213100" y="3457575"/>
              <a:ext cx="16023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B7BB49A-FEC5-FC4A-8648-8F22499C2032}"/>
                </a:ext>
              </a:extLst>
            </xdr:cNvPr>
            <xdr:cNvSpPr txBox="1"/>
          </xdr:nvSpPr>
          <xdr:spPr>
            <a:xfrm>
              <a:off x="3213100" y="3457575"/>
              <a:ext cx="16023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r>
                <a:rPr lang="es-ES_tradnl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5</xdr:col>
      <xdr:colOff>334434</xdr:colOff>
      <xdr:row>17</xdr:row>
      <xdr:rowOff>158750</xdr:rowOff>
    </xdr:from>
    <xdr:to>
      <xdr:col>9</xdr:col>
      <xdr:colOff>372534</xdr:colOff>
      <xdr:row>27</xdr:row>
      <xdr:rowOff>117475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E8D72B-8A7B-EA49-AA8B-1810AA618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501650</xdr:colOff>
      <xdr:row>35</xdr:row>
      <xdr:rowOff>187325</xdr:rowOff>
    </xdr:from>
    <xdr:ext cx="15196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724E781-F2CB-3B4D-BE33-4DF3D22D3D32}"/>
                </a:ext>
              </a:extLst>
            </xdr:cNvPr>
            <xdr:cNvSpPr txBox="1"/>
          </xdr:nvSpPr>
          <xdr:spPr>
            <a:xfrm>
              <a:off x="2152650" y="3692525"/>
              <a:ext cx="1519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724E781-F2CB-3B4D-BE33-4DF3D22D3D32}"/>
                </a:ext>
              </a:extLst>
            </xdr:cNvPr>
            <xdr:cNvSpPr txBox="1"/>
          </xdr:nvSpPr>
          <xdr:spPr>
            <a:xfrm>
              <a:off x="2152650" y="3692525"/>
              <a:ext cx="1519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317500</xdr:colOff>
      <xdr:row>36</xdr:row>
      <xdr:rowOff>9524</xdr:rowOff>
    </xdr:from>
    <xdr:ext cx="171450" cy="225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5CA3374-1003-4E4D-91CC-41B539F6BC18}"/>
                </a:ext>
              </a:extLst>
            </xdr:cNvPr>
            <xdr:cNvSpPr txBox="1"/>
          </xdr:nvSpPr>
          <xdr:spPr>
            <a:xfrm>
              <a:off x="4000500" y="7426324"/>
              <a:ext cx="171450" cy="225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5CA3374-1003-4E4D-91CC-41B539F6BC18}"/>
                </a:ext>
              </a:extLst>
            </xdr:cNvPr>
            <xdr:cNvSpPr txBox="1"/>
          </xdr:nvSpPr>
          <xdr:spPr>
            <a:xfrm>
              <a:off x="4000500" y="7426324"/>
              <a:ext cx="171450" cy="225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r>
                <a:rPr lang="es-ES_tradnl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3</xdr:col>
      <xdr:colOff>546100</xdr:colOff>
      <xdr:row>34</xdr:row>
      <xdr:rowOff>63500</xdr:rowOff>
    </xdr:from>
    <xdr:to>
      <xdr:col>4</xdr:col>
      <xdr:colOff>368300</xdr:colOff>
      <xdr:row>35</xdr:row>
      <xdr:rowOff>6350</xdr:rowOff>
    </xdr:to>
    <xdr:sp macro="" textlink="">
      <xdr:nvSpPr>
        <xdr:cNvPr id="10" name="Flecha en U 9">
          <a:extLst>
            <a:ext uri="{FF2B5EF4-FFF2-40B4-BE49-F238E27FC236}">
              <a16:creationId xmlns:a16="http://schemas.microsoft.com/office/drawing/2014/main" id="{58627361-1A62-A949-B47F-B6D734B8F790}"/>
            </a:ext>
          </a:extLst>
        </xdr:cNvPr>
        <xdr:cNvSpPr/>
      </xdr:nvSpPr>
      <xdr:spPr>
        <a:xfrm>
          <a:off x="3340100" y="7073900"/>
          <a:ext cx="711200" cy="146050"/>
        </a:xfrm>
        <a:prstGeom prst="utur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584200</xdr:colOff>
      <xdr:row>36</xdr:row>
      <xdr:rowOff>19050</xdr:rowOff>
    </xdr:from>
    <xdr:to>
      <xdr:col>9</xdr:col>
      <xdr:colOff>622300</xdr:colOff>
      <xdr:row>45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084BAE9-2FF7-9F4A-8A74-6F4C59645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67733</xdr:colOff>
      <xdr:row>6</xdr:row>
      <xdr:rowOff>8466</xdr:rowOff>
    </xdr:from>
    <xdr:to>
      <xdr:col>17</xdr:col>
      <xdr:colOff>491066</xdr:colOff>
      <xdr:row>17</xdr:row>
      <xdr:rowOff>118533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7DA61-87A8-C54D-A911-E48927E6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17</xdr:col>
      <xdr:colOff>423333</xdr:colOff>
      <xdr:row>34</xdr:row>
      <xdr:rowOff>110067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C0F442-8656-4D4D-A989-7DBC3B1DD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67733</xdr:colOff>
      <xdr:row>26</xdr:row>
      <xdr:rowOff>33867</xdr:rowOff>
    </xdr:from>
    <xdr:to>
      <xdr:col>13</xdr:col>
      <xdr:colOff>609599</xdr:colOff>
      <xdr:row>30</xdr:row>
      <xdr:rowOff>33867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B9D9501F-95E9-1B41-B073-C21BF77BB12D}"/>
            </a:ext>
          </a:extLst>
        </xdr:cNvPr>
        <xdr:cNvSpPr/>
      </xdr:nvSpPr>
      <xdr:spPr>
        <a:xfrm>
          <a:off x="6578600" y="5113867"/>
          <a:ext cx="1371599" cy="8128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12</xdr:col>
      <xdr:colOff>694267</xdr:colOff>
      <xdr:row>24</xdr:row>
      <xdr:rowOff>0</xdr:rowOff>
    </xdr:from>
    <xdr:to>
      <xdr:col>14</xdr:col>
      <xdr:colOff>284479</xdr:colOff>
      <xdr:row>25</xdr:row>
      <xdr:rowOff>162560</xdr:rowOff>
    </xdr:to>
    <xdr:sp macro="" textlink="">
      <xdr:nvSpPr>
        <xdr:cNvPr id="5" name="Llamada con línea 1 4">
          <a:extLst>
            <a:ext uri="{FF2B5EF4-FFF2-40B4-BE49-F238E27FC236}">
              <a16:creationId xmlns:a16="http://schemas.microsoft.com/office/drawing/2014/main" id="{9A63317B-F9F7-AB41-A0AA-2DC7543C6794}"/>
            </a:ext>
          </a:extLst>
        </xdr:cNvPr>
        <xdr:cNvSpPr/>
      </xdr:nvSpPr>
      <xdr:spPr>
        <a:xfrm>
          <a:off x="12556067" y="4673600"/>
          <a:ext cx="1241212" cy="365760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componente</a:t>
          </a:r>
          <a:r>
            <a:rPr lang="es-ES_tradnl" sz="800" baseline="0">
              <a:solidFill>
                <a:schemeClr val="tx1"/>
              </a:solidFill>
            </a:rPr>
            <a:t> estacional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381000</xdr:colOff>
      <xdr:row>27</xdr:row>
      <xdr:rowOff>0</xdr:rowOff>
    </xdr:from>
    <xdr:to>
      <xdr:col>17</xdr:col>
      <xdr:colOff>0</xdr:colOff>
      <xdr:row>29</xdr:row>
      <xdr:rowOff>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336DAEE5-0855-F244-BA67-B09C22804B6A}"/>
            </a:ext>
          </a:extLst>
        </xdr:cNvPr>
        <xdr:cNvCxnSpPr/>
      </xdr:nvCxnSpPr>
      <xdr:spPr>
        <a:xfrm flipV="1">
          <a:off x="12242800" y="5283200"/>
          <a:ext cx="3746500" cy="406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24</xdr:row>
      <xdr:rowOff>0</xdr:rowOff>
    </xdr:from>
    <xdr:to>
      <xdr:col>18</xdr:col>
      <xdr:colOff>419946</xdr:colOff>
      <xdr:row>25</xdr:row>
      <xdr:rowOff>162560</xdr:rowOff>
    </xdr:to>
    <xdr:sp macro="" textlink="">
      <xdr:nvSpPr>
        <xdr:cNvPr id="7" name="Llamada con línea 1 6">
          <a:extLst>
            <a:ext uri="{FF2B5EF4-FFF2-40B4-BE49-F238E27FC236}">
              <a16:creationId xmlns:a16="http://schemas.microsoft.com/office/drawing/2014/main" id="{0A8DC634-E669-4847-AF36-07D5F4998B1F}"/>
            </a:ext>
          </a:extLst>
        </xdr:cNvPr>
        <xdr:cNvSpPr/>
      </xdr:nvSpPr>
      <xdr:spPr>
        <a:xfrm>
          <a:off x="10659533" y="4673600"/>
          <a:ext cx="1249680" cy="365760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ligera</a:t>
          </a:r>
          <a:r>
            <a:rPr lang="es-ES_tradnl" sz="800" baseline="0">
              <a:solidFill>
                <a:schemeClr val="tx1"/>
              </a:solidFill>
            </a:rPr>
            <a:t> tendencia ascendente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44</xdr:row>
      <xdr:rowOff>0</xdr:rowOff>
    </xdr:from>
    <xdr:to>
      <xdr:col>18</xdr:col>
      <xdr:colOff>520700</xdr:colOff>
      <xdr:row>55</xdr:row>
      <xdr:rowOff>110067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6A8BB-A1AB-ED4C-B704-FD953801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67733</xdr:colOff>
      <xdr:row>86</xdr:row>
      <xdr:rowOff>173567</xdr:rowOff>
    </xdr:from>
    <xdr:to>
      <xdr:col>17</xdr:col>
      <xdr:colOff>491067</xdr:colOff>
      <xdr:row>100</xdr:row>
      <xdr:rowOff>71967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0059750-F4C5-584D-A871-1FB35CF3F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342900</xdr:colOff>
      <xdr:row>77</xdr:row>
      <xdr:rowOff>12700</xdr:rowOff>
    </xdr:from>
    <xdr:to>
      <xdr:col>8</xdr:col>
      <xdr:colOff>1320800</xdr:colOff>
      <xdr:row>92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E23FEA5-D41A-124F-9562-93A850DBB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67733</xdr:colOff>
      <xdr:row>5</xdr:row>
      <xdr:rowOff>8466</xdr:rowOff>
    </xdr:from>
    <xdr:to>
      <xdr:col>16</xdr:col>
      <xdr:colOff>491066</xdr:colOff>
      <xdr:row>16</xdr:row>
      <xdr:rowOff>118533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6E4ED8-56AE-6442-A435-6615BD6B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16</xdr:col>
      <xdr:colOff>423333</xdr:colOff>
      <xdr:row>33</xdr:row>
      <xdr:rowOff>110067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6F63C7-64B2-B94F-8F3F-1545F700F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67733</xdr:colOff>
      <xdr:row>25</xdr:row>
      <xdr:rowOff>33867</xdr:rowOff>
    </xdr:from>
    <xdr:to>
      <xdr:col>13</xdr:col>
      <xdr:colOff>419946</xdr:colOff>
      <xdr:row>29</xdr:row>
      <xdr:rowOff>33867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F14773A-03E0-5D41-930B-75E5A45E119E}"/>
            </a:ext>
          </a:extLst>
        </xdr:cNvPr>
        <xdr:cNvSpPr/>
      </xdr:nvSpPr>
      <xdr:spPr>
        <a:xfrm>
          <a:off x="3386666" y="5113867"/>
          <a:ext cx="2011680" cy="8128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11</xdr:col>
      <xdr:colOff>694267</xdr:colOff>
      <xdr:row>23</xdr:row>
      <xdr:rowOff>0</xdr:rowOff>
    </xdr:from>
    <xdr:to>
      <xdr:col>13</xdr:col>
      <xdr:colOff>284479</xdr:colOff>
      <xdr:row>24</xdr:row>
      <xdr:rowOff>162560</xdr:rowOff>
    </xdr:to>
    <xdr:sp macro="" textlink="">
      <xdr:nvSpPr>
        <xdr:cNvPr id="5" name="Llamada con línea 1 4">
          <a:extLst>
            <a:ext uri="{FF2B5EF4-FFF2-40B4-BE49-F238E27FC236}">
              <a16:creationId xmlns:a16="http://schemas.microsoft.com/office/drawing/2014/main" id="{2C703292-161E-454E-A468-507E496C71C6}"/>
            </a:ext>
          </a:extLst>
        </xdr:cNvPr>
        <xdr:cNvSpPr/>
      </xdr:nvSpPr>
      <xdr:spPr>
        <a:xfrm>
          <a:off x="4013200" y="4673600"/>
          <a:ext cx="1249679" cy="365760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componente</a:t>
          </a:r>
          <a:r>
            <a:rPr lang="es-ES_tradnl" sz="800" baseline="0">
              <a:solidFill>
                <a:schemeClr val="tx1"/>
              </a:solidFill>
            </a:rPr>
            <a:t> estacional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381000</xdr:colOff>
      <xdr:row>26</xdr:row>
      <xdr:rowOff>0</xdr:rowOff>
    </xdr:from>
    <xdr:to>
      <xdr:col>16</xdr:col>
      <xdr:colOff>0</xdr:colOff>
      <xdr:row>28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A988B23-DB2E-1642-B25C-57CC36E1C746}"/>
            </a:ext>
          </a:extLst>
        </xdr:cNvPr>
        <xdr:cNvCxnSpPr/>
      </xdr:nvCxnSpPr>
      <xdr:spPr>
        <a:xfrm flipV="1">
          <a:off x="3699933" y="5283200"/>
          <a:ext cx="3767667" cy="406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101600</xdr:rowOff>
    </xdr:from>
    <xdr:to>
      <xdr:col>17</xdr:col>
      <xdr:colOff>419946</xdr:colOff>
      <xdr:row>25</xdr:row>
      <xdr:rowOff>60960</xdr:rowOff>
    </xdr:to>
    <xdr:sp macro="" textlink="">
      <xdr:nvSpPr>
        <xdr:cNvPr id="10" name="Llamada con línea 1 9">
          <a:extLst>
            <a:ext uri="{FF2B5EF4-FFF2-40B4-BE49-F238E27FC236}">
              <a16:creationId xmlns:a16="http://schemas.microsoft.com/office/drawing/2014/main" id="{5D2419F4-45C1-0C4C-95CA-111D93AE1DD9}"/>
            </a:ext>
          </a:extLst>
        </xdr:cNvPr>
        <xdr:cNvSpPr/>
      </xdr:nvSpPr>
      <xdr:spPr>
        <a:xfrm>
          <a:off x="7467600" y="4775200"/>
          <a:ext cx="1249679" cy="365760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ligera</a:t>
          </a:r>
          <a:r>
            <a:rPr lang="es-ES_tradnl" sz="800" baseline="0">
              <a:solidFill>
                <a:schemeClr val="tx1"/>
              </a:solidFill>
            </a:rPr>
            <a:t> tendencia ascendente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43</xdr:row>
      <xdr:rowOff>0</xdr:rowOff>
    </xdr:from>
    <xdr:to>
      <xdr:col>16</xdr:col>
      <xdr:colOff>423333</xdr:colOff>
      <xdr:row>54</xdr:row>
      <xdr:rowOff>110067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4DD8D2-6AB6-704B-A3F8-F5EDBBD7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67733</xdr:colOff>
      <xdr:row>77</xdr:row>
      <xdr:rowOff>173567</xdr:rowOff>
    </xdr:from>
    <xdr:to>
      <xdr:col>16</xdr:col>
      <xdr:colOff>491067</xdr:colOff>
      <xdr:row>91</xdr:row>
      <xdr:rowOff>71967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B33AEA4-AABA-4840-8A09-1AE659637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9</xdr:col>
      <xdr:colOff>101600</xdr:colOff>
      <xdr:row>31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479722-A6F0-CB4A-BC24-42DF8DBAB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2</xdr:row>
      <xdr:rowOff>114299</xdr:rowOff>
    </xdr:from>
    <xdr:to>
      <xdr:col>13</xdr:col>
      <xdr:colOff>546100</xdr:colOff>
      <xdr:row>12</xdr:row>
      <xdr:rowOff>155574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ECEB3D-2C32-0E4E-B981-EA8E92C2C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69850</xdr:colOff>
      <xdr:row>11</xdr:row>
      <xdr:rowOff>31750</xdr:rowOff>
    </xdr:from>
    <xdr:ext cx="86767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7E377C5-7C6D-F141-A6AE-915DC63B7D2E}"/>
                </a:ext>
              </a:extLst>
            </xdr:cNvPr>
            <xdr:cNvSpPr txBox="1"/>
          </xdr:nvSpPr>
          <xdr:spPr>
            <a:xfrm>
              <a:off x="1784350" y="2571750"/>
              <a:ext cx="86767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𝑅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7E377C5-7C6D-F141-A6AE-915DC63B7D2E}"/>
                </a:ext>
              </a:extLst>
            </xdr:cNvPr>
            <xdr:cNvSpPr txBox="1"/>
          </xdr:nvSpPr>
          <xdr:spPr>
            <a:xfrm>
              <a:off x="1784350" y="2571750"/>
              <a:ext cx="86767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𝑌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𝑡=𝑇∗𝐸∗𝑅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</xdr:row>
      <xdr:rowOff>6350</xdr:rowOff>
    </xdr:from>
    <xdr:ext cx="67358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B559740-866F-1649-9A29-D509F3AF5D59}"/>
                </a:ext>
              </a:extLst>
            </xdr:cNvPr>
            <xdr:cNvSpPr txBox="1"/>
          </xdr:nvSpPr>
          <xdr:spPr>
            <a:xfrm>
              <a:off x="3365500" y="2546350"/>
              <a:ext cx="67358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B559740-866F-1649-9A29-D509F3AF5D59}"/>
                </a:ext>
              </a:extLst>
            </xdr:cNvPr>
            <xdr:cNvSpPr txBox="1"/>
          </xdr:nvSpPr>
          <xdr:spPr>
            <a:xfrm>
              <a:off x="3365500" y="2546350"/>
              <a:ext cx="67358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𝑌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r>
                <a:rPr lang="es-ES_tradnl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∗=𝑇∗𝐸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669925</xdr:colOff>
      <xdr:row>1</xdr:row>
      <xdr:rowOff>98425</xdr:rowOff>
    </xdr:from>
    <xdr:to>
      <xdr:col>8</xdr:col>
      <xdr:colOff>450850</xdr:colOff>
      <xdr:row>14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E60734-817D-9D43-9634-8443EB6A5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673100</xdr:colOff>
      <xdr:row>22</xdr:row>
      <xdr:rowOff>15875</xdr:rowOff>
    </xdr:from>
    <xdr:ext cx="216341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32EC010-7B9F-CC40-9DE5-15CCC602F002}"/>
                </a:ext>
              </a:extLst>
            </xdr:cNvPr>
            <xdr:cNvSpPr txBox="1"/>
          </xdr:nvSpPr>
          <xdr:spPr>
            <a:xfrm>
              <a:off x="3975100" y="4486275"/>
              <a:ext cx="216341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e>
                  </m:d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</m:oMath>
              </a14:m>
              <a:r>
                <a:rPr lang="es-ES_tradnl" sz="1100"/>
                <a:t>        0</a:t>
              </a:r>
              <a14:m>
                <m:oMath xmlns:m="http://schemas.openxmlformats.org/officeDocument/2006/math"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</m:t>
                  </m:r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≤1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32EC010-7B9F-CC40-9DE5-15CCC602F002}"/>
                </a:ext>
              </a:extLst>
            </xdr:cNvPr>
            <xdr:cNvSpPr txBox="1"/>
          </xdr:nvSpPr>
          <xdr:spPr>
            <a:xfrm>
              <a:off x="3975100" y="4486275"/>
              <a:ext cx="216341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𝑆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𝜆𝑌_𝑡+(1−𝜆) 𝑌_(𝑡−1)</a:t>
              </a:r>
              <a:r>
                <a:rPr lang="es-ES_tradnl" sz="1100"/>
                <a:t>        0</a:t>
              </a:r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≤𝜆≤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24</xdr:row>
      <xdr:rowOff>15875</xdr:rowOff>
    </xdr:from>
    <xdr:ext cx="14766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4542BE0-7A98-2041-837C-83080441F0CD}"/>
                </a:ext>
              </a:extLst>
            </xdr:cNvPr>
            <xdr:cNvSpPr txBox="1"/>
          </xdr:nvSpPr>
          <xdr:spPr>
            <a:xfrm>
              <a:off x="2032000" y="4892675"/>
              <a:ext cx="14766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4542BE0-7A98-2041-837C-83080441F0CD}"/>
                </a:ext>
              </a:extLst>
            </xdr:cNvPr>
            <xdr:cNvSpPr txBox="1"/>
          </xdr:nvSpPr>
          <xdr:spPr>
            <a:xfrm>
              <a:off x="2032000" y="4892675"/>
              <a:ext cx="14766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𝑌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342900</xdr:colOff>
      <xdr:row>24</xdr:row>
      <xdr:rowOff>19050</xdr:rowOff>
    </xdr:from>
    <xdr:ext cx="15420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58F1551-6CEF-4A4F-A819-0104F406DCDA}"/>
                </a:ext>
              </a:extLst>
            </xdr:cNvPr>
            <xdr:cNvSpPr txBox="1"/>
          </xdr:nvSpPr>
          <xdr:spPr>
            <a:xfrm>
              <a:off x="2819400" y="4895850"/>
              <a:ext cx="15420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58F1551-6CEF-4A4F-A819-0104F406DCDA}"/>
                </a:ext>
              </a:extLst>
            </xdr:cNvPr>
            <xdr:cNvSpPr txBox="1"/>
          </xdr:nvSpPr>
          <xdr:spPr>
            <a:xfrm>
              <a:off x="2819400" y="4895850"/>
              <a:ext cx="15420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𝑆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9</xdr:col>
      <xdr:colOff>702894</xdr:colOff>
      <xdr:row>17</xdr:row>
      <xdr:rowOff>39937</xdr:rowOff>
    </xdr:from>
    <xdr:to>
      <xdr:col>11</xdr:col>
      <xdr:colOff>774780</xdr:colOff>
      <xdr:row>22</xdr:row>
      <xdr:rowOff>15974</xdr:rowOff>
    </xdr:to>
    <xdr:sp macro="" textlink="">
      <xdr:nvSpPr>
        <xdr:cNvPr id="8" name="Llamada con línea 1 7">
          <a:extLst>
            <a:ext uri="{FF2B5EF4-FFF2-40B4-BE49-F238E27FC236}">
              <a16:creationId xmlns:a16="http://schemas.microsoft.com/office/drawing/2014/main" id="{89D26CBC-6941-B247-ADE3-1AB97CAFB764}"/>
            </a:ext>
          </a:extLst>
        </xdr:cNvPr>
        <xdr:cNvSpPr/>
      </xdr:nvSpPr>
      <xdr:spPr>
        <a:xfrm>
          <a:off x="8211070" y="3434591"/>
          <a:ext cx="1717295" cy="974465"/>
        </a:xfrm>
        <a:prstGeom prst="borderCallout1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>
              <a:solidFill>
                <a:schemeClr val="tx1"/>
              </a:solidFill>
            </a:rPr>
            <a:t>A</a:t>
          </a:r>
          <a:r>
            <a:rPr lang="es-ES_tradnl" sz="1100" baseline="0">
              <a:solidFill>
                <a:schemeClr val="tx1"/>
              </a:solidFill>
            </a:rPr>
            <a:t> través de la función SOLVER buscaremos el 𝝀 óptimo que hace que el Error cuadrático medio sea MÍNIMO.</a:t>
          </a:r>
          <a:endParaRPr lang="es-ES_tradnl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11</xdr:col>
      <xdr:colOff>50800</xdr:colOff>
      <xdr:row>22</xdr:row>
      <xdr:rowOff>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B7E40EE2-F334-CC48-8172-0F831C379DB6}"/>
            </a:ext>
          </a:extLst>
        </xdr:cNvPr>
        <xdr:cNvSpPr/>
      </xdr:nvSpPr>
      <xdr:spPr>
        <a:xfrm>
          <a:off x="4148667" y="228600"/>
          <a:ext cx="5029200" cy="42418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>
              <a:solidFill>
                <a:schemeClr val="tx1"/>
              </a:solidFill>
              <a:latin typeface="Franklin Gothic Demi Cond" panose="020B0603020102020204" pitchFamily="34" charset="0"/>
            </a:rPr>
            <a:t>Determinar :</a:t>
          </a:r>
        </a:p>
        <a:p>
          <a:pPr algn="l"/>
          <a:endParaRPr lang="es-ES_tradnl" sz="1100">
            <a:solidFill>
              <a:schemeClr val="tx1"/>
            </a:solidFill>
            <a:latin typeface="Franklin Gothic Demi Cond" panose="020B0603020102020204" pitchFamily="34" charset="0"/>
          </a:endParaRPr>
        </a:p>
        <a:p>
          <a:pPr algn="l"/>
          <a:r>
            <a:rPr lang="es-ES_tradnl" sz="1100">
              <a:solidFill>
                <a:schemeClr val="tx1"/>
              </a:solidFill>
            </a:rPr>
            <a:t>1.- Pronóstico de ganancias para el mes de Septiembre del año 3,</a:t>
          </a:r>
          <a:r>
            <a:rPr lang="es-ES_tradnl" sz="1100" baseline="0">
              <a:solidFill>
                <a:schemeClr val="tx1"/>
              </a:solidFill>
            </a:rPr>
            <a:t> usando:</a:t>
          </a:r>
        </a:p>
        <a:p>
          <a:pPr algn="l"/>
          <a:r>
            <a:rPr lang="es-ES_tradnl" sz="1100" baseline="0">
              <a:solidFill>
                <a:schemeClr val="tx1"/>
              </a:solidFill>
            </a:rPr>
            <a:t>a) Media movil simple de dos periodos (MMS k=2)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b) Media movil simple de tres periodos (MMS k=3)</a:t>
          </a:r>
          <a:endParaRPr lang="es-ES_tradnl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c) Media movil doble de dos periodos (MMD k=2)</a:t>
          </a:r>
          <a:endParaRPr lang="es-ES_tradnl" sz="1100" b="1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d) Media movil doble de tres periodos (MMD k=3)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e) suavizamiento exponencial con alfa = 0,5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f) Media movil ponderada, usando el mes actual con un peso del 50%, para el mes anterior a éste 30% y para el tercer mes 20%.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2) Regresión lineal, usando los meses transcurridos como variable independiente (x).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3) Coeficiente de correlación de Pearson del inciso anterior.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4) Calcular de los incisos anteriores la desviación media absoluta.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5) Identificar lamejor técnica de pronóstico.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6) Indicar valor de ganancia más confiable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>
            <a:solidFill>
              <a:schemeClr val="tx1"/>
            </a:solidFill>
          </a:endParaRPr>
        </a:p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364066</xdr:colOff>
      <xdr:row>16</xdr:row>
      <xdr:rowOff>25400</xdr:rowOff>
    </xdr:from>
    <xdr:to>
      <xdr:col>29</xdr:col>
      <xdr:colOff>787399</xdr:colOff>
      <xdr:row>29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327D94-548C-FF49-99B7-3460B3A9D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CD62-F16D-1C41-8E04-CC6A89C6B54E}">
  <sheetPr>
    <tabColor theme="9" tint="-0.249977111117893"/>
  </sheetPr>
  <dimension ref="B8:F54"/>
  <sheetViews>
    <sheetView showGridLines="0" topLeftCell="A32" zoomScale="89" zoomScaleNormal="125" workbookViewId="0">
      <selection activeCell="G35" sqref="G35"/>
    </sheetView>
  </sheetViews>
  <sheetFormatPr baseColWidth="10" defaultRowHeight="16" x14ac:dyDescent="0.2"/>
  <cols>
    <col min="2" max="2" width="17" customWidth="1"/>
    <col min="3" max="4" width="21.83203125" style="1" customWidth="1"/>
    <col min="5" max="5" width="13.6640625" bestFit="1" customWidth="1"/>
    <col min="6" max="6" width="13.5" customWidth="1"/>
  </cols>
  <sheetData>
    <row r="8" spans="2:6" ht="20" x14ac:dyDescent="0.2">
      <c r="B8" s="2" t="s">
        <v>0</v>
      </c>
    </row>
    <row r="11" spans="2:6" ht="17" thickBot="1" x14ac:dyDescent="0.25">
      <c r="B11" s="4" t="s">
        <v>2</v>
      </c>
      <c r="C11" s="5" t="s">
        <v>3</v>
      </c>
      <c r="D11" s="5" t="s">
        <v>9</v>
      </c>
      <c r="E11" s="5" t="s">
        <v>10</v>
      </c>
      <c r="F11" s="5" t="s">
        <v>14</v>
      </c>
    </row>
    <row r="12" spans="2:6" x14ac:dyDescent="0.2">
      <c r="B12" s="6">
        <v>1</v>
      </c>
      <c r="C12" s="7">
        <f>+B12*2+5</f>
        <v>7</v>
      </c>
      <c r="D12" s="7">
        <v>1</v>
      </c>
      <c r="E12" s="11">
        <f ca="1">RAND()</f>
        <v>0.73765017249839226</v>
      </c>
      <c r="F12" s="11">
        <f ca="1">+C12+D12+E12</f>
        <v>8.7376501724983928</v>
      </c>
    </row>
    <row r="13" spans="2:6" x14ac:dyDescent="0.2">
      <c r="B13" s="8">
        <v>2</v>
      </c>
      <c r="C13" s="9">
        <f t="shared" ref="C13:C26" si="0">+B13*2+5</f>
        <v>9</v>
      </c>
      <c r="D13" s="9">
        <v>2</v>
      </c>
      <c r="E13" s="12">
        <f t="shared" ref="E13:E26" ca="1" si="1">RAND()</f>
        <v>0.33231688732174314</v>
      </c>
      <c r="F13" s="12">
        <f t="shared" ref="F13:F26" ca="1" si="2">+C13+D13+E13</f>
        <v>11.332316887321744</v>
      </c>
    </row>
    <row r="14" spans="2:6" x14ac:dyDescent="0.2">
      <c r="B14" s="8">
        <v>3</v>
      </c>
      <c r="C14" s="9">
        <f t="shared" si="0"/>
        <v>11</v>
      </c>
      <c r="D14" s="9">
        <v>3</v>
      </c>
      <c r="E14" s="12">
        <f t="shared" ca="1" si="1"/>
        <v>0.78823708583810026</v>
      </c>
      <c r="F14" s="12">
        <f t="shared" ca="1" si="2"/>
        <v>14.7882370858381</v>
      </c>
    </row>
    <row r="15" spans="2:6" x14ac:dyDescent="0.2">
      <c r="B15" s="8">
        <v>4</v>
      </c>
      <c r="C15" s="9">
        <f t="shared" si="0"/>
        <v>13</v>
      </c>
      <c r="D15" s="9">
        <v>4</v>
      </c>
      <c r="E15" s="12">
        <f t="shared" ca="1" si="1"/>
        <v>0.84969716599107159</v>
      </c>
      <c r="F15" s="12">
        <f t="shared" ca="1" si="2"/>
        <v>17.849697165991071</v>
      </c>
    </row>
    <row r="16" spans="2:6" x14ac:dyDescent="0.2">
      <c r="B16" s="8">
        <v>5</v>
      </c>
      <c r="C16" s="9">
        <f t="shared" si="0"/>
        <v>15</v>
      </c>
      <c r="D16" s="9">
        <v>1</v>
      </c>
      <c r="E16" s="12">
        <f t="shared" ca="1" si="1"/>
        <v>0.94217917507146154</v>
      </c>
      <c r="F16" s="12">
        <f t="shared" ca="1" si="2"/>
        <v>16.942179175071463</v>
      </c>
    </row>
    <row r="17" spans="2:6" x14ac:dyDescent="0.2">
      <c r="B17" s="8">
        <v>6</v>
      </c>
      <c r="C17" s="9">
        <f t="shared" si="0"/>
        <v>17</v>
      </c>
      <c r="D17" s="9">
        <v>2</v>
      </c>
      <c r="E17" s="12">
        <f t="shared" ca="1" si="1"/>
        <v>0.47990163796765439</v>
      </c>
      <c r="F17" s="12">
        <f t="shared" ca="1" si="2"/>
        <v>19.479901637967654</v>
      </c>
    </row>
    <row r="18" spans="2:6" x14ac:dyDescent="0.2">
      <c r="B18" s="8">
        <v>7</v>
      </c>
      <c r="C18" s="9">
        <f t="shared" si="0"/>
        <v>19</v>
      </c>
      <c r="D18" s="9">
        <v>3</v>
      </c>
      <c r="E18" s="12">
        <f t="shared" ca="1" si="1"/>
        <v>0.2324797114125593</v>
      </c>
      <c r="F18" s="12">
        <f t="shared" ca="1" si="2"/>
        <v>22.232479711412559</v>
      </c>
    </row>
    <row r="19" spans="2:6" x14ac:dyDescent="0.2">
      <c r="B19" s="8">
        <v>8</v>
      </c>
      <c r="C19" s="9">
        <f t="shared" si="0"/>
        <v>21</v>
      </c>
      <c r="D19" s="9">
        <v>4</v>
      </c>
      <c r="E19" s="12">
        <f t="shared" ca="1" si="1"/>
        <v>0.52109493886794256</v>
      </c>
      <c r="F19" s="12">
        <f t="shared" ca="1" si="2"/>
        <v>25.521094938867943</v>
      </c>
    </row>
    <row r="20" spans="2:6" x14ac:dyDescent="0.2">
      <c r="B20" s="8">
        <v>9</v>
      </c>
      <c r="C20" s="9">
        <f t="shared" si="0"/>
        <v>23</v>
      </c>
      <c r="D20" s="9">
        <v>1</v>
      </c>
      <c r="E20" s="12">
        <f t="shared" ca="1" si="1"/>
        <v>0.91690058275972808</v>
      </c>
      <c r="F20" s="12">
        <f t="shared" ca="1" si="2"/>
        <v>24.916900582759727</v>
      </c>
    </row>
    <row r="21" spans="2:6" x14ac:dyDescent="0.2">
      <c r="B21" s="8">
        <v>10</v>
      </c>
      <c r="C21" s="9">
        <f t="shared" si="0"/>
        <v>25</v>
      </c>
      <c r="D21" s="9">
        <v>2</v>
      </c>
      <c r="E21" s="12">
        <f t="shared" ca="1" si="1"/>
        <v>0.68402831390198249</v>
      </c>
      <c r="F21" s="12">
        <f t="shared" ca="1" si="2"/>
        <v>27.684028313901983</v>
      </c>
    </row>
    <row r="22" spans="2:6" x14ac:dyDescent="0.2">
      <c r="B22" s="8">
        <v>11</v>
      </c>
      <c r="C22" s="9">
        <f t="shared" si="0"/>
        <v>27</v>
      </c>
      <c r="D22" s="9">
        <v>3</v>
      </c>
      <c r="E22" s="12">
        <f t="shared" ca="1" si="1"/>
        <v>0.18103826590194316</v>
      </c>
      <c r="F22" s="12">
        <f t="shared" ca="1" si="2"/>
        <v>30.181038265901943</v>
      </c>
    </row>
    <row r="23" spans="2:6" x14ac:dyDescent="0.2">
      <c r="B23" s="8">
        <v>12</v>
      </c>
      <c r="C23" s="9">
        <f t="shared" si="0"/>
        <v>29</v>
      </c>
      <c r="D23" s="9">
        <v>4</v>
      </c>
      <c r="E23" s="12">
        <f t="shared" ca="1" si="1"/>
        <v>0.7042563503145769</v>
      </c>
      <c r="F23" s="12">
        <f t="shared" ca="1" si="2"/>
        <v>33.70425635031458</v>
      </c>
    </row>
    <row r="24" spans="2:6" x14ac:dyDescent="0.2">
      <c r="B24" s="8">
        <v>13</v>
      </c>
      <c r="C24" s="9">
        <f t="shared" si="0"/>
        <v>31</v>
      </c>
      <c r="D24" s="9">
        <v>1</v>
      </c>
      <c r="E24" s="12">
        <f t="shared" ca="1" si="1"/>
        <v>0.27167310422449109</v>
      </c>
      <c r="F24" s="12">
        <f t="shared" ca="1" si="2"/>
        <v>32.27167310422449</v>
      </c>
    </row>
    <row r="25" spans="2:6" x14ac:dyDescent="0.2">
      <c r="B25" s="8">
        <v>14</v>
      </c>
      <c r="C25" s="9">
        <f t="shared" si="0"/>
        <v>33</v>
      </c>
      <c r="D25" s="9">
        <v>2</v>
      </c>
      <c r="E25" s="12">
        <f t="shared" ca="1" si="1"/>
        <v>0.24032681744027085</v>
      </c>
      <c r="F25" s="12">
        <f t="shared" ca="1" si="2"/>
        <v>35.24032681744027</v>
      </c>
    </row>
    <row r="26" spans="2:6" x14ac:dyDescent="0.2">
      <c r="B26" s="8">
        <v>15</v>
      </c>
      <c r="C26" s="9">
        <f t="shared" si="0"/>
        <v>35</v>
      </c>
      <c r="D26" s="9">
        <v>3</v>
      </c>
      <c r="E26" s="12">
        <f t="shared" ca="1" si="1"/>
        <v>0.88411778275664554</v>
      </c>
      <c r="F26" s="12">
        <f t="shared" ca="1" si="2"/>
        <v>38.884117782756647</v>
      </c>
    </row>
    <row r="27" spans="2:6" x14ac:dyDescent="0.2">
      <c r="E27" s="13"/>
    </row>
    <row r="28" spans="2:6" x14ac:dyDescent="0.2">
      <c r="B28" t="s">
        <v>4</v>
      </c>
    </row>
    <row r="29" spans="2:6" x14ac:dyDescent="0.2">
      <c r="B29" t="s">
        <v>5</v>
      </c>
      <c r="C29" s="10" t="s">
        <v>6</v>
      </c>
    </row>
    <row r="30" spans="2:6" x14ac:dyDescent="0.2">
      <c r="B30" t="s">
        <v>7</v>
      </c>
      <c r="C30" s="10" t="s">
        <v>11</v>
      </c>
    </row>
    <row r="31" spans="2:6" x14ac:dyDescent="0.2">
      <c r="B31" t="s">
        <v>8</v>
      </c>
      <c r="C31" s="10" t="s">
        <v>12</v>
      </c>
    </row>
    <row r="32" spans="2:6" x14ac:dyDescent="0.2">
      <c r="B32" t="s">
        <v>13</v>
      </c>
      <c r="C32" s="10" t="s">
        <v>15</v>
      </c>
    </row>
    <row r="36" spans="2:6" ht="20" x14ac:dyDescent="0.2">
      <c r="B36" s="2" t="s">
        <v>1</v>
      </c>
    </row>
    <row r="39" spans="2:6" ht="17" thickBot="1" x14ac:dyDescent="0.25">
      <c r="B39" s="4" t="s">
        <v>2</v>
      </c>
      <c r="C39" s="5" t="s">
        <v>3</v>
      </c>
      <c r="D39" s="5" t="s">
        <v>9</v>
      </c>
      <c r="E39" s="5" t="s">
        <v>10</v>
      </c>
      <c r="F39" s="5" t="s">
        <v>16</v>
      </c>
    </row>
    <row r="40" spans="2:6" x14ac:dyDescent="0.2">
      <c r="B40" s="6">
        <v>1</v>
      </c>
      <c r="C40" s="7">
        <f>+B40*2+5</f>
        <v>7</v>
      </c>
      <c r="D40" s="7">
        <v>1</v>
      </c>
      <c r="E40" s="11">
        <f ca="1">RAND()</f>
        <v>3.3153830869496748E-2</v>
      </c>
      <c r="F40" s="15">
        <f ca="1">+C40*D40*E40</f>
        <v>0.23207681608647723</v>
      </c>
    </row>
    <row r="41" spans="2:6" x14ac:dyDescent="0.2">
      <c r="B41" s="8">
        <v>2</v>
      </c>
      <c r="C41" s="9">
        <f t="shared" ref="C41:C54" si="3">+B41*2+5</f>
        <v>9</v>
      </c>
      <c r="D41" s="9">
        <v>2</v>
      </c>
      <c r="E41" s="12">
        <f t="shared" ref="E41:E54" ca="1" si="4">RAND()</f>
        <v>0.55238954940934282</v>
      </c>
      <c r="F41" s="16">
        <f t="shared" ref="F41:F54" ca="1" si="5">+C41*D41*E41</f>
        <v>9.9430118893681705</v>
      </c>
    </row>
    <row r="42" spans="2:6" x14ac:dyDescent="0.2">
      <c r="B42" s="8">
        <v>3</v>
      </c>
      <c r="C42" s="9">
        <f t="shared" si="3"/>
        <v>11</v>
      </c>
      <c r="D42" s="9">
        <v>3</v>
      </c>
      <c r="E42" s="12">
        <f t="shared" ca="1" si="4"/>
        <v>0.79782326990122687</v>
      </c>
      <c r="F42" s="16">
        <f t="shared" ca="1" si="5"/>
        <v>26.328167906740486</v>
      </c>
    </row>
    <row r="43" spans="2:6" x14ac:dyDescent="0.2">
      <c r="B43" s="8">
        <v>4</v>
      </c>
      <c r="C43" s="9">
        <f t="shared" si="3"/>
        <v>13</v>
      </c>
      <c r="D43" s="9">
        <v>4</v>
      </c>
      <c r="E43" s="12">
        <f t="shared" ca="1" si="4"/>
        <v>0.14320021856860787</v>
      </c>
      <c r="F43" s="16">
        <f t="shared" ca="1" si="5"/>
        <v>7.4464113655676094</v>
      </c>
    </row>
    <row r="44" spans="2:6" x14ac:dyDescent="0.2">
      <c r="B44" s="8">
        <v>5</v>
      </c>
      <c r="C44" s="9">
        <f t="shared" si="3"/>
        <v>15</v>
      </c>
      <c r="D44" s="9">
        <v>1</v>
      </c>
      <c r="E44" s="12">
        <f t="shared" ca="1" si="4"/>
        <v>0.65705221648987577</v>
      </c>
      <c r="F44" s="16">
        <f t="shared" ca="1" si="5"/>
        <v>9.8557832473481373</v>
      </c>
    </row>
    <row r="45" spans="2:6" x14ac:dyDescent="0.2">
      <c r="B45" s="8">
        <v>6</v>
      </c>
      <c r="C45" s="9">
        <f t="shared" si="3"/>
        <v>17</v>
      </c>
      <c r="D45" s="9">
        <v>2</v>
      </c>
      <c r="E45" s="12">
        <f t="shared" ca="1" si="4"/>
        <v>0.30752506678131841</v>
      </c>
      <c r="F45" s="16">
        <f t="shared" ca="1" si="5"/>
        <v>10.455852270564826</v>
      </c>
    </row>
    <row r="46" spans="2:6" x14ac:dyDescent="0.2">
      <c r="B46" s="8">
        <v>7</v>
      </c>
      <c r="C46" s="9">
        <f t="shared" si="3"/>
        <v>19</v>
      </c>
      <c r="D46" s="9">
        <v>3</v>
      </c>
      <c r="E46" s="12">
        <f t="shared" ca="1" si="4"/>
        <v>0.71127028724554919</v>
      </c>
      <c r="F46" s="16">
        <f t="shared" ca="1" si="5"/>
        <v>40.542406372996304</v>
      </c>
    </row>
    <row r="47" spans="2:6" x14ac:dyDescent="0.2">
      <c r="B47" s="8">
        <v>8</v>
      </c>
      <c r="C47" s="9">
        <f t="shared" si="3"/>
        <v>21</v>
      </c>
      <c r="D47" s="9">
        <v>4</v>
      </c>
      <c r="E47" s="12">
        <f t="shared" ca="1" si="4"/>
        <v>0.63224089367382752</v>
      </c>
      <c r="F47" s="16">
        <f t="shared" ca="1" si="5"/>
        <v>53.108235068601509</v>
      </c>
    </row>
    <row r="48" spans="2:6" x14ac:dyDescent="0.2">
      <c r="B48" s="8">
        <v>9</v>
      </c>
      <c r="C48" s="9">
        <f t="shared" si="3"/>
        <v>23</v>
      </c>
      <c r="D48" s="9">
        <v>1</v>
      </c>
      <c r="E48" s="12">
        <f t="shared" ca="1" si="4"/>
        <v>0.83327984580641146</v>
      </c>
      <c r="F48" s="16">
        <f t="shared" ca="1" si="5"/>
        <v>19.165436453547464</v>
      </c>
    </row>
    <row r="49" spans="2:6" x14ac:dyDescent="0.2">
      <c r="B49" s="8">
        <v>10</v>
      </c>
      <c r="C49" s="9">
        <f t="shared" si="3"/>
        <v>25</v>
      </c>
      <c r="D49" s="9">
        <v>2</v>
      </c>
      <c r="E49" s="12">
        <f t="shared" ca="1" si="4"/>
        <v>0.20218439655701825</v>
      </c>
      <c r="F49" s="16">
        <f t="shared" ca="1" si="5"/>
        <v>10.109219827850913</v>
      </c>
    </row>
    <row r="50" spans="2:6" x14ac:dyDescent="0.2">
      <c r="B50" s="8">
        <v>11</v>
      </c>
      <c r="C50" s="9">
        <f t="shared" si="3"/>
        <v>27</v>
      </c>
      <c r="D50" s="9">
        <v>3</v>
      </c>
      <c r="E50" s="12">
        <f t="shared" ca="1" si="4"/>
        <v>0.47473033034871281</v>
      </c>
      <c r="F50" s="16">
        <f t="shared" ca="1" si="5"/>
        <v>38.45315675824574</v>
      </c>
    </row>
    <row r="51" spans="2:6" x14ac:dyDescent="0.2">
      <c r="B51" s="8">
        <v>12</v>
      </c>
      <c r="C51" s="9">
        <f t="shared" si="3"/>
        <v>29</v>
      </c>
      <c r="D51" s="9">
        <v>4</v>
      </c>
      <c r="E51" s="12">
        <f t="shared" ca="1" si="4"/>
        <v>0.9505096288292888</v>
      </c>
      <c r="F51" s="16">
        <f t="shared" ca="1" si="5"/>
        <v>110.2591169441975</v>
      </c>
    </row>
    <row r="52" spans="2:6" x14ac:dyDescent="0.2">
      <c r="B52" s="8">
        <v>13</v>
      </c>
      <c r="C52" s="9">
        <f t="shared" si="3"/>
        <v>31</v>
      </c>
      <c r="D52" s="9">
        <v>1</v>
      </c>
      <c r="E52" s="12">
        <f t="shared" ca="1" si="4"/>
        <v>0.62892634340485554</v>
      </c>
      <c r="F52" s="16">
        <f t="shared" ca="1" si="5"/>
        <v>19.496716645550521</v>
      </c>
    </row>
    <row r="53" spans="2:6" x14ac:dyDescent="0.2">
      <c r="B53" s="8">
        <v>14</v>
      </c>
      <c r="C53" s="9">
        <f t="shared" si="3"/>
        <v>33</v>
      </c>
      <c r="D53" s="9">
        <v>2</v>
      </c>
      <c r="E53" s="12">
        <f t="shared" ca="1" si="4"/>
        <v>0.47189092259974563</v>
      </c>
      <c r="F53" s="16">
        <f t="shared" ca="1" si="5"/>
        <v>31.144800891583213</v>
      </c>
    </row>
    <row r="54" spans="2:6" x14ac:dyDescent="0.2">
      <c r="B54" s="8">
        <v>15</v>
      </c>
      <c r="C54" s="9">
        <f t="shared" si="3"/>
        <v>35</v>
      </c>
      <c r="D54" s="9">
        <v>3</v>
      </c>
      <c r="E54" s="12">
        <f t="shared" ca="1" si="4"/>
        <v>0.39805283909330769</v>
      </c>
      <c r="F54" s="16">
        <f t="shared" ca="1" si="5"/>
        <v>41.795548104797305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DE41-FCC5-3045-9848-50A43C349307}">
  <sheetPr>
    <tabColor theme="9" tint="-0.249977111117893"/>
  </sheetPr>
  <dimension ref="B2:F49"/>
  <sheetViews>
    <sheetView showGridLines="0" topLeftCell="A32" zoomScale="150" zoomScaleNormal="200" workbookViewId="0">
      <selection activeCell="E24" sqref="E24"/>
    </sheetView>
  </sheetViews>
  <sheetFormatPr baseColWidth="10" defaultRowHeight="16" x14ac:dyDescent="0.2"/>
  <cols>
    <col min="3" max="3" width="15" customWidth="1"/>
    <col min="4" max="4" width="11.6640625" bestFit="1" customWidth="1"/>
  </cols>
  <sheetData>
    <row r="2" spans="2:6" x14ac:dyDescent="0.2">
      <c r="B2" s="112" t="s">
        <v>46</v>
      </c>
      <c r="C2" s="112" t="s">
        <v>47</v>
      </c>
      <c r="F2" s="26" t="s">
        <v>48</v>
      </c>
    </row>
    <row r="3" spans="2:6" x14ac:dyDescent="0.2">
      <c r="B3" s="21">
        <v>1</v>
      </c>
      <c r="C3" s="21">
        <v>20</v>
      </c>
    </row>
    <row r="4" spans="2:6" x14ac:dyDescent="0.2">
      <c r="B4" s="21">
        <v>2</v>
      </c>
      <c r="C4" s="21">
        <v>25</v>
      </c>
    </row>
    <row r="5" spans="2:6" x14ac:dyDescent="0.2">
      <c r="B5" s="21">
        <v>3</v>
      </c>
      <c r="C5" s="21">
        <v>15</v>
      </c>
    </row>
    <row r="6" spans="2:6" x14ac:dyDescent="0.2">
      <c r="B6" s="21">
        <v>4</v>
      </c>
      <c r="C6" s="21">
        <v>22</v>
      </c>
    </row>
    <row r="7" spans="2:6" x14ac:dyDescent="0.2">
      <c r="B7" s="21">
        <v>5</v>
      </c>
      <c r="C7" s="21">
        <v>30</v>
      </c>
    </row>
    <row r="8" spans="2:6" x14ac:dyDescent="0.2">
      <c r="B8" s="21">
        <v>6</v>
      </c>
      <c r="C8" s="21">
        <v>42</v>
      </c>
    </row>
    <row r="9" spans="2:6" x14ac:dyDescent="0.2">
      <c r="B9" s="21">
        <v>7</v>
      </c>
      <c r="C9" s="21">
        <v>48</v>
      </c>
    </row>
    <row r="10" spans="2:6" x14ac:dyDescent="0.2">
      <c r="B10" s="21">
        <v>8</v>
      </c>
      <c r="C10" s="21">
        <v>51</v>
      </c>
    </row>
    <row r="11" spans="2:6" x14ac:dyDescent="0.2">
      <c r="B11" s="21">
        <v>9</v>
      </c>
      <c r="C11" s="21">
        <v>45</v>
      </c>
    </row>
    <row r="12" spans="2:6" x14ac:dyDescent="0.2">
      <c r="B12" s="21">
        <v>10</v>
      </c>
      <c r="C12" s="21">
        <v>49</v>
      </c>
    </row>
    <row r="13" spans="2:6" x14ac:dyDescent="0.2">
      <c r="E13" s="25" t="s">
        <v>49</v>
      </c>
    </row>
    <row r="14" spans="2:6" ht="125" customHeight="1" x14ac:dyDescent="0.2"/>
    <row r="16" spans="2:6" ht="20" x14ac:dyDescent="0.2">
      <c r="B16" s="29" t="s">
        <v>50</v>
      </c>
    </row>
    <row r="18" spans="2:4" x14ac:dyDescent="0.2">
      <c r="D18" s="23" t="s">
        <v>51</v>
      </c>
    </row>
    <row r="19" spans="2:4" x14ac:dyDescent="0.2">
      <c r="B19" s="23" t="s">
        <v>46</v>
      </c>
      <c r="C19" s="23"/>
      <c r="D19" s="23"/>
    </row>
    <row r="20" spans="2:4" x14ac:dyDescent="0.2">
      <c r="B20" s="21">
        <v>1</v>
      </c>
      <c r="C20" s="110">
        <v>20</v>
      </c>
      <c r="D20" s="30"/>
    </row>
    <row r="21" spans="2:4" x14ac:dyDescent="0.2">
      <c r="B21" s="21">
        <v>2</v>
      </c>
      <c r="C21" s="110">
        <v>25</v>
      </c>
      <c r="D21" s="111">
        <f>AVERAGE(C20:C22)</f>
        <v>20</v>
      </c>
    </row>
    <row r="22" spans="2:4" x14ac:dyDescent="0.2">
      <c r="B22" s="21">
        <v>3</v>
      </c>
      <c r="C22" s="110">
        <v>15</v>
      </c>
      <c r="D22" s="28">
        <f t="shared" ref="D22:D28" si="0">AVERAGE(C21:C23)</f>
        <v>20.666666666666668</v>
      </c>
    </row>
    <row r="23" spans="2:4" x14ac:dyDescent="0.2">
      <c r="B23" s="21">
        <v>4</v>
      </c>
      <c r="C23" s="21">
        <v>22</v>
      </c>
      <c r="D23" s="28">
        <f t="shared" si="0"/>
        <v>22.333333333333332</v>
      </c>
    </row>
    <row r="24" spans="2:4" x14ac:dyDescent="0.2">
      <c r="B24" s="21">
        <v>5</v>
      </c>
      <c r="C24" s="21">
        <v>30</v>
      </c>
      <c r="D24" s="28">
        <f t="shared" si="0"/>
        <v>31.333333333333332</v>
      </c>
    </row>
    <row r="25" spans="2:4" x14ac:dyDescent="0.2">
      <c r="B25" s="21">
        <v>6</v>
      </c>
      <c r="C25" s="21">
        <v>42</v>
      </c>
      <c r="D25" s="28">
        <f t="shared" si="0"/>
        <v>40</v>
      </c>
    </row>
    <row r="26" spans="2:4" x14ac:dyDescent="0.2">
      <c r="B26" s="21">
        <v>7</v>
      </c>
      <c r="C26" s="21">
        <v>48</v>
      </c>
      <c r="D26" s="28">
        <f t="shared" si="0"/>
        <v>47</v>
      </c>
    </row>
    <row r="27" spans="2:4" x14ac:dyDescent="0.2">
      <c r="B27" s="21">
        <v>8</v>
      </c>
      <c r="C27" s="21">
        <v>51</v>
      </c>
      <c r="D27" s="28">
        <f t="shared" si="0"/>
        <v>48</v>
      </c>
    </row>
    <row r="28" spans="2:4" x14ac:dyDescent="0.2">
      <c r="B28" s="21">
        <v>9</v>
      </c>
      <c r="C28" s="21">
        <v>45</v>
      </c>
      <c r="D28" s="28">
        <f t="shared" si="0"/>
        <v>48.333333333333336</v>
      </c>
    </row>
    <row r="29" spans="2:4" x14ac:dyDescent="0.2">
      <c r="B29" s="21">
        <v>10</v>
      </c>
      <c r="C29" s="21">
        <v>49</v>
      </c>
      <c r="D29" s="30"/>
    </row>
    <row r="31" spans="2:4" x14ac:dyDescent="0.2">
      <c r="B31" t="s">
        <v>52</v>
      </c>
    </row>
    <row r="34" spans="2:5" ht="20" x14ac:dyDescent="0.2">
      <c r="B34" s="29" t="s">
        <v>53</v>
      </c>
    </row>
    <row r="36" spans="2:5" x14ac:dyDescent="0.2">
      <c r="D36" s="23" t="s">
        <v>54</v>
      </c>
      <c r="E36" s="23" t="s">
        <v>55</v>
      </c>
    </row>
    <row r="37" spans="2:5" x14ac:dyDescent="0.2">
      <c r="B37" s="23" t="s">
        <v>46</v>
      </c>
      <c r="C37" s="23"/>
      <c r="D37" s="95"/>
      <c r="E37" s="96"/>
    </row>
    <row r="38" spans="2:5" x14ac:dyDescent="0.2">
      <c r="B38" s="21">
        <v>1</v>
      </c>
      <c r="C38" s="110">
        <v>20</v>
      </c>
      <c r="D38" s="21"/>
      <c r="E38" s="30"/>
    </row>
    <row r="39" spans="2:5" x14ac:dyDescent="0.2">
      <c r="B39" s="21">
        <v>2</v>
      </c>
      <c r="C39" s="110">
        <v>25</v>
      </c>
      <c r="D39" s="111">
        <f>AVERAGE(C38:C41)</f>
        <v>20.5</v>
      </c>
      <c r="E39" s="31"/>
    </row>
    <row r="40" spans="2:5" x14ac:dyDescent="0.2">
      <c r="B40" s="21">
        <v>3</v>
      </c>
      <c r="C40" s="110">
        <v>15</v>
      </c>
      <c r="D40" s="28">
        <f t="shared" ref="D40:D45" si="1">AVERAGE(C39:C42)</f>
        <v>23</v>
      </c>
      <c r="E40" s="28">
        <f>AVERAGE(D39:D40)</f>
        <v>21.75</v>
      </c>
    </row>
    <row r="41" spans="2:5" x14ac:dyDescent="0.2">
      <c r="B41" s="21">
        <v>4</v>
      </c>
      <c r="C41" s="110">
        <v>22</v>
      </c>
      <c r="D41" s="28">
        <f t="shared" si="1"/>
        <v>27.25</v>
      </c>
      <c r="E41" s="28">
        <f t="shared" ref="E41:E45" si="2">AVERAGE(D40:D41)</f>
        <v>25.125</v>
      </c>
    </row>
    <row r="42" spans="2:5" x14ac:dyDescent="0.2">
      <c r="B42" s="21">
        <v>5</v>
      </c>
      <c r="C42" s="21">
        <v>30</v>
      </c>
      <c r="D42" s="28">
        <f t="shared" si="1"/>
        <v>35.5</v>
      </c>
      <c r="E42" s="28">
        <f t="shared" si="2"/>
        <v>31.375</v>
      </c>
    </row>
    <row r="43" spans="2:5" x14ac:dyDescent="0.2">
      <c r="B43" s="21">
        <v>6</v>
      </c>
      <c r="C43" s="21">
        <v>42</v>
      </c>
      <c r="D43" s="28">
        <f t="shared" si="1"/>
        <v>42.75</v>
      </c>
      <c r="E43" s="28">
        <f t="shared" si="2"/>
        <v>39.125</v>
      </c>
    </row>
    <row r="44" spans="2:5" x14ac:dyDescent="0.2">
      <c r="B44" s="21">
        <v>7</v>
      </c>
      <c r="C44" s="21">
        <v>48</v>
      </c>
      <c r="D44" s="28">
        <f t="shared" si="1"/>
        <v>46.5</v>
      </c>
      <c r="E44" s="28">
        <f t="shared" si="2"/>
        <v>44.625</v>
      </c>
    </row>
    <row r="45" spans="2:5" x14ac:dyDescent="0.2">
      <c r="B45" s="21">
        <v>8</v>
      </c>
      <c r="C45" s="21">
        <v>51</v>
      </c>
      <c r="D45" s="28">
        <f>AVERAGE(C44:C47)</f>
        <v>48.25</v>
      </c>
      <c r="E45" s="28">
        <f t="shared" si="2"/>
        <v>47.375</v>
      </c>
    </row>
    <row r="46" spans="2:5" x14ac:dyDescent="0.2">
      <c r="B46" s="21">
        <v>9</v>
      </c>
      <c r="C46" s="21">
        <v>45</v>
      </c>
      <c r="D46" s="28"/>
      <c r="E46" s="31"/>
    </row>
    <row r="47" spans="2:5" x14ac:dyDescent="0.2">
      <c r="B47" s="21">
        <v>10</v>
      </c>
      <c r="C47" s="21">
        <v>49</v>
      </c>
      <c r="D47" s="21"/>
      <c r="E47" s="30"/>
    </row>
    <row r="49" spans="2:2" x14ac:dyDescent="0.2">
      <c r="B49" t="s">
        <v>140</v>
      </c>
    </row>
  </sheetData>
  <mergeCells count="1">
    <mergeCell ref="D37:E37"/>
  </mergeCells>
  <pageMargins left="0.7" right="0.7" top="0.75" bottom="0.75" header="0.3" footer="0.3"/>
  <ignoredErrors>
    <ignoredError sqref="D21:D28 D39:D4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242D-5778-814F-A936-F7C85E9D5D84}">
  <sheetPr>
    <tabColor theme="9" tint="-0.249977111117893"/>
  </sheetPr>
  <dimension ref="A1:R86"/>
  <sheetViews>
    <sheetView showGridLines="0" topLeftCell="A2" zoomScaleNormal="100" workbookViewId="0">
      <pane xSplit="10" ySplit="2" topLeftCell="K55" activePane="bottomRight" state="frozen"/>
      <selection activeCell="A2" sqref="A2"/>
      <selection pane="topRight" activeCell="K2" sqref="K2"/>
      <selection pane="bottomLeft" activeCell="A4" sqref="A4"/>
      <selection pane="bottomRight" activeCell="G46" sqref="G46"/>
    </sheetView>
  </sheetViews>
  <sheetFormatPr baseColWidth="10" defaultRowHeight="16" x14ac:dyDescent="0.2"/>
  <cols>
    <col min="1" max="1" width="10.83203125" style="1"/>
    <col min="2" max="2" width="8.5" customWidth="1"/>
    <col min="4" max="4" width="6.83203125" style="3" bestFit="1" customWidth="1"/>
    <col min="5" max="5" width="10.5" style="3" customWidth="1"/>
    <col min="6" max="6" width="16.83203125" style="114" customWidth="1"/>
    <col min="7" max="7" width="11.33203125" style="114" bestFit="1" customWidth="1"/>
    <col min="8" max="8" width="15" style="114" customWidth="1"/>
    <col min="9" max="9" width="17.83203125" style="114" bestFit="1" customWidth="1"/>
    <col min="10" max="11" width="15.1640625" style="114" customWidth="1"/>
  </cols>
  <sheetData>
    <row r="1" spans="1:13" x14ac:dyDescent="0.2">
      <c r="J1" s="114" t="s">
        <v>161</v>
      </c>
    </row>
    <row r="2" spans="1:13" x14ac:dyDescent="0.2">
      <c r="J2" s="142" t="s">
        <v>165</v>
      </c>
    </row>
    <row r="3" spans="1:13" s="90" customFormat="1" ht="35" customHeight="1" x14ac:dyDescent="0.2">
      <c r="A3" s="125" t="s">
        <v>99</v>
      </c>
      <c r="B3" s="125" t="s">
        <v>130</v>
      </c>
      <c r="C3" s="126" t="s">
        <v>129</v>
      </c>
      <c r="D3" s="125" t="s">
        <v>144</v>
      </c>
      <c r="E3" s="125" t="s">
        <v>151</v>
      </c>
      <c r="F3" s="125" t="s">
        <v>153</v>
      </c>
      <c r="G3" s="125" t="s">
        <v>155</v>
      </c>
      <c r="H3" s="125" t="s">
        <v>156</v>
      </c>
      <c r="I3" s="125" t="s">
        <v>157</v>
      </c>
      <c r="J3" s="125" t="s">
        <v>163</v>
      </c>
      <c r="K3" s="141" t="s">
        <v>164</v>
      </c>
      <c r="M3" s="91" t="s">
        <v>145</v>
      </c>
    </row>
    <row r="4" spans="1:13" x14ac:dyDescent="0.2">
      <c r="A4" s="93">
        <v>1</v>
      </c>
      <c r="B4" s="97">
        <v>2017</v>
      </c>
      <c r="C4" s="76" t="s">
        <v>20</v>
      </c>
      <c r="D4" s="127">
        <v>87</v>
      </c>
      <c r="E4" s="82"/>
      <c r="F4" s="115"/>
      <c r="G4" s="115"/>
      <c r="H4" s="140">
        <f>+R69</f>
        <v>0.94145990081436237</v>
      </c>
      <c r="I4" s="117">
        <f>+D4/H4</f>
        <v>92.409671325082499</v>
      </c>
      <c r="J4" s="143">
        <f>90.461+0.407*A4</f>
        <v>90.867999999999995</v>
      </c>
      <c r="K4" s="146">
        <f t="shared" ref="K4:K10" si="0">J4*H4</f>
        <v>85.548578267199474</v>
      </c>
    </row>
    <row r="5" spans="1:13" x14ac:dyDescent="0.2">
      <c r="A5" s="93">
        <v>2</v>
      </c>
      <c r="B5" s="97"/>
      <c r="C5" s="76" t="s">
        <v>21</v>
      </c>
      <c r="D5" s="127">
        <v>91</v>
      </c>
      <c r="E5" s="82"/>
      <c r="F5" s="115"/>
      <c r="G5" s="115"/>
      <c r="H5" s="140">
        <f>+R70</f>
        <v>0.98418268230753103</v>
      </c>
      <c r="I5" s="117">
        <f>+D5/H5</f>
        <v>92.462508877559088</v>
      </c>
      <c r="J5" s="143">
        <f t="shared" ref="J5:J63" si="1">90.461+0.407*A5</f>
        <v>91.274999999999991</v>
      </c>
      <c r="K5" s="146">
        <f t="shared" si="0"/>
        <v>89.83127432761988</v>
      </c>
      <c r="M5" t="s">
        <v>146</v>
      </c>
    </row>
    <row r="6" spans="1:13" x14ac:dyDescent="0.2">
      <c r="A6" s="93">
        <v>3</v>
      </c>
      <c r="B6" s="97"/>
      <c r="C6" s="76" t="s">
        <v>22</v>
      </c>
      <c r="D6" s="127">
        <v>87</v>
      </c>
      <c r="E6" s="82"/>
      <c r="F6" s="115"/>
      <c r="G6" s="115"/>
      <c r="H6" s="140">
        <f>+R71</f>
        <v>0.93381352986579935</v>
      </c>
      <c r="I6" s="117">
        <f t="shared" ref="I6:I51" si="2">+D6/H6</f>
        <v>93.166351972328982</v>
      </c>
      <c r="J6" s="143">
        <f t="shared" si="1"/>
        <v>91.682000000000002</v>
      </c>
      <c r="K6" s="146">
        <f t="shared" si="0"/>
        <v>85.61389204515622</v>
      </c>
    </row>
    <row r="7" spans="1:13" x14ac:dyDescent="0.2">
      <c r="A7" s="93">
        <v>4</v>
      </c>
      <c r="B7" s="97"/>
      <c r="C7" s="76" t="s">
        <v>23</v>
      </c>
      <c r="D7" s="127">
        <v>91</v>
      </c>
      <c r="E7" s="82"/>
      <c r="F7" s="115"/>
      <c r="G7" s="115"/>
      <c r="H7" s="140">
        <f>+R72</f>
        <v>0.96958782754785722</v>
      </c>
      <c r="I7" s="117">
        <f t="shared" si="2"/>
        <v>93.854313569657918</v>
      </c>
      <c r="J7" s="143">
        <f t="shared" si="1"/>
        <v>92.088999999999999</v>
      </c>
      <c r="K7" s="146">
        <f t="shared" si="0"/>
        <v>89.288373451054625</v>
      </c>
    </row>
    <row r="8" spans="1:13" x14ac:dyDescent="0.2">
      <c r="A8" s="93">
        <v>5</v>
      </c>
      <c r="B8" s="97"/>
      <c r="C8" s="76" t="s">
        <v>24</v>
      </c>
      <c r="D8" s="127">
        <v>88</v>
      </c>
      <c r="E8" s="82"/>
      <c r="F8" s="115"/>
      <c r="G8" s="115"/>
      <c r="H8" s="140">
        <f>+R73</f>
        <v>0.95279352290047059</v>
      </c>
      <c r="I8" s="117">
        <f t="shared" si="2"/>
        <v>92.359989740602529</v>
      </c>
      <c r="J8" s="143">
        <f t="shared" si="1"/>
        <v>92.495999999999995</v>
      </c>
      <c r="K8" s="146">
        <f t="shared" si="0"/>
        <v>88.129589694201925</v>
      </c>
    </row>
    <row r="9" spans="1:13" x14ac:dyDescent="0.2">
      <c r="A9" s="93">
        <v>6</v>
      </c>
      <c r="B9" s="97"/>
      <c r="C9" s="76" t="s">
        <v>25</v>
      </c>
      <c r="D9" s="127">
        <v>95</v>
      </c>
      <c r="E9" s="82"/>
      <c r="F9" s="115"/>
      <c r="G9" s="115"/>
      <c r="H9" s="140">
        <f>+R74</f>
        <v>1.0011176198192437</v>
      </c>
      <c r="I9" s="117">
        <f t="shared" si="2"/>
        <v>94.893944646736585</v>
      </c>
      <c r="J9" s="143">
        <f t="shared" si="1"/>
        <v>92.902999999999992</v>
      </c>
      <c r="K9" s="146">
        <f t="shared" si="0"/>
        <v>93.006830234067195</v>
      </c>
    </row>
    <row r="10" spans="1:13" x14ac:dyDescent="0.2">
      <c r="A10" s="93">
        <v>7</v>
      </c>
      <c r="B10" s="97"/>
      <c r="C10" s="76" t="s">
        <v>26</v>
      </c>
      <c r="D10" s="127">
        <v>97</v>
      </c>
      <c r="E10" s="128">
        <f>AVERAGE(D4:D15)</f>
        <v>94.833333333333329</v>
      </c>
      <c r="F10" s="113">
        <f>AVERAGE(E10:E11)</f>
        <v>94.916666666666657</v>
      </c>
      <c r="G10" s="118">
        <f>+D10/F10</f>
        <v>1.0219490781387184</v>
      </c>
      <c r="H10" s="140">
        <f>+R75</f>
        <v>1.0176357411243653</v>
      </c>
      <c r="I10" s="117">
        <f>+D10/H10</f>
        <v>95.318979159307688</v>
      </c>
      <c r="J10" s="143">
        <f t="shared" si="1"/>
        <v>93.31</v>
      </c>
      <c r="K10" s="146">
        <f t="shared" si="0"/>
        <v>94.955591004314527</v>
      </c>
    </row>
    <row r="11" spans="1:13" x14ac:dyDescent="0.2">
      <c r="A11" s="93">
        <v>8</v>
      </c>
      <c r="B11" s="97"/>
      <c r="C11" s="76" t="s">
        <v>27</v>
      </c>
      <c r="D11" s="127">
        <v>101</v>
      </c>
      <c r="E11" s="80">
        <f t="shared" ref="E11:E42" si="3">AVERAGE(D5:D16)</f>
        <v>95</v>
      </c>
      <c r="F11" s="113">
        <f t="shared" ref="F11:F45" si="4">AVERAGE(E11:E12)</f>
        <v>95.083333333333343</v>
      </c>
      <c r="G11" s="113">
        <f t="shared" ref="G11:G45" si="5">+D11/F11</f>
        <v>1.0622261174408412</v>
      </c>
      <c r="H11" s="140">
        <f>+R76</f>
        <v>1.0542225120278481</v>
      </c>
      <c r="I11" s="117">
        <f t="shared" si="2"/>
        <v>95.805201319142398</v>
      </c>
      <c r="J11" s="143">
        <f t="shared" si="1"/>
        <v>93.716999999999999</v>
      </c>
      <c r="K11" s="146">
        <f>J11*H11</f>
        <v>98.798571159713845</v>
      </c>
    </row>
    <row r="12" spans="1:13" x14ac:dyDescent="0.2">
      <c r="A12" s="93">
        <v>9</v>
      </c>
      <c r="B12" s="97"/>
      <c r="C12" s="76" t="s">
        <v>28</v>
      </c>
      <c r="D12" s="127">
        <v>102</v>
      </c>
      <c r="E12" s="80">
        <f t="shared" si="3"/>
        <v>95.166666666666671</v>
      </c>
      <c r="F12" s="113">
        <f t="shared" si="4"/>
        <v>95.25</v>
      </c>
      <c r="G12" s="113">
        <f t="shared" si="5"/>
        <v>1.0708661417322836</v>
      </c>
      <c r="H12" s="140">
        <f>+R77</f>
        <v>1.0600231590144953</v>
      </c>
      <c r="I12" s="117">
        <f t="shared" si="2"/>
        <v>96.224312773344991</v>
      </c>
      <c r="J12" s="143">
        <f t="shared" si="1"/>
        <v>94.123999999999995</v>
      </c>
      <c r="K12" s="146">
        <f t="shared" ref="K12:K63" si="6">J12*H12</f>
        <v>99.773619819080352</v>
      </c>
    </row>
    <row r="13" spans="1:13" x14ac:dyDescent="0.2">
      <c r="A13" s="93">
        <v>10</v>
      </c>
      <c r="B13" s="97"/>
      <c r="C13" s="76" t="s">
        <v>29</v>
      </c>
      <c r="D13" s="127">
        <v>98</v>
      </c>
      <c r="E13" s="80">
        <f t="shared" si="3"/>
        <v>95.333333333333329</v>
      </c>
      <c r="F13" s="113">
        <f t="shared" si="4"/>
        <v>95.416666666666657</v>
      </c>
      <c r="G13" s="113">
        <f t="shared" si="5"/>
        <v>1.0270742358078604</v>
      </c>
      <c r="H13" s="140">
        <f>+R78</f>
        <v>1.0216382115349592</v>
      </c>
      <c r="I13" s="117">
        <f t="shared" si="2"/>
        <v>95.924368228905621</v>
      </c>
      <c r="J13" s="143">
        <f t="shared" si="1"/>
        <v>94.530999999999992</v>
      </c>
      <c r="K13" s="146">
        <f t="shared" si="6"/>
        <v>96.57648177461121</v>
      </c>
    </row>
    <row r="14" spans="1:13" x14ac:dyDescent="0.2">
      <c r="A14" s="93">
        <v>11</v>
      </c>
      <c r="B14" s="97"/>
      <c r="C14" s="76" t="s">
        <v>30</v>
      </c>
      <c r="D14" s="127">
        <v>96</v>
      </c>
      <c r="E14" s="80">
        <f t="shared" si="3"/>
        <v>95.5</v>
      </c>
      <c r="F14" s="113">
        <f t="shared" si="4"/>
        <v>95.583333333333343</v>
      </c>
      <c r="G14" s="113">
        <f t="shared" si="5"/>
        <v>1.004359197907585</v>
      </c>
      <c r="H14" s="140">
        <f>+R79</f>
        <v>0.99083748452381837</v>
      </c>
      <c r="I14" s="117">
        <f t="shared" si="2"/>
        <v>96.887735374824018</v>
      </c>
      <c r="J14" s="143">
        <f t="shared" si="1"/>
        <v>94.938000000000002</v>
      </c>
      <c r="K14" s="146">
        <f t="shared" si="6"/>
        <v>94.068129105722264</v>
      </c>
    </row>
    <row r="15" spans="1:13" x14ac:dyDescent="0.2">
      <c r="A15" s="93">
        <v>12</v>
      </c>
      <c r="B15" s="97"/>
      <c r="C15" s="76" t="s">
        <v>31</v>
      </c>
      <c r="D15" s="127">
        <v>105</v>
      </c>
      <c r="E15" s="80">
        <f t="shared" si="3"/>
        <v>95.666666666666671</v>
      </c>
      <c r="F15" s="113">
        <f t="shared" si="4"/>
        <v>95.75</v>
      </c>
      <c r="G15" s="113">
        <f t="shared" si="5"/>
        <v>1.0966057441253263</v>
      </c>
      <c r="H15" s="140">
        <f>+R80</f>
        <v>1.0771619592484039</v>
      </c>
      <c r="I15" s="117">
        <f t="shared" si="2"/>
        <v>97.478377414353147</v>
      </c>
      <c r="J15" s="143">
        <f t="shared" si="1"/>
        <v>95.344999999999999</v>
      </c>
      <c r="K15" s="146">
        <f t="shared" si="6"/>
        <v>102.70200700453907</v>
      </c>
    </row>
    <row r="16" spans="1:13" x14ac:dyDescent="0.2">
      <c r="A16" s="93">
        <v>13</v>
      </c>
      <c r="B16" s="97">
        <v>2018</v>
      </c>
      <c r="C16" s="76" t="s">
        <v>20</v>
      </c>
      <c r="D16" s="78">
        <f>+D4+2</f>
        <v>89</v>
      </c>
      <c r="E16" s="80">
        <f t="shared" si="3"/>
        <v>95.833333333333329</v>
      </c>
      <c r="F16" s="113">
        <f t="shared" si="4"/>
        <v>95.916666666666657</v>
      </c>
      <c r="G16" s="113">
        <f t="shared" si="5"/>
        <v>0.92788879235447441</v>
      </c>
      <c r="H16" s="117">
        <f>+H4</f>
        <v>0.94145990081436237</v>
      </c>
      <c r="I16" s="117">
        <f t="shared" si="2"/>
        <v>94.534031585429233</v>
      </c>
      <c r="J16" s="143">
        <f t="shared" si="1"/>
        <v>95.751999999999995</v>
      </c>
      <c r="K16" s="146">
        <f t="shared" si="6"/>
        <v>90.146668422776827</v>
      </c>
    </row>
    <row r="17" spans="1:13" x14ac:dyDescent="0.2">
      <c r="A17" s="93">
        <v>14</v>
      </c>
      <c r="B17" s="97"/>
      <c r="C17" s="76" t="s">
        <v>21</v>
      </c>
      <c r="D17" s="78">
        <f t="shared" ref="D17:D27" si="7">+D5+2</f>
        <v>93</v>
      </c>
      <c r="E17" s="80">
        <f t="shared" si="3"/>
        <v>96</v>
      </c>
      <c r="F17" s="113">
        <f t="shared" si="4"/>
        <v>96.083333333333343</v>
      </c>
      <c r="G17" s="113">
        <f t="shared" si="5"/>
        <v>0.96790980052038156</v>
      </c>
      <c r="H17" s="117">
        <f t="shared" ref="H17:H63" si="8">+H5</f>
        <v>0.98418268230753103</v>
      </c>
      <c r="I17" s="117">
        <f t="shared" si="2"/>
        <v>94.494651929813131</v>
      </c>
      <c r="J17" s="143">
        <f t="shared" si="1"/>
        <v>96.158999999999992</v>
      </c>
      <c r="K17" s="146">
        <f t="shared" si="6"/>
        <v>94.638022548009872</v>
      </c>
    </row>
    <row r="18" spans="1:13" x14ac:dyDescent="0.2">
      <c r="A18" s="93">
        <v>15</v>
      </c>
      <c r="B18" s="97"/>
      <c r="C18" s="76" t="s">
        <v>22</v>
      </c>
      <c r="D18" s="78">
        <f t="shared" si="7"/>
        <v>89</v>
      </c>
      <c r="E18" s="80">
        <f t="shared" si="3"/>
        <v>96.166666666666671</v>
      </c>
      <c r="F18" s="113">
        <f t="shared" si="4"/>
        <v>96.25</v>
      </c>
      <c r="G18" s="113">
        <f t="shared" si="5"/>
        <v>0.92467532467532465</v>
      </c>
      <c r="H18" s="117">
        <f t="shared" si="8"/>
        <v>0.93381352986579935</v>
      </c>
      <c r="I18" s="117">
        <f t="shared" si="2"/>
        <v>95.30810719008366</v>
      </c>
      <c r="J18" s="143">
        <f t="shared" si="1"/>
        <v>96.566000000000003</v>
      </c>
      <c r="K18" s="146">
        <f t="shared" si="6"/>
        <v>90.174637325020782</v>
      </c>
    </row>
    <row r="19" spans="1:13" x14ac:dyDescent="0.2">
      <c r="A19" s="93">
        <v>16</v>
      </c>
      <c r="B19" s="97"/>
      <c r="C19" s="76" t="s">
        <v>23</v>
      </c>
      <c r="D19" s="78">
        <f t="shared" si="7"/>
        <v>93</v>
      </c>
      <c r="E19" s="80">
        <f t="shared" si="3"/>
        <v>96.333333333333329</v>
      </c>
      <c r="F19" s="113">
        <f t="shared" si="4"/>
        <v>96.416666666666657</v>
      </c>
      <c r="G19" s="113">
        <f t="shared" si="5"/>
        <v>0.96456352636127929</v>
      </c>
      <c r="H19" s="117">
        <f t="shared" si="8"/>
        <v>0.96958782754785722</v>
      </c>
      <c r="I19" s="117">
        <f t="shared" si="2"/>
        <v>95.917045736024036</v>
      </c>
      <c r="J19" s="143">
        <f t="shared" si="1"/>
        <v>96.972999999999999</v>
      </c>
      <c r="K19" s="146">
        <f t="shared" si="6"/>
        <v>94.023840400798363</v>
      </c>
    </row>
    <row r="20" spans="1:13" x14ac:dyDescent="0.2">
      <c r="A20" s="93">
        <v>17</v>
      </c>
      <c r="B20" s="97"/>
      <c r="C20" s="76" t="s">
        <v>24</v>
      </c>
      <c r="D20" s="78">
        <f t="shared" si="7"/>
        <v>90</v>
      </c>
      <c r="E20" s="80">
        <f t="shared" si="3"/>
        <v>96.5</v>
      </c>
      <c r="F20" s="113">
        <f t="shared" si="4"/>
        <v>96.583333333333343</v>
      </c>
      <c r="G20" s="113">
        <f t="shared" si="5"/>
        <v>0.93183779119930965</v>
      </c>
      <c r="H20" s="117">
        <f t="shared" si="8"/>
        <v>0.95279352290047059</v>
      </c>
      <c r="I20" s="117">
        <f t="shared" si="2"/>
        <v>94.45908041652531</v>
      </c>
      <c r="J20" s="143">
        <f t="shared" si="1"/>
        <v>97.38</v>
      </c>
      <c r="K20" s="146">
        <f t="shared" si="6"/>
        <v>92.783033260047816</v>
      </c>
      <c r="M20" s="24" t="s">
        <v>147</v>
      </c>
    </row>
    <row r="21" spans="1:13" x14ac:dyDescent="0.2">
      <c r="A21" s="93">
        <v>18</v>
      </c>
      <c r="B21" s="97"/>
      <c r="C21" s="76" t="s">
        <v>25</v>
      </c>
      <c r="D21" s="78">
        <f t="shared" si="7"/>
        <v>97</v>
      </c>
      <c r="E21" s="80">
        <f t="shared" si="3"/>
        <v>96.666666666666671</v>
      </c>
      <c r="F21" s="113">
        <f t="shared" si="4"/>
        <v>96.75</v>
      </c>
      <c r="G21" s="113">
        <f t="shared" si="5"/>
        <v>1.0025839793281655</v>
      </c>
      <c r="H21" s="117">
        <f t="shared" si="8"/>
        <v>1.0011176198192437</v>
      </c>
      <c r="I21" s="117">
        <f t="shared" si="2"/>
        <v>96.891711902457359</v>
      </c>
      <c r="J21" s="143">
        <f t="shared" si="1"/>
        <v>97.786999999999992</v>
      </c>
      <c r="K21" s="146">
        <f t="shared" si="6"/>
        <v>97.896288689264381</v>
      </c>
    </row>
    <row r="22" spans="1:13" x14ac:dyDescent="0.2">
      <c r="A22" s="93">
        <v>19</v>
      </c>
      <c r="B22" s="97"/>
      <c r="C22" s="76" t="s">
        <v>26</v>
      </c>
      <c r="D22" s="78">
        <f t="shared" si="7"/>
        <v>99</v>
      </c>
      <c r="E22" s="80">
        <f t="shared" si="3"/>
        <v>96.833333333333329</v>
      </c>
      <c r="F22" s="113">
        <f t="shared" si="4"/>
        <v>96.958333333333329</v>
      </c>
      <c r="G22" s="118">
        <f t="shared" si="5"/>
        <v>1.0210571551353675</v>
      </c>
      <c r="H22" s="117">
        <f t="shared" si="8"/>
        <v>1.0176357411243653</v>
      </c>
      <c r="I22" s="117">
        <f t="shared" si="2"/>
        <v>97.284318935788249</v>
      </c>
      <c r="J22" s="143">
        <f t="shared" si="1"/>
        <v>98.194000000000003</v>
      </c>
      <c r="K22" s="146">
        <f t="shared" si="6"/>
        <v>99.925723963965922</v>
      </c>
      <c r="M22" t="s">
        <v>149</v>
      </c>
    </row>
    <row r="23" spans="1:13" x14ac:dyDescent="0.2">
      <c r="A23" s="93">
        <v>20</v>
      </c>
      <c r="B23" s="97"/>
      <c r="C23" s="76" t="s">
        <v>27</v>
      </c>
      <c r="D23" s="78">
        <f t="shared" si="7"/>
        <v>103</v>
      </c>
      <c r="E23" s="80">
        <f t="shared" si="3"/>
        <v>97.083333333333329</v>
      </c>
      <c r="F23" s="113">
        <f t="shared" si="4"/>
        <v>97.291666666666657</v>
      </c>
      <c r="G23" s="113">
        <f t="shared" si="5"/>
        <v>1.0586723768736617</v>
      </c>
      <c r="H23" s="117">
        <f t="shared" si="8"/>
        <v>1.0542225120278481</v>
      </c>
      <c r="I23" s="117">
        <f t="shared" si="2"/>
        <v>97.702334018531346</v>
      </c>
      <c r="J23" s="143">
        <f t="shared" si="1"/>
        <v>98.600999999999999</v>
      </c>
      <c r="K23" s="146">
        <f t="shared" si="6"/>
        <v>103.94739390845785</v>
      </c>
    </row>
    <row r="24" spans="1:13" x14ac:dyDescent="0.2">
      <c r="A24" s="93">
        <v>21</v>
      </c>
      <c r="B24" s="97"/>
      <c r="C24" s="76" t="s">
        <v>28</v>
      </c>
      <c r="D24" s="78">
        <f t="shared" si="7"/>
        <v>104</v>
      </c>
      <c r="E24" s="80">
        <f t="shared" si="3"/>
        <v>97.5</v>
      </c>
      <c r="F24" s="113">
        <f t="shared" si="4"/>
        <v>97.625</v>
      </c>
      <c r="G24" s="113">
        <f t="shared" si="5"/>
        <v>1.0653008962868118</v>
      </c>
      <c r="H24" s="117">
        <f t="shared" si="8"/>
        <v>1.0600231590144953</v>
      </c>
      <c r="I24" s="117">
        <f t="shared" si="2"/>
        <v>98.111064004194887</v>
      </c>
      <c r="J24" s="143">
        <f t="shared" si="1"/>
        <v>99.007999999999996</v>
      </c>
      <c r="K24" s="146">
        <f t="shared" si="6"/>
        <v>104.95077292770715</v>
      </c>
    </row>
    <row r="25" spans="1:13" x14ac:dyDescent="0.2">
      <c r="A25" s="93">
        <v>22</v>
      </c>
      <c r="B25" s="97"/>
      <c r="C25" s="76" t="s">
        <v>29</v>
      </c>
      <c r="D25" s="78">
        <f t="shared" si="7"/>
        <v>100</v>
      </c>
      <c r="E25" s="80">
        <f t="shared" si="3"/>
        <v>97.75</v>
      </c>
      <c r="F25" s="113">
        <f t="shared" si="4"/>
        <v>97.875</v>
      </c>
      <c r="G25" s="113">
        <f t="shared" si="5"/>
        <v>1.0217113665389528</v>
      </c>
      <c r="H25" s="117">
        <f t="shared" si="8"/>
        <v>1.0216382115349592</v>
      </c>
      <c r="I25" s="117">
        <f t="shared" si="2"/>
        <v>97.88200839684248</v>
      </c>
      <c r="J25" s="143">
        <f t="shared" si="1"/>
        <v>99.414999999999992</v>
      </c>
      <c r="K25" s="146">
        <f t="shared" si="6"/>
        <v>101.56616279974796</v>
      </c>
    </row>
    <row r="26" spans="1:13" x14ac:dyDescent="0.2">
      <c r="A26" s="93">
        <v>23</v>
      </c>
      <c r="B26" s="97"/>
      <c r="C26" s="76" t="s">
        <v>30</v>
      </c>
      <c r="D26" s="78">
        <f t="shared" si="7"/>
        <v>98</v>
      </c>
      <c r="E26" s="80">
        <f t="shared" si="3"/>
        <v>98</v>
      </c>
      <c r="F26" s="113">
        <f t="shared" si="4"/>
        <v>98.333333333333343</v>
      </c>
      <c r="G26" s="113">
        <f t="shared" si="5"/>
        <v>0.99661016949152537</v>
      </c>
      <c r="H26" s="117">
        <f t="shared" si="8"/>
        <v>0.99083748452381837</v>
      </c>
      <c r="I26" s="117">
        <f t="shared" si="2"/>
        <v>98.906229861799517</v>
      </c>
      <c r="J26" s="143">
        <f t="shared" si="1"/>
        <v>99.822000000000003</v>
      </c>
      <c r="K26" s="146">
        <f t="shared" si="6"/>
        <v>98.907379380136604</v>
      </c>
    </row>
    <row r="27" spans="1:13" x14ac:dyDescent="0.2">
      <c r="A27" s="93">
        <v>24</v>
      </c>
      <c r="B27" s="97"/>
      <c r="C27" s="76" t="s">
        <v>31</v>
      </c>
      <c r="D27" s="78">
        <f t="shared" si="7"/>
        <v>107</v>
      </c>
      <c r="E27" s="80">
        <f t="shared" si="3"/>
        <v>98.666666666666671</v>
      </c>
      <c r="F27" s="113">
        <f t="shared" si="4"/>
        <v>98.791666666666671</v>
      </c>
      <c r="G27" s="113">
        <f t="shared" si="5"/>
        <v>1.0830873049346268</v>
      </c>
      <c r="H27" s="117">
        <f t="shared" si="8"/>
        <v>1.0771619592484039</v>
      </c>
      <c r="I27" s="117">
        <f t="shared" si="2"/>
        <v>99.33510841272178</v>
      </c>
      <c r="J27" s="143">
        <f t="shared" si="1"/>
        <v>100.229</v>
      </c>
      <c r="K27" s="146">
        <f t="shared" si="6"/>
        <v>107.96286601350828</v>
      </c>
    </row>
    <row r="28" spans="1:13" x14ac:dyDescent="0.2">
      <c r="A28" s="93">
        <v>25</v>
      </c>
      <c r="B28" s="97">
        <v>2019</v>
      </c>
      <c r="C28" s="76" t="s">
        <v>20</v>
      </c>
      <c r="D28" s="78">
        <f>+D4+5</f>
        <v>92</v>
      </c>
      <c r="E28" s="80">
        <f t="shared" si="3"/>
        <v>98.916666666666671</v>
      </c>
      <c r="F28" s="113">
        <f t="shared" si="4"/>
        <v>99.041666666666671</v>
      </c>
      <c r="G28" s="113">
        <f t="shared" si="5"/>
        <v>0.92890197728228852</v>
      </c>
      <c r="H28" s="116">
        <f t="shared" si="8"/>
        <v>0.94145990081436237</v>
      </c>
      <c r="I28" s="117">
        <f t="shared" si="2"/>
        <v>97.720571975949312</v>
      </c>
      <c r="J28" s="143">
        <f t="shared" si="1"/>
        <v>100.636</v>
      </c>
      <c r="K28" s="146">
        <f t="shared" si="6"/>
        <v>94.744758578354165</v>
      </c>
    </row>
    <row r="29" spans="1:13" x14ac:dyDescent="0.2">
      <c r="A29" s="93">
        <v>26</v>
      </c>
      <c r="B29" s="97"/>
      <c r="C29" s="76" t="s">
        <v>21</v>
      </c>
      <c r="D29" s="78">
        <v>98</v>
      </c>
      <c r="E29" s="80">
        <f t="shared" si="3"/>
        <v>99.166666666666671</v>
      </c>
      <c r="F29" s="113">
        <f t="shared" si="4"/>
        <v>99.291666666666671</v>
      </c>
      <c r="G29" s="113">
        <f t="shared" si="5"/>
        <v>0.98699118757868232</v>
      </c>
      <c r="H29" s="116">
        <f t="shared" si="8"/>
        <v>0.98418268230753103</v>
      </c>
      <c r="I29" s="117">
        <f t="shared" si="2"/>
        <v>99.575009560448251</v>
      </c>
      <c r="J29" s="143">
        <f t="shared" si="1"/>
        <v>101.04299999999999</v>
      </c>
      <c r="K29" s="146">
        <f t="shared" si="6"/>
        <v>99.444770768399849</v>
      </c>
    </row>
    <row r="30" spans="1:13" x14ac:dyDescent="0.2">
      <c r="A30" s="93">
        <v>27</v>
      </c>
      <c r="B30" s="97"/>
      <c r="C30" s="76" t="s">
        <v>22</v>
      </c>
      <c r="D30" s="78">
        <f t="shared" ref="D30:D39" si="9">+D6+5</f>
        <v>92</v>
      </c>
      <c r="E30" s="80">
        <f t="shared" si="3"/>
        <v>99.416666666666671</v>
      </c>
      <c r="F30" s="113">
        <f t="shared" si="4"/>
        <v>99.541666666666671</v>
      </c>
      <c r="G30" s="113">
        <f t="shared" si="5"/>
        <v>0.92423608204269569</v>
      </c>
      <c r="H30" s="116">
        <f t="shared" si="8"/>
        <v>0.93381352986579935</v>
      </c>
      <c r="I30" s="117">
        <f t="shared" si="2"/>
        <v>98.520740016715706</v>
      </c>
      <c r="J30" s="143">
        <f t="shared" si="1"/>
        <v>101.45</v>
      </c>
      <c r="K30" s="146">
        <f t="shared" si="6"/>
        <v>94.735382604885345</v>
      </c>
    </row>
    <row r="31" spans="1:13" x14ac:dyDescent="0.2">
      <c r="A31" s="93">
        <v>28</v>
      </c>
      <c r="B31" s="97"/>
      <c r="C31" s="76" t="s">
        <v>23</v>
      </c>
      <c r="D31" s="78">
        <f t="shared" si="9"/>
        <v>96</v>
      </c>
      <c r="E31" s="80">
        <f t="shared" si="3"/>
        <v>99.666666666666671</v>
      </c>
      <c r="F31" s="113">
        <f t="shared" si="4"/>
        <v>99.875</v>
      </c>
      <c r="G31" s="113">
        <f t="shared" si="5"/>
        <v>0.96120150187734665</v>
      </c>
      <c r="H31" s="116">
        <f t="shared" si="8"/>
        <v>0.96958782754785722</v>
      </c>
      <c r="I31" s="117">
        <f t="shared" si="2"/>
        <v>99.011143985573185</v>
      </c>
      <c r="J31" s="143">
        <f t="shared" si="1"/>
        <v>101.857</v>
      </c>
      <c r="K31" s="146">
        <f t="shared" si="6"/>
        <v>98.759307350542088</v>
      </c>
    </row>
    <row r="32" spans="1:13" x14ac:dyDescent="0.2">
      <c r="A32" s="93">
        <v>29</v>
      </c>
      <c r="B32" s="97"/>
      <c r="C32" s="76" t="s">
        <v>24</v>
      </c>
      <c r="D32" s="78">
        <v>98</v>
      </c>
      <c r="E32" s="80">
        <f t="shared" si="3"/>
        <v>100.08333333333333</v>
      </c>
      <c r="F32" s="113">
        <f t="shared" si="4"/>
        <v>100.20833333333333</v>
      </c>
      <c r="G32" s="113">
        <f t="shared" si="5"/>
        <v>0.97796257796257802</v>
      </c>
      <c r="H32" s="116">
        <f t="shared" si="8"/>
        <v>0.95279352290047059</v>
      </c>
      <c r="I32" s="117">
        <f t="shared" si="2"/>
        <v>102.85544312021645</v>
      </c>
      <c r="J32" s="143">
        <f t="shared" si="1"/>
        <v>102.264</v>
      </c>
      <c r="K32" s="146">
        <f t="shared" si="6"/>
        <v>97.43647682589372</v>
      </c>
    </row>
    <row r="33" spans="1:13" x14ac:dyDescent="0.2">
      <c r="A33" s="93">
        <v>30</v>
      </c>
      <c r="B33" s="97"/>
      <c r="C33" s="76" t="s">
        <v>25</v>
      </c>
      <c r="D33" s="78">
        <f t="shared" si="9"/>
        <v>100</v>
      </c>
      <c r="E33" s="80">
        <f t="shared" si="3"/>
        <v>100.33333333333333</v>
      </c>
      <c r="F33" s="113">
        <f t="shared" si="4"/>
        <v>100.45833333333333</v>
      </c>
      <c r="G33" s="113">
        <f t="shared" si="5"/>
        <v>0.99543757776856079</v>
      </c>
      <c r="H33" s="116">
        <f t="shared" si="8"/>
        <v>1.0011176198192437</v>
      </c>
      <c r="I33" s="117">
        <f t="shared" si="2"/>
        <v>99.888362786038513</v>
      </c>
      <c r="J33" s="143">
        <f t="shared" si="1"/>
        <v>102.67099999999999</v>
      </c>
      <c r="K33" s="146">
        <f t="shared" si="6"/>
        <v>102.78574714446157</v>
      </c>
    </row>
    <row r="34" spans="1:13" x14ac:dyDescent="0.2">
      <c r="A34" s="93">
        <v>31</v>
      </c>
      <c r="B34" s="97"/>
      <c r="C34" s="76" t="s">
        <v>26</v>
      </c>
      <c r="D34" s="78">
        <f t="shared" si="9"/>
        <v>102</v>
      </c>
      <c r="E34" s="80">
        <f t="shared" si="3"/>
        <v>100.58333333333333</v>
      </c>
      <c r="F34" s="113">
        <f t="shared" si="4"/>
        <v>101</v>
      </c>
      <c r="G34" s="118">
        <f t="shared" si="5"/>
        <v>1.0099009900990099</v>
      </c>
      <c r="H34" s="116">
        <f t="shared" si="8"/>
        <v>1.0176357411243653</v>
      </c>
      <c r="I34" s="117">
        <f t="shared" si="2"/>
        <v>100.23232860050911</v>
      </c>
      <c r="J34" s="143">
        <f t="shared" si="1"/>
        <v>103.078</v>
      </c>
      <c r="K34" s="146">
        <f t="shared" si="6"/>
        <v>104.89585692361733</v>
      </c>
    </row>
    <row r="35" spans="1:13" x14ac:dyDescent="0.2">
      <c r="A35" s="93">
        <v>32</v>
      </c>
      <c r="B35" s="97"/>
      <c r="C35" s="76" t="s">
        <v>27</v>
      </c>
      <c r="D35" s="78">
        <f t="shared" si="9"/>
        <v>106</v>
      </c>
      <c r="E35" s="80">
        <f t="shared" si="3"/>
        <v>101.41666666666667</v>
      </c>
      <c r="F35" s="113">
        <f t="shared" si="4"/>
        <v>101.75</v>
      </c>
      <c r="G35" s="113">
        <f t="shared" si="5"/>
        <v>1.0417690417690417</v>
      </c>
      <c r="H35" s="116">
        <f t="shared" si="8"/>
        <v>1.0542225120278481</v>
      </c>
      <c r="I35" s="117">
        <f t="shared" si="2"/>
        <v>100.54803306761478</v>
      </c>
      <c r="J35" s="143">
        <f t="shared" si="1"/>
        <v>103.485</v>
      </c>
      <c r="K35" s="146">
        <f t="shared" si="6"/>
        <v>109.09621665720186</v>
      </c>
    </row>
    <row r="36" spans="1:13" x14ac:dyDescent="0.2">
      <c r="A36" s="93">
        <v>33</v>
      </c>
      <c r="B36" s="97"/>
      <c r="C36" s="76" t="s">
        <v>28</v>
      </c>
      <c r="D36" s="78">
        <f t="shared" si="9"/>
        <v>107</v>
      </c>
      <c r="E36" s="80">
        <f t="shared" si="3"/>
        <v>102.08333333333333</v>
      </c>
      <c r="F36" s="113">
        <f t="shared" si="4"/>
        <v>102.5</v>
      </c>
      <c r="G36" s="113">
        <f t="shared" si="5"/>
        <v>1.0439024390243903</v>
      </c>
      <c r="H36" s="116">
        <f t="shared" si="8"/>
        <v>1.0600231590144953</v>
      </c>
      <c r="I36" s="117">
        <f t="shared" si="2"/>
        <v>100.94119085046974</v>
      </c>
      <c r="J36" s="143">
        <f t="shared" si="1"/>
        <v>103.892</v>
      </c>
      <c r="K36" s="146">
        <f t="shared" si="6"/>
        <v>110.12792603633395</v>
      </c>
    </row>
    <row r="37" spans="1:13" x14ac:dyDescent="0.2">
      <c r="A37" s="93">
        <v>34</v>
      </c>
      <c r="B37" s="97"/>
      <c r="C37" s="76" t="s">
        <v>29</v>
      </c>
      <c r="D37" s="78">
        <v>105</v>
      </c>
      <c r="E37" s="80">
        <f t="shared" si="3"/>
        <v>102.91666666666667</v>
      </c>
      <c r="F37" s="113">
        <f t="shared" si="4"/>
        <v>103.33333333333334</v>
      </c>
      <c r="G37" s="113">
        <f t="shared" si="5"/>
        <v>1.0161290322580645</v>
      </c>
      <c r="H37" s="116">
        <f t="shared" si="8"/>
        <v>1.0216382115349592</v>
      </c>
      <c r="I37" s="117">
        <f t="shared" si="2"/>
        <v>102.7761088166846</v>
      </c>
      <c r="J37" s="143">
        <f t="shared" si="1"/>
        <v>104.29899999999999</v>
      </c>
      <c r="K37" s="146">
        <f t="shared" si="6"/>
        <v>106.55584382488469</v>
      </c>
    </row>
    <row r="38" spans="1:13" x14ac:dyDescent="0.2">
      <c r="A38" s="93">
        <v>35</v>
      </c>
      <c r="B38" s="97"/>
      <c r="C38" s="76" t="s">
        <v>30</v>
      </c>
      <c r="D38" s="78">
        <f t="shared" si="9"/>
        <v>101</v>
      </c>
      <c r="E38" s="80">
        <f t="shared" si="3"/>
        <v>103.75</v>
      </c>
      <c r="F38" s="113">
        <f t="shared" si="4"/>
        <v>103.95833333333334</v>
      </c>
      <c r="G38" s="113">
        <f t="shared" si="5"/>
        <v>0.97154308617234464</v>
      </c>
      <c r="H38" s="116">
        <f t="shared" si="8"/>
        <v>0.99083748452381837</v>
      </c>
      <c r="I38" s="117">
        <f t="shared" si="2"/>
        <v>101.93397159226276</v>
      </c>
      <c r="J38" s="143">
        <f t="shared" si="1"/>
        <v>104.706</v>
      </c>
      <c r="K38" s="146">
        <f t="shared" si="6"/>
        <v>103.74662965455093</v>
      </c>
    </row>
    <row r="39" spans="1:13" x14ac:dyDescent="0.2">
      <c r="A39" s="93">
        <v>36</v>
      </c>
      <c r="B39" s="97"/>
      <c r="C39" s="76" t="s">
        <v>31</v>
      </c>
      <c r="D39" s="92">
        <f t="shared" si="9"/>
        <v>110</v>
      </c>
      <c r="E39" s="80">
        <f t="shared" si="3"/>
        <v>104.16666666666667</v>
      </c>
      <c r="F39" s="113">
        <f t="shared" si="4"/>
        <v>104.58333333333334</v>
      </c>
      <c r="G39" s="113">
        <f t="shared" si="5"/>
        <v>1.0517928286852589</v>
      </c>
      <c r="H39" s="116">
        <f t="shared" si="8"/>
        <v>1.0771619592484039</v>
      </c>
      <c r="I39" s="117">
        <f t="shared" si="2"/>
        <v>102.12020491027474</v>
      </c>
      <c r="J39" s="143">
        <f t="shared" si="1"/>
        <v>105.113</v>
      </c>
      <c r="K39" s="146">
        <f t="shared" si="6"/>
        <v>113.22372502247747</v>
      </c>
      <c r="M39" s="24" t="s">
        <v>148</v>
      </c>
    </row>
    <row r="40" spans="1:13" x14ac:dyDescent="0.2">
      <c r="A40" s="93">
        <v>37</v>
      </c>
      <c r="B40" s="97">
        <v>2020</v>
      </c>
      <c r="C40" s="76" t="s">
        <v>20</v>
      </c>
      <c r="D40" s="129">
        <f>+D4+15</f>
        <v>102</v>
      </c>
      <c r="E40" s="80">
        <f t="shared" si="3"/>
        <v>105</v>
      </c>
      <c r="F40" s="113">
        <f t="shared" si="4"/>
        <v>105.41666666666666</v>
      </c>
      <c r="G40" s="113">
        <f t="shared" si="5"/>
        <v>0.96758893280632419</v>
      </c>
      <c r="H40" s="117">
        <f t="shared" si="8"/>
        <v>0.94145990081436237</v>
      </c>
      <c r="I40" s="117">
        <f t="shared" si="2"/>
        <v>108.34237327768294</v>
      </c>
      <c r="J40" s="143">
        <f t="shared" si="1"/>
        <v>105.52</v>
      </c>
      <c r="K40" s="146">
        <f t="shared" si="6"/>
        <v>99.342848733931518</v>
      </c>
    </row>
    <row r="41" spans="1:13" x14ac:dyDescent="0.2">
      <c r="A41" s="93">
        <v>38</v>
      </c>
      <c r="B41" s="97"/>
      <c r="C41" s="76" t="s">
        <v>21</v>
      </c>
      <c r="D41" s="127">
        <f t="shared" ref="D41:D51" si="10">+D5+15</f>
        <v>106</v>
      </c>
      <c r="E41" s="80">
        <f t="shared" si="3"/>
        <v>105.83333333333333</v>
      </c>
      <c r="F41" s="113">
        <f t="shared" si="4"/>
        <v>106.25</v>
      </c>
      <c r="G41" s="113">
        <f t="shared" si="5"/>
        <v>0.99764705882352944</v>
      </c>
      <c r="H41" s="117">
        <f t="shared" si="8"/>
        <v>0.98418268230753103</v>
      </c>
      <c r="I41" s="117">
        <f t="shared" si="2"/>
        <v>107.70358176946442</v>
      </c>
      <c r="J41" s="143">
        <f t="shared" si="1"/>
        <v>105.92699999999999</v>
      </c>
      <c r="K41" s="146">
        <f t="shared" si="6"/>
        <v>104.25151898878983</v>
      </c>
      <c r="M41" t="s">
        <v>154</v>
      </c>
    </row>
    <row r="42" spans="1:13" x14ac:dyDescent="0.2">
      <c r="A42" s="93">
        <v>39</v>
      </c>
      <c r="B42" s="97"/>
      <c r="C42" s="76" t="s">
        <v>22</v>
      </c>
      <c r="D42" s="127">
        <f t="shared" si="10"/>
        <v>102</v>
      </c>
      <c r="E42" s="80">
        <f t="shared" si="3"/>
        <v>106.66666666666667</v>
      </c>
      <c r="F42" s="113">
        <f t="shared" si="4"/>
        <v>107.08333333333334</v>
      </c>
      <c r="G42" s="113">
        <f t="shared" si="5"/>
        <v>0.95252918287937738</v>
      </c>
      <c r="H42" s="117">
        <f t="shared" si="8"/>
        <v>0.93381352986579935</v>
      </c>
      <c r="I42" s="117">
        <f t="shared" si="2"/>
        <v>109.22951610548914</v>
      </c>
      <c r="J42" s="143">
        <f t="shared" si="1"/>
        <v>106.334</v>
      </c>
      <c r="K42" s="146">
        <f t="shared" si="6"/>
        <v>99.296127884749907</v>
      </c>
      <c r="M42" s="24" t="s">
        <v>150</v>
      </c>
    </row>
    <row r="43" spans="1:13" x14ac:dyDescent="0.2">
      <c r="A43" s="93">
        <v>40</v>
      </c>
      <c r="B43" s="97"/>
      <c r="C43" s="76" t="s">
        <v>23</v>
      </c>
      <c r="D43" s="127">
        <f t="shared" si="10"/>
        <v>106</v>
      </c>
      <c r="E43" s="80">
        <f>AVERAGE(D37:D48)</f>
        <v>107.5</v>
      </c>
      <c r="F43" s="113">
        <f t="shared" si="4"/>
        <v>107.83333333333334</v>
      </c>
      <c r="G43" s="113">
        <f t="shared" si="5"/>
        <v>0.98299845440494582</v>
      </c>
      <c r="H43" s="117">
        <f t="shared" si="8"/>
        <v>0.96958782754785722</v>
      </c>
      <c r="I43" s="117">
        <f t="shared" si="2"/>
        <v>109.32480481740373</v>
      </c>
      <c r="J43" s="143">
        <f t="shared" si="1"/>
        <v>106.741</v>
      </c>
      <c r="K43" s="146">
        <f t="shared" si="6"/>
        <v>103.49477430028583</v>
      </c>
      <c r="M43" t="s">
        <v>152</v>
      </c>
    </row>
    <row r="44" spans="1:13" x14ac:dyDescent="0.2">
      <c r="A44" s="93">
        <v>41</v>
      </c>
      <c r="B44" s="97"/>
      <c r="C44" s="76" t="s">
        <v>24</v>
      </c>
      <c r="D44" s="127">
        <f t="shared" si="10"/>
        <v>103</v>
      </c>
      <c r="E44" s="80">
        <f t="shared" ref="E44:E45" si="11">AVERAGE(D38:D49)</f>
        <v>108.16666666666667</v>
      </c>
      <c r="F44" s="113">
        <f t="shared" si="4"/>
        <v>108.58333333333334</v>
      </c>
      <c r="G44" s="113">
        <f t="shared" si="5"/>
        <v>0.9485801995395241</v>
      </c>
      <c r="H44" s="117">
        <f t="shared" si="8"/>
        <v>0.95279352290047059</v>
      </c>
      <c r="I44" s="117">
        <f t="shared" si="2"/>
        <v>108.1031698100234</v>
      </c>
      <c r="J44" s="143">
        <f t="shared" si="1"/>
        <v>107.148</v>
      </c>
      <c r="K44" s="146">
        <f t="shared" si="6"/>
        <v>102.08992039173962</v>
      </c>
    </row>
    <row r="45" spans="1:13" x14ac:dyDescent="0.2">
      <c r="A45" s="93">
        <v>42</v>
      </c>
      <c r="B45" s="97"/>
      <c r="C45" s="76" t="s">
        <v>25</v>
      </c>
      <c r="D45" s="127">
        <f t="shared" si="10"/>
        <v>110</v>
      </c>
      <c r="E45" s="80">
        <f t="shared" si="11"/>
        <v>109</v>
      </c>
      <c r="F45" s="113">
        <f t="shared" si="4"/>
        <v>109.41666666666666</v>
      </c>
      <c r="G45" s="113">
        <f t="shared" si="5"/>
        <v>1.0053313023610053</v>
      </c>
      <c r="H45" s="117">
        <f t="shared" si="8"/>
        <v>1.0011176198192437</v>
      </c>
      <c r="I45" s="117">
        <f t="shared" si="2"/>
        <v>109.87719906464237</v>
      </c>
      <c r="J45" s="143">
        <f t="shared" si="1"/>
        <v>107.55499999999999</v>
      </c>
      <c r="K45" s="146">
        <f t="shared" si="6"/>
        <v>107.67520559965875</v>
      </c>
    </row>
    <row r="46" spans="1:13" x14ac:dyDescent="0.2">
      <c r="A46" s="93">
        <v>43</v>
      </c>
      <c r="B46" s="97"/>
      <c r="C46" s="76" t="s">
        <v>26</v>
      </c>
      <c r="D46" s="127">
        <f t="shared" si="10"/>
        <v>112</v>
      </c>
      <c r="E46" s="128">
        <f>AVERAGE(D40:D51)</f>
        <v>109.83333333333333</v>
      </c>
      <c r="F46" s="119"/>
      <c r="G46" s="119"/>
      <c r="H46" s="117">
        <f t="shared" si="8"/>
        <v>1.0176357411243653</v>
      </c>
      <c r="I46" s="117">
        <f t="shared" si="2"/>
        <v>110.05902748291196</v>
      </c>
      <c r="J46" s="143">
        <f t="shared" si="1"/>
        <v>107.96199999999999</v>
      </c>
      <c r="K46" s="146">
        <f t="shared" si="6"/>
        <v>109.86598988326871</v>
      </c>
    </row>
    <row r="47" spans="1:13" x14ac:dyDescent="0.2">
      <c r="A47" s="93">
        <v>44</v>
      </c>
      <c r="B47" s="97"/>
      <c r="C47" s="76" t="s">
        <v>27</v>
      </c>
      <c r="D47" s="127">
        <f t="shared" si="10"/>
        <v>116</v>
      </c>
      <c r="E47" s="82"/>
      <c r="F47" s="115"/>
      <c r="G47" s="115"/>
      <c r="H47" s="117">
        <f t="shared" si="8"/>
        <v>1.0542225120278481</v>
      </c>
      <c r="I47" s="117">
        <f t="shared" si="2"/>
        <v>110.03369656455958</v>
      </c>
      <c r="J47" s="143">
        <f t="shared" si="1"/>
        <v>108.369</v>
      </c>
      <c r="K47" s="146">
        <f t="shared" si="6"/>
        <v>114.24503940594587</v>
      </c>
    </row>
    <row r="48" spans="1:13" x14ac:dyDescent="0.2">
      <c r="A48" s="93">
        <v>45</v>
      </c>
      <c r="B48" s="97"/>
      <c r="C48" s="76" t="s">
        <v>28</v>
      </c>
      <c r="D48" s="127">
        <f t="shared" si="10"/>
        <v>117</v>
      </c>
      <c r="E48" s="82"/>
      <c r="F48" s="115"/>
      <c r="G48" s="115"/>
      <c r="H48" s="117">
        <f t="shared" si="8"/>
        <v>1.0600231590144953</v>
      </c>
      <c r="I48" s="117">
        <f t="shared" si="2"/>
        <v>110.37494700471925</v>
      </c>
      <c r="J48" s="143">
        <f t="shared" si="1"/>
        <v>108.776</v>
      </c>
      <c r="K48" s="146">
        <f t="shared" si="6"/>
        <v>115.30507914496073</v>
      </c>
    </row>
    <row r="49" spans="1:12" x14ac:dyDescent="0.2">
      <c r="A49" s="93">
        <v>46</v>
      </c>
      <c r="B49" s="97"/>
      <c r="C49" s="76" t="s">
        <v>29</v>
      </c>
      <c r="D49" s="127">
        <f t="shared" si="10"/>
        <v>113</v>
      </c>
      <c r="E49" s="82"/>
      <c r="F49" s="115"/>
      <c r="G49" s="115"/>
      <c r="H49" s="117">
        <f t="shared" si="8"/>
        <v>1.0216382115349592</v>
      </c>
      <c r="I49" s="117">
        <f t="shared" si="2"/>
        <v>110.60666948843199</v>
      </c>
      <c r="J49" s="143">
        <f t="shared" si="1"/>
        <v>109.18299999999999</v>
      </c>
      <c r="K49" s="146">
        <f t="shared" si="6"/>
        <v>111.54552485002144</v>
      </c>
    </row>
    <row r="50" spans="1:12" x14ac:dyDescent="0.2">
      <c r="A50" s="93">
        <v>47</v>
      </c>
      <c r="B50" s="97"/>
      <c r="C50" s="76" t="s">
        <v>30</v>
      </c>
      <c r="D50" s="127">
        <f t="shared" si="10"/>
        <v>111</v>
      </c>
      <c r="E50" s="82"/>
      <c r="F50" s="115"/>
      <c r="G50" s="115"/>
      <c r="H50" s="117">
        <f t="shared" si="8"/>
        <v>0.99083748452381837</v>
      </c>
      <c r="I50" s="117">
        <f t="shared" si="2"/>
        <v>112.02644402714027</v>
      </c>
      <c r="J50" s="143">
        <f t="shared" si="1"/>
        <v>109.59</v>
      </c>
      <c r="K50" s="146">
        <f t="shared" si="6"/>
        <v>108.58587992896526</v>
      </c>
    </row>
    <row r="51" spans="1:12" x14ac:dyDescent="0.2">
      <c r="A51" s="94">
        <v>48</v>
      </c>
      <c r="B51" s="98"/>
      <c r="C51" s="77" t="s">
        <v>31</v>
      </c>
      <c r="D51" s="130">
        <f t="shared" si="10"/>
        <v>120</v>
      </c>
      <c r="E51" s="83"/>
      <c r="F51" s="120"/>
      <c r="G51" s="120"/>
      <c r="H51" s="117">
        <f t="shared" si="8"/>
        <v>1.0771619592484039</v>
      </c>
      <c r="I51" s="121">
        <f t="shared" si="2"/>
        <v>111.40385990211789</v>
      </c>
      <c r="J51" s="143">
        <f t="shared" si="1"/>
        <v>109.997</v>
      </c>
      <c r="K51" s="146">
        <f t="shared" si="6"/>
        <v>118.48458403144667</v>
      </c>
    </row>
    <row r="52" spans="1:12" x14ac:dyDescent="0.2">
      <c r="A52" s="131">
        <v>49</v>
      </c>
      <c r="B52" s="132">
        <v>2021</v>
      </c>
      <c r="C52" s="133" t="s">
        <v>20</v>
      </c>
      <c r="D52" s="134"/>
      <c r="H52" s="117">
        <f>+H40</f>
        <v>0.94145990081436237</v>
      </c>
      <c r="I52" s="122">
        <f>90.797+0.4266*L52</f>
        <v>111.7004</v>
      </c>
      <c r="J52" s="144">
        <f t="shared" si="1"/>
        <v>110.404</v>
      </c>
      <c r="K52" s="147">
        <f t="shared" si="6"/>
        <v>103.94093888950886</v>
      </c>
      <c r="L52" s="145">
        <v>49</v>
      </c>
    </row>
    <row r="53" spans="1:12" x14ac:dyDescent="0.2">
      <c r="A53" s="131">
        <v>50</v>
      </c>
      <c r="B53" s="132"/>
      <c r="C53" s="133" t="s">
        <v>21</v>
      </c>
      <c r="D53" s="135"/>
      <c r="H53" s="117">
        <f t="shared" si="8"/>
        <v>0.98418268230753103</v>
      </c>
      <c r="I53" s="117">
        <f>90.797+0.4266*L53</f>
        <v>112.127</v>
      </c>
      <c r="J53" s="144">
        <f t="shared" si="1"/>
        <v>110.81099999999999</v>
      </c>
      <c r="K53" s="147">
        <f t="shared" si="6"/>
        <v>109.05826720917982</v>
      </c>
      <c r="L53" s="145">
        <v>50</v>
      </c>
    </row>
    <row r="54" spans="1:12" x14ac:dyDescent="0.2">
      <c r="A54" s="131">
        <v>51</v>
      </c>
      <c r="B54" s="132"/>
      <c r="C54" s="133" t="s">
        <v>22</v>
      </c>
      <c r="D54" s="135"/>
      <c r="H54" s="117">
        <f t="shared" si="8"/>
        <v>0.93381352986579935</v>
      </c>
      <c r="I54" s="117">
        <f>90.797+0.4266*L54</f>
        <v>112.55359999999999</v>
      </c>
      <c r="J54" s="144">
        <f t="shared" si="1"/>
        <v>111.21799999999999</v>
      </c>
      <c r="K54" s="147">
        <f t="shared" si="6"/>
        <v>103.85687316461446</v>
      </c>
      <c r="L54" s="145">
        <v>51</v>
      </c>
    </row>
    <row r="55" spans="1:12" x14ac:dyDescent="0.2">
      <c r="A55" s="131">
        <v>52</v>
      </c>
      <c r="B55" s="132"/>
      <c r="C55" s="133" t="s">
        <v>23</v>
      </c>
      <c r="D55" s="135"/>
      <c r="H55" s="117">
        <f t="shared" si="8"/>
        <v>0.96958782754785722</v>
      </c>
      <c r="I55" s="117">
        <f>90.797+0.4266*L55</f>
        <v>112.9802</v>
      </c>
      <c r="J55" s="144">
        <f t="shared" si="1"/>
        <v>111.625</v>
      </c>
      <c r="K55" s="147">
        <f t="shared" si="6"/>
        <v>108.23024125002956</v>
      </c>
      <c r="L55" s="145">
        <v>52</v>
      </c>
    </row>
    <row r="56" spans="1:12" x14ac:dyDescent="0.2">
      <c r="A56" s="131">
        <v>53</v>
      </c>
      <c r="B56" s="132"/>
      <c r="C56" s="133" t="s">
        <v>24</v>
      </c>
      <c r="D56" s="135"/>
      <c r="H56" s="117">
        <f t="shared" si="8"/>
        <v>0.95279352290047059</v>
      </c>
      <c r="I56" s="117">
        <f>90.797+0.4266*L56</f>
        <v>113.4068</v>
      </c>
      <c r="J56" s="144">
        <f t="shared" si="1"/>
        <v>112.032</v>
      </c>
      <c r="K56" s="147">
        <f t="shared" si="6"/>
        <v>106.74336395758552</v>
      </c>
      <c r="L56" s="145">
        <v>53</v>
      </c>
    </row>
    <row r="57" spans="1:12" x14ac:dyDescent="0.2">
      <c r="A57" s="131">
        <v>54</v>
      </c>
      <c r="B57" s="132"/>
      <c r="C57" s="133" t="s">
        <v>25</v>
      </c>
      <c r="D57" s="135"/>
      <c r="H57" s="117">
        <f t="shared" si="8"/>
        <v>1.0011176198192437</v>
      </c>
      <c r="I57" s="117">
        <f>90.797+0.4266*L57</f>
        <v>113.8334</v>
      </c>
      <c r="J57" s="144">
        <f t="shared" si="1"/>
        <v>112.43899999999999</v>
      </c>
      <c r="K57" s="147">
        <f t="shared" si="6"/>
        <v>112.56466405485594</v>
      </c>
      <c r="L57" s="145">
        <v>54</v>
      </c>
    </row>
    <row r="58" spans="1:12" x14ac:dyDescent="0.2">
      <c r="A58" s="131">
        <v>55</v>
      </c>
      <c r="B58" s="132"/>
      <c r="C58" s="133" t="s">
        <v>26</v>
      </c>
      <c r="D58" s="135"/>
      <c r="H58" s="117">
        <f t="shared" si="8"/>
        <v>1.0176357411243653</v>
      </c>
      <c r="I58" s="117">
        <f>90.797+0.4266*L58</f>
        <v>114.25999999999999</v>
      </c>
      <c r="J58" s="144">
        <f t="shared" si="1"/>
        <v>112.846</v>
      </c>
      <c r="K58" s="147">
        <f t="shared" si="6"/>
        <v>114.83612284292013</v>
      </c>
      <c r="L58" s="145">
        <v>55</v>
      </c>
    </row>
    <row r="59" spans="1:12" x14ac:dyDescent="0.2">
      <c r="A59" s="131">
        <v>56</v>
      </c>
      <c r="B59" s="132"/>
      <c r="C59" s="133" t="s">
        <v>27</v>
      </c>
      <c r="D59" s="135"/>
      <c r="H59" s="117">
        <f t="shared" si="8"/>
        <v>1.0542225120278481</v>
      </c>
      <c r="I59" s="117">
        <f>90.797+0.4266*L59</f>
        <v>114.6866</v>
      </c>
      <c r="J59" s="144">
        <f t="shared" si="1"/>
        <v>113.253</v>
      </c>
      <c r="K59" s="147">
        <f t="shared" si="6"/>
        <v>119.39386215468988</v>
      </c>
      <c r="L59" s="145">
        <v>56</v>
      </c>
    </row>
    <row r="60" spans="1:12" x14ac:dyDescent="0.2">
      <c r="A60" s="131">
        <v>57</v>
      </c>
      <c r="B60" s="132"/>
      <c r="C60" s="133" t="s">
        <v>28</v>
      </c>
      <c r="D60" s="135"/>
      <c r="H60" s="117">
        <f t="shared" si="8"/>
        <v>1.0600231590144953</v>
      </c>
      <c r="I60" s="117">
        <f>90.797+0.4266*L60</f>
        <v>115.11319999999999</v>
      </c>
      <c r="J60" s="144">
        <f t="shared" si="1"/>
        <v>113.66</v>
      </c>
      <c r="K60" s="147">
        <f t="shared" si="6"/>
        <v>120.48223225358753</v>
      </c>
      <c r="L60" s="145">
        <v>57</v>
      </c>
    </row>
    <row r="61" spans="1:12" x14ac:dyDescent="0.2">
      <c r="A61" s="131">
        <v>58</v>
      </c>
      <c r="B61" s="132"/>
      <c r="C61" s="133" t="s">
        <v>29</v>
      </c>
      <c r="D61" s="135"/>
      <c r="H61" s="117">
        <f t="shared" si="8"/>
        <v>1.0216382115349592</v>
      </c>
      <c r="I61" s="117">
        <f>90.797+0.4266*L61</f>
        <v>115.5398</v>
      </c>
      <c r="J61" s="144">
        <f t="shared" si="1"/>
        <v>114.06699999999999</v>
      </c>
      <c r="K61" s="147">
        <f t="shared" si="6"/>
        <v>116.53520587515818</v>
      </c>
      <c r="L61" s="145">
        <v>58</v>
      </c>
    </row>
    <row r="62" spans="1:12" x14ac:dyDescent="0.2">
      <c r="A62" s="131">
        <v>59</v>
      </c>
      <c r="B62" s="132"/>
      <c r="C62" s="133" t="s">
        <v>30</v>
      </c>
      <c r="D62" s="135"/>
      <c r="H62" s="117">
        <f t="shared" si="8"/>
        <v>0.99083748452381837</v>
      </c>
      <c r="I62" s="117">
        <f>90.797+0.4266*L62</f>
        <v>115.96639999999999</v>
      </c>
      <c r="J62" s="144">
        <f t="shared" si="1"/>
        <v>114.47399999999999</v>
      </c>
      <c r="K62" s="147">
        <f t="shared" si="6"/>
        <v>113.42513020337957</v>
      </c>
      <c r="L62" s="145">
        <v>59</v>
      </c>
    </row>
    <row r="63" spans="1:12" x14ac:dyDescent="0.2">
      <c r="A63" s="136">
        <v>60</v>
      </c>
      <c r="B63" s="137"/>
      <c r="C63" s="138" t="s">
        <v>31</v>
      </c>
      <c r="D63" s="139"/>
      <c r="H63" s="117">
        <f t="shared" si="8"/>
        <v>1.0771619592484039</v>
      </c>
      <c r="I63" s="123">
        <f>90.797+0.4266*L63</f>
        <v>116.393</v>
      </c>
      <c r="J63" s="144">
        <f t="shared" si="1"/>
        <v>114.881</v>
      </c>
      <c r="K63" s="147">
        <f t="shared" si="6"/>
        <v>123.74544304041588</v>
      </c>
      <c r="L63" s="145">
        <v>60</v>
      </c>
    </row>
    <row r="64" spans="1:12" x14ac:dyDescent="0.2">
      <c r="J64" s="124"/>
      <c r="K64" s="124"/>
      <c r="L64" s="3"/>
    </row>
    <row r="65" spans="10:18" x14ac:dyDescent="0.2">
      <c r="J65" s="124"/>
      <c r="K65" s="124"/>
    </row>
    <row r="66" spans="10:18" x14ac:dyDescent="0.2">
      <c r="J66" s="124"/>
      <c r="K66" s="124"/>
      <c r="M66" s="24" t="s">
        <v>158</v>
      </c>
    </row>
    <row r="67" spans="10:18" x14ac:dyDescent="0.2">
      <c r="J67" s="124"/>
      <c r="K67" s="124"/>
    </row>
    <row r="68" spans="10:18" x14ac:dyDescent="0.2">
      <c r="J68" s="124"/>
      <c r="K68" s="124"/>
      <c r="M68" s="87" t="s">
        <v>129</v>
      </c>
      <c r="N68" s="88">
        <v>2016</v>
      </c>
      <c r="O68" s="88">
        <v>2017</v>
      </c>
      <c r="P68" s="88">
        <v>2018</v>
      </c>
      <c r="Q68" s="88">
        <v>2019</v>
      </c>
      <c r="R68" s="87" t="s">
        <v>112</v>
      </c>
    </row>
    <row r="69" spans="10:18" x14ac:dyDescent="0.2">
      <c r="J69" s="124"/>
      <c r="K69" s="124"/>
      <c r="M69" s="84" t="s">
        <v>20</v>
      </c>
      <c r="N69" s="85"/>
      <c r="O69" s="86">
        <f>G16</f>
        <v>0.92788879235447441</v>
      </c>
      <c r="P69" s="86">
        <f>G28</f>
        <v>0.92890197728228852</v>
      </c>
      <c r="Q69" s="86">
        <f>G40</f>
        <v>0.96758893280632419</v>
      </c>
      <c r="R69" s="109">
        <f>AVERAGE(N69:Q69)</f>
        <v>0.94145990081436237</v>
      </c>
    </row>
    <row r="70" spans="10:18" x14ac:dyDescent="0.2">
      <c r="J70" s="124"/>
      <c r="K70" s="124"/>
      <c r="M70" s="84" t="s">
        <v>21</v>
      </c>
      <c r="N70" s="85"/>
      <c r="O70" s="86">
        <f t="shared" ref="O70:O80" si="12">G17</f>
        <v>0.96790980052038156</v>
      </c>
      <c r="P70" s="86">
        <f t="shared" ref="P70:P80" si="13">G29</f>
        <v>0.98699118757868232</v>
      </c>
      <c r="Q70" s="86">
        <f t="shared" ref="Q70:Q74" si="14">G41</f>
        <v>0.99764705882352944</v>
      </c>
      <c r="R70" s="109">
        <f t="shared" ref="R70:R80" si="15">AVERAGE(N70:Q70)</f>
        <v>0.98418268230753103</v>
      </c>
    </row>
    <row r="71" spans="10:18" x14ac:dyDescent="0.2">
      <c r="J71" s="124"/>
      <c r="K71" s="124"/>
      <c r="M71" s="84" t="s">
        <v>22</v>
      </c>
      <c r="N71" s="85"/>
      <c r="O71" s="86">
        <f t="shared" si="12"/>
        <v>0.92467532467532465</v>
      </c>
      <c r="P71" s="86">
        <f t="shared" si="13"/>
        <v>0.92423608204269569</v>
      </c>
      <c r="Q71" s="86">
        <f t="shared" si="14"/>
        <v>0.95252918287937738</v>
      </c>
      <c r="R71" s="109">
        <f t="shared" si="15"/>
        <v>0.93381352986579935</v>
      </c>
    </row>
    <row r="72" spans="10:18" x14ac:dyDescent="0.2">
      <c r="J72" s="124"/>
      <c r="K72" s="124"/>
      <c r="M72" s="84" t="s">
        <v>23</v>
      </c>
      <c r="N72" s="85"/>
      <c r="O72" s="86">
        <f t="shared" si="12"/>
        <v>0.96456352636127929</v>
      </c>
      <c r="P72" s="86">
        <f t="shared" si="13"/>
        <v>0.96120150187734665</v>
      </c>
      <c r="Q72" s="86">
        <f t="shared" si="14"/>
        <v>0.98299845440494582</v>
      </c>
      <c r="R72" s="109">
        <f t="shared" si="15"/>
        <v>0.96958782754785722</v>
      </c>
    </row>
    <row r="73" spans="10:18" x14ac:dyDescent="0.2">
      <c r="M73" s="84" t="s">
        <v>24</v>
      </c>
      <c r="N73" s="85"/>
      <c r="O73" s="86">
        <f t="shared" si="12"/>
        <v>0.93183779119930965</v>
      </c>
      <c r="P73" s="86">
        <f t="shared" si="13"/>
        <v>0.97796257796257802</v>
      </c>
      <c r="Q73" s="86">
        <f t="shared" si="14"/>
        <v>0.9485801995395241</v>
      </c>
      <c r="R73" s="109">
        <f t="shared" si="15"/>
        <v>0.95279352290047059</v>
      </c>
    </row>
    <row r="74" spans="10:18" x14ac:dyDescent="0.2">
      <c r="M74" s="84" t="s">
        <v>25</v>
      </c>
      <c r="N74" s="85"/>
      <c r="O74" s="86">
        <f t="shared" si="12"/>
        <v>1.0025839793281655</v>
      </c>
      <c r="P74" s="86">
        <f t="shared" si="13"/>
        <v>0.99543757776856079</v>
      </c>
      <c r="Q74" s="86">
        <f t="shared" si="14"/>
        <v>1.0053313023610053</v>
      </c>
      <c r="R74" s="109">
        <f t="shared" si="15"/>
        <v>1.0011176198192437</v>
      </c>
    </row>
    <row r="75" spans="10:18" x14ac:dyDescent="0.2">
      <c r="M75" s="84" t="s">
        <v>26</v>
      </c>
      <c r="N75" s="108">
        <f>G10</f>
        <v>1.0219490781387184</v>
      </c>
      <c r="O75" s="86">
        <f t="shared" si="12"/>
        <v>1.0210571551353675</v>
      </c>
      <c r="P75" s="86">
        <f t="shared" si="13"/>
        <v>1.0099009900990099</v>
      </c>
      <c r="Q75" s="84"/>
      <c r="R75" s="109">
        <f t="shared" si="15"/>
        <v>1.0176357411243653</v>
      </c>
    </row>
    <row r="76" spans="10:18" x14ac:dyDescent="0.2">
      <c r="M76" s="84" t="s">
        <v>27</v>
      </c>
      <c r="N76" s="86">
        <f>G11</f>
        <v>1.0622261174408412</v>
      </c>
      <c r="O76" s="86">
        <f t="shared" si="12"/>
        <v>1.0586723768736617</v>
      </c>
      <c r="P76" s="86">
        <f t="shared" si="13"/>
        <v>1.0417690417690417</v>
      </c>
      <c r="Q76" s="84"/>
      <c r="R76" s="109">
        <f t="shared" si="15"/>
        <v>1.0542225120278481</v>
      </c>
    </row>
    <row r="77" spans="10:18" x14ac:dyDescent="0.2">
      <c r="M77" s="84" t="s">
        <v>28</v>
      </c>
      <c r="N77" s="86">
        <f t="shared" ref="N77:N80" si="16">G12</f>
        <v>1.0708661417322836</v>
      </c>
      <c r="O77" s="86">
        <f t="shared" si="12"/>
        <v>1.0653008962868118</v>
      </c>
      <c r="P77" s="86">
        <f t="shared" si="13"/>
        <v>1.0439024390243903</v>
      </c>
      <c r="Q77" s="84"/>
      <c r="R77" s="109">
        <f t="shared" si="15"/>
        <v>1.0600231590144953</v>
      </c>
    </row>
    <row r="78" spans="10:18" ht="23" customHeight="1" x14ac:dyDescent="0.2">
      <c r="M78" s="84" t="s">
        <v>29</v>
      </c>
      <c r="N78" s="86">
        <f t="shared" si="16"/>
        <v>1.0270742358078604</v>
      </c>
      <c r="O78" s="86">
        <f t="shared" si="12"/>
        <v>1.0217113665389528</v>
      </c>
      <c r="P78" s="86">
        <f t="shared" si="13"/>
        <v>1.0161290322580645</v>
      </c>
      <c r="Q78" s="84"/>
      <c r="R78" s="109">
        <f t="shared" si="15"/>
        <v>1.0216382115349592</v>
      </c>
    </row>
    <row r="79" spans="10:18" x14ac:dyDescent="0.2">
      <c r="M79" s="84" t="s">
        <v>30</v>
      </c>
      <c r="N79" s="86">
        <f t="shared" si="16"/>
        <v>1.004359197907585</v>
      </c>
      <c r="O79" s="86">
        <f t="shared" si="12"/>
        <v>0.99661016949152537</v>
      </c>
      <c r="P79" s="86">
        <f t="shared" si="13"/>
        <v>0.97154308617234464</v>
      </c>
      <c r="Q79" s="84"/>
      <c r="R79" s="109">
        <f t="shared" si="15"/>
        <v>0.99083748452381837</v>
      </c>
    </row>
    <row r="80" spans="10:18" x14ac:dyDescent="0.2">
      <c r="M80" s="84" t="s">
        <v>31</v>
      </c>
      <c r="N80" s="86">
        <f t="shared" si="16"/>
        <v>1.0966057441253263</v>
      </c>
      <c r="O80" s="86">
        <f t="shared" si="12"/>
        <v>1.0830873049346268</v>
      </c>
      <c r="P80" s="86">
        <f t="shared" si="13"/>
        <v>1.0517928286852589</v>
      </c>
      <c r="Q80" s="84"/>
      <c r="R80" s="109">
        <f t="shared" si="15"/>
        <v>1.0771619592484039</v>
      </c>
    </row>
    <row r="83" spans="13:18" x14ac:dyDescent="0.2">
      <c r="M83" s="24" t="s">
        <v>159</v>
      </c>
    </row>
    <row r="85" spans="13:18" x14ac:dyDescent="0.2">
      <c r="M85" s="24" t="s">
        <v>160</v>
      </c>
    </row>
    <row r="86" spans="13:18" x14ac:dyDescent="0.2">
      <c r="M86" s="99" t="s">
        <v>162</v>
      </c>
      <c r="N86" s="99"/>
      <c r="O86" s="99"/>
      <c r="P86" s="99"/>
      <c r="Q86" s="99"/>
      <c r="R86" s="99"/>
    </row>
  </sheetData>
  <mergeCells count="6">
    <mergeCell ref="M86:R86"/>
    <mergeCell ref="B4:B15"/>
    <mergeCell ref="B16:B27"/>
    <mergeCell ref="B28:B39"/>
    <mergeCell ref="B40:B51"/>
    <mergeCell ref="B52:B6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D703-226D-A64F-9B46-2383C91F452B}">
  <sheetPr>
    <tabColor rgb="FFFF0000"/>
  </sheetPr>
  <dimension ref="A2:Q76"/>
  <sheetViews>
    <sheetView showGridLines="0" tabSelected="1" topLeftCell="A25" zoomScale="75" zoomScaleNormal="150" workbookViewId="0">
      <selection activeCell="G45" sqref="G45"/>
    </sheetView>
  </sheetViews>
  <sheetFormatPr baseColWidth="10" defaultRowHeight="16" x14ac:dyDescent="0.2"/>
  <cols>
    <col min="3" max="3" width="10.83203125" style="3"/>
    <col min="4" max="4" width="18.33203125" style="3" customWidth="1"/>
    <col min="5" max="8" width="23.5" style="3" bestFit="1" customWidth="1"/>
    <col min="9" max="10" width="23.5" style="3" customWidth="1"/>
  </cols>
  <sheetData>
    <row r="2" spans="1:12" s="155" customFormat="1" ht="33" customHeight="1" x14ac:dyDescent="0.2">
      <c r="A2" s="153" t="s">
        <v>130</v>
      </c>
      <c r="B2" s="153" t="s">
        <v>129</v>
      </c>
      <c r="C2" s="154" t="s">
        <v>144</v>
      </c>
      <c r="D2" s="157" t="s">
        <v>151</v>
      </c>
      <c r="E2" s="157" t="s">
        <v>153</v>
      </c>
      <c r="F2" s="157" t="s">
        <v>155</v>
      </c>
      <c r="G2" s="157" t="s">
        <v>156</v>
      </c>
      <c r="H2" s="157" t="s">
        <v>157</v>
      </c>
      <c r="I2" s="157" t="s">
        <v>166</v>
      </c>
      <c r="J2" s="157" t="s">
        <v>167</v>
      </c>
      <c r="L2" s="156" t="s">
        <v>145</v>
      </c>
    </row>
    <row r="3" spans="1:12" x14ac:dyDescent="0.2">
      <c r="A3" s="97">
        <v>2017</v>
      </c>
      <c r="B3" s="76" t="s">
        <v>20</v>
      </c>
      <c r="C3" s="78">
        <v>89</v>
      </c>
      <c r="D3" s="82"/>
      <c r="E3" s="82"/>
      <c r="F3" s="82"/>
      <c r="G3" s="148"/>
      <c r="H3" s="89"/>
      <c r="I3" s="89"/>
      <c r="J3" s="89"/>
    </row>
    <row r="4" spans="1:12" x14ac:dyDescent="0.2">
      <c r="A4" s="97"/>
      <c r="B4" s="76" t="s">
        <v>21</v>
      </c>
      <c r="C4" s="78">
        <v>103</v>
      </c>
      <c r="D4" s="82"/>
      <c r="E4" s="82"/>
      <c r="F4" s="82"/>
      <c r="G4" s="148"/>
      <c r="H4" s="89"/>
      <c r="I4" s="89"/>
      <c r="J4" s="89"/>
      <c r="L4" t="s">
        <v>146</v>
      </c>
    </row>
    <row r="5" spans="1:12" x14ac:dyDescent="0.2">
      <c r="A5" s="97"/>
      <c r="B5" s="76" t="s">
        <v>22</v>
      </c>
      <c r="C5" s="78">
        <v>117</v>
      </c>
      <c r="D5" s="82"/>
      <c r="E5" s="82"/>
      <c r="F5" s="82"/>
      <c r="G5" s="148"/>
      <c r="H5" s="89"/>
      <c r="I5" s="89"/>
      <c r="J5" s="89"/>
    </row>
    <row r="6" spans="1:12" x14ac:dyDescent="0.2">
      <c r="A6" s="97"/>
      <c r="B6" s="76" t="s">
        <v>23</v>
      </c>
      <c r="C6" s="78">
        <v>135</v>
      </c>
      <c r="D6" s="82"/>
      <c r="E6" s="82"/>
      <c r="F6" s="82"/>
      <c r="G6" s="148"/>
      <c r="H6" s="89"/>
      <c r="I6" s="89"/>
      <c r="J6" s="89"/>
    </row>
    <row r="7" spans="1:12" x14ac:dyDescent="0.2">
      <c r="A7" s="97"/>
      <c r="B7" s="76" t="s">
        <v>24</v>
      </c>
      <c r="C7" s="78">
        <v>154</v>
      </c>
      <c r="D7" s="82"/>
      <c r="E7" s="82"/>
      <c r="F7" s="82"/>
      <c r="G7" s="148"/>
      <c r="H7" s="89"/>
      <c r="I7" s="89"/>
      <c r="J7" s="89"/>
    </row>
    <row r="8" spans="1:12" x14ac:dyDescent="0.2">
      <c r="A8" s="97"/>
      <c r="B8" s="76" t="s">
        <v>25</v>
      </c>
      <c r="C8" s="78">
        <v>147</v>
      </c>
      <c r="D8" s="82"/>
      <c r="E8" s="82"/>
      <c r="F8" s="82"/>
      <c r="G8" s="148"/>
      <c r="H8" s="89"/>
      <c r="I8" s="89"/>
      <c r="J8" s="89"/>
    </row>
    <row r="9" spans="1:12" x14ac:dyDescent="0.2">
      <c r="A9" s="97"/>
      <c r="B9" s="76" t="s">
        <v>26</v>
      </c>
      <c r="C9" s="78">
        <v>163</v>
      </c>
      <c r="D9" s="80"/>
      <c r="E9" s="80"/>
      <c r="F9" s="80"/>
      <c r="G9" s="148"/>
      <c r="H9" s="89"/>
      <c r="I9" s="89"/>
      <c r="J9" s="89"/>
    </row>
    <row r="10" spans="1:12" x14ac:dyDescent="0.2">
      <c r="A10" s="97"/>
      <c r="B10" s="76" t="s">
        <v>27</v>
      </c>
      <c r="C10" s="78">
        <v>142</v>
      </c>
      <c r="D10" s="80"/>
      <c r="E10" s="80"/>
      <c r="F10" s="80"/>
      <c r="G10" s="148"/>
      <c r="H10" s="89"/>
      <c r="I10" s="89"/>
      <c r="J10" s="89"/>
    </row>
    <row r="11" spans="1:12" x14ac:dyDescent="0.2">
      <c r="A11" s="97"/>
      <c r="B11" s="76" t="s">
        <v>28</v>
      </c>
      <c r="C11" s="78">
        <v>155</v>
      </c>
      <c r="D11" s="80"/>
      <c r="E11" s="80"/>
      <c r="F11" s="80"/>
      <c r="G11" s="148"/>
      <c r="H11" s="89"/>
      <c r="I11" s="89"/>
      <c r="J11" s="89"/>
    </row>
    <row r="12" spans="1:12" x14ac:dyDescent="0.2">
      <c r="A12" s="97"/>
      <c r="B12" s="76" t="s">
        <v>29</v>
      </c>
      <c r="C12" s="78">
        <v>136</v>
      </c>
      <c r="D12" s="80"/>
      <c r="E12" s="80"/>
      <c r="F12" s="80"/>
      <c r="G12" s="148"/>
      <c r="H12" s="89"/>
      <c r="I12" s="89"/>
      <c r="J12" s="89"/>
    </row>
    <row r="13" spans="1:12" x14ac:dyDescent="0.2">
      <c r="A13" s="97"/>
      <c r="B13" s="76" t="s">
        <v>30</v>
      </c>
      <c r="C13" s="78">
        <v>119</v>
      </c>
      <c r="D13" s="80"/>
      <c r="E13" s="80"/>
      <c r="F13" s="80"/>
      <c r="G13" s="148"/>
      <c r="H13" s="89"/>
      <c r="I13" s="89"/>
      <c r="J13" s="89"/>
    </row>
    <row r="14" spans="1:12" x14ac:dyDescent="0.2">
      <c r="A14" s="97"/>
      <c r="B14" s="76" t="s">
        <v>31</v>
      </c>
      <c r="C14" s="78">
        <v>123</v>
      </c>
      <c r="D14" s="80"/>
      <c r="E14" s="80"/>
      <c r="F14" s="80"/>
      <c r="G14" s="148"/>
      <c r="H14" s="89"/>
      <c r="I14" s="89"/>
      <c r="J14" s="89"/>
    </row>
    <row r="15" spans="1:12" x14ac:dyDescent="0.2">
      <c r="A15" s="97">
        <v>2018</v>
      </c>
      <c r="B15" s="76" t="s">
        <v>20</v>
      </c>
      <c r="C15" s="78">
        <v>100</v>
      </c>
      <c r="D15" s="80"/>
      <c r="E15" s="80"/>
      <c r="F15" s="80"/>
      <c r="G15" s="89"/>
      <c r="H15" s="89"/>
      <c r="I15" s="89"/>
      <c r="J15" s="89"/>
    </row>
    <row r="16" spans="1:12" x14ac:dyDescent="0.2">
      <c r="A16" s="97"/>
      <c r="B16" s="76" t="s">
        <v>21</v>
      </c>
      <c r="C16" s="78">
        <v>106</v>
      </c>
      <c r="D16" s="80"/>
      <c r="E16" s="80"/>
      <c r="F16" s="80"/>
      <c r="G16" s="89"/>
      <c r="H16" s="89"/>
      <c r="I16" s="89"/>
      <c r="J16" s="89"/>
    </row>
    <row r="17" spans="1:12" x14ac:dyDescent="0.2">
      <c r="A17" s="97"/>
      <c r="B17" s="76" t="s">
        <v>22</v>
      </c>
      <c r="C17" s="78">
        <v>103</v>
      </c>
      <c r="D17" s="80"/>
      <c r="E17" s="80"/>
      <c r="F17" s="80"/>
      <c r="G17" s="89"/>
      <c r="H17" s="89"/>
      <c r="I17" s="89"/>
      <c r="J17" s="89"/>
    </row>
    <row r="18" spans="1:12" x14ac:dyDescent="0.2">
      <c r="A18" s="97"/>
      <c r="B18" s="76" t="s">
        <v>23</v>
      </c>
      <c r="C18" s="78">
        <v>82</v>
      </c>
      <c r="D18" s="80"/>
      <c r="E18" s="80"/>
      <c r="F18" s="80"/>
      <c r="G18" s="89"/>
      <c r="H18" s="89"/>
      <c r="I18" s="89"/>
      <c r="J18" s="89"/>
    </row>
    <row r="19" spans="1:12" x14ac:dyDescent="0.2">
      <c r="A19" s="97"/>
      <c r="B19" s="76" t="s">
        <v>24</v>
      </c>
      <c r="C19" s="78">
        <v>85</v>
      </c>
      <c r="D19" s="80"/>
      <c r="E19" s="80"/>
      <c r="F19" s="80"/>
      <c r="G19" s="89"/>
      <c r="H19" s="89"/>
      <c r="I19" s="89"/>
      <c r="J19" s="89"/>
      <c r="L19" s="24" t="s">
        <v>147</v>
      </c>
    </row>
    <row r="20" spans="1:12" x14ac:dyDescent="0.2">
      <c r="A20" s="97"/>
      <c r="B20" s="76" t="s">
        <v>25</v>
      </c>
      <c r="C20" s="78">
        <v>76</v>
      </c>
      <c r="D20" s="80"/>
      <c r="E20" s="80"/>
      <c r="F20" s="80"/>
      <c r="G20" s="89"/>
      <c r="H20" s="89"/>
      <c r="I20" s="89"/>
      <c r="J20" s="89"/>
    </row>
    <row r="21" spans="1:12" x14ac:dyDescent="0.2">
      <c r="A21" s="97"/>
      <c r="B21" s="76" t="s">
        <v>26</v>
      </c>
      <c r="C21" s="78">
        <v>66</v>
      </c>
      <c r="D21" s="80"/>
      <c r="E21" s="80"/>
      <c r="F21" s="80"/>
      <c r="G21" s="89"/>
      <c r="H21" s="89"/>
      <c r="I21" s="89"/>
      <c r="J21" s="89"/>
      <c r="L21" t="s">
        <v>149</v>
      </c>
    </row>
    <row r="22" spans="1:12" x14ac:dyDescent="0.2">
      <c r="A22" s="97"/>
      <c r="B22" s="76" t="s">
        <v>27</v>
      </c>
      <c r="C22" s="78">
        <v>68</v>
      </c>
      <c r="D22" s="80"/>
      <c r="E22" s="80"/>
      <c r="F22" s="80"/>
      <c r="G22" s="89"/>
      <c r="H22" s="89"/>
      <c r="I22" s="89"/>
      <c r="J22" s="89"/>
    </row>
    <row r="23" spans="1:12" x14ac:dyDescent="0.2">
      <c r="A23" s="97"/>
      <c r="B23" s="76" t="s">
        <v>28</v>
      </c>
      <c r="C23" s="78">
        <v>85</v>
      </c>
      <c r="D23" s="80"/>
      <c r="E23" s="80"/>
      <c r="F23" s="80"/>
      <c r="G23" s="89"/>
      <c r="H23" s="89"/>
      <c r="I23" s="89"/>
      <c r="J23" s="89"/>
    </row>
    <row r="24" spans="1:12" x14ac:dyDescent="0.2">
      <c r="A24" s="97"/>
      <c r="B24" s="76" t="s">
        <v>29</v>
      </c>
      <c r="C24" s="78">
        <v>96</v>
      </c>
      <c r="D24" s="80"/>
      <c r="E24" s="80"/>
      <c r="F24" s="80"/>
      <c r="G24" s="89"/>
      <c r="H24" s="89"/>
      <c r="I24" s="89"/>
      <c r="J24" s="89"/>
    </row>
    <row r="25" spans="1:12" x14ac:dyDescent="0.2">
      <c r="A25" s="97"/>
      <c r="B25" s="76" t="s">
        <v>30</v>
      </c>
      <c r="C25" s="78">
        <v>103</v>
      </c>
      <c r="D25" s="80"/>
      <c r="E25" s="80"/>
      <c r="F25" s="80"/>
      <c r="G25" s="89"/>
      <c r="H25" s="89"/>
      <c r="I25" s="89"/>
      <c r="J25" s="89"/>
    </row>
    <row r="26" spans="1:12" x14ac:dyDescent="0.2">
      <c r="A26" s="97"/>
      <c r="B26" s="76" t="s">
        <v>31</v>
      </c>
      <c r="C26" s="78">
        <v>133</v>
      </c>
      <c r="D26" s="80"/>
      <c r="E26" s="80"/>
      <c r="F26" s="80"/>
      <c r="G26" s="89"/>
      <c r="H26" s="89"/>
      <c r="I26" s="89"/>
      <c r="J26" s="89"/>
    </row>
    <row r="27" spans="1:12" x14ac:dyDescent="0.2">
      <c r="A27" s="97">
        <v>2019</v>
      </c>
      <c r="B27" s="76" t="s">
        <v>20</v>
      </c>
      <c r="C27" s="78">
        <v>115</v>
      </c>
      <c r="D27" s="80"/>
      <c r="E27" s="80"/>
      <c r="F27" s="80"/>
      <c r="G27" s="89"/>
      <c r="H27" s="89"/>
      <c r="I27" s="89"/>
      <c r="J27" s="89"/>
    </row>
    <row r="28" spans="1:12" x14ac:dyDescent="0.2">
      <c r="A28" s="97"/>
      <c r="B28" s="76" t="s">
        <v>21</v>
      </c>
      <c r="C28" s="78">
        <v>122</v>
      </c>
      <c r="D28" s="80"/>
      <c r="E28" s="80"/>
      <c r="F28" s="80"/>
      <c r="G28" s="89"/>
      <c r="H28" s="89"/>
      <c r="I28" s="89"/>
      <c r="J28" s="89"/>
    </row>
    <row r="29" spans="1:12" x14ac:dyDescent="0.2">
      <c r="A29" s="97"/>
      <c r="B29" s="76" t="s">
        <v>22</v>
      </c>
      <c r="C29" s="78">
        <v>143</v>
      </c>
      <c r="D29" s="80"/>
      <c r="E29" s="80"/>
      <c r="F29" s="80"/>
      <c r="G29" s="89"/>
      <c r="H29" s="89"/>
      <c r="I29" s="89"/>
      <c r="J29" s="89"/>
    </row>
    <row r="30" spans="1:12" x14ac:dyDescent="0.2">
      <c r="A30" s="97"/>
      <c r="B30" s="76" t="s">
        <v>23</v>
      </c>
      <c r="C30" s="78">
        <v>157</v>
      </c>
      <c r="D30" s="80"/>
      <c r="E30" s="80"/>
      <c r="F30" s="80"/>
      <c r="G30" s="89"/>
      <c r="H30" s="89"/>
      <c r="I30" s="89"/>
      <c r="J30" s="89"/>
    </row>
    <row r="31" spans="1:12" x14ac:dyDescent="0.2">
      <c r="A31" s="97"/>
      <c r="B31" s="76" t="s">
        <v>24</v>
      </c>
      <c r="C31" s="78">
        <v>175</v>
      </c>
      <c r="D31" s="80"/>
      <c r="E31" s="80"/>
      <c r="F31" s="80"/>
      <c r="G31" s="89"/>
      <c r="H31" s="89"/>
      <c r="I31" s="89"/>
      <c r="J31" s="89"/>
    </row>
    <row r="32" spans="1:12" x14ac:dyDescent="0.2">
      <c r="A32" s="97"/>
      <c r="B32" s="76" t="s">
        <v>25</v>
      </c>
      <c r="C32" s="78">
        <v>175</v>
      </c>
      <c r="D32" s="80"/>
      <c r="E32" s="80"/>
      <c r="F32" s="80"/>
      <c r="G32" s="89"/>
      <c r="H32" s="89"/>
      <c r="I32" s="89"/>
      <c r="J32" s="89"/>
    </row>
    <row r="33" spans="1:12" x14ac:dyDescent="0.2">
      <c r="A33" s="97"/>
      <c r="B33" s="76" t="s">
        <v>26</v>
      </c>
      <c r="C33" s="78">
        <v>185</v>
      </c>
      <c r="D33" s="80"/>
      <c r="E33" s="80"/>
      <c r="F33" s="80"/>
      <c r="G33" s="89"/>
      <c r="H33" s="89"/>
      <c r="I33" s="89"/>
      <c r="J33" s="89"/>
    </row>
    <row r="34" spans="1:12" x14ac:dyDescent="0.2">
      <c r="A34" s="97"/>
      <c r="B34" s="76" t="s">
        <v>27</v>
      </c>
      <c r="C34" s="78">
        <v>164</v>
      </c>
      <c r="D34" s="80"/>
      <c r="E34" s="80"/>
      <c r="F34" s="80"/>
      <c r="G34" s="89"/>
      <c r="H34" s="89"/>
      <c r="I34" s="89"/>
      <c r="J34" s="89"/>
    </row>
    <row r="35" spans="1:12" x14ac:dyDescent="0.2">
      <c r="A35" s="97"/>
      <c r="B35" s="76" t="s">
        <v>28</v>
      </c>
      <c r="C35" s="78">
        <v>178</v>
      </c>
      <c r="D35" s="80"/>
      <c r="E35" s="80"/>
      <c r="F35" s="80"/>
      <c r="G35" s="89"/>
      <c r="H35" s="89"/>
      <c r="I35" s="89"/>
      <c r="J35" s="89"/>
    </row>
    <row r="36" spans="1:12" x14ac:dyDescent="0.2">
      <c r="A36" s="97"/>
      <c r="B36" s="76" t="s">
        <v>29</v>
      </c>
      <c r="C36" s="78">
        <v>168</v>
      </c>
      <c r="D36" s="80"/>
      <c r="E36" s="80"/>
      <c r="F36" s="80"/>
      <c r="G36" s="89"/>
      <c r="H36" s="89"/>
      <c r="I36" s="89"/>
      <c r="J36" s="89"/>
    </row>
    <row r="37" spans="1:12" x14ac:dyDescent="0.2">
      <c r="A37" s="97"/>
      <c r="B37" s="76" t="s">
        <v>30</v>
      </c>
      <c r="C37" s="78">
        <v>142</v>
      </c>
      <c r="D37" s="80"/>
      <c r="E37" s="80"/>
      <c r="F37" s="80"/>
      <c r="G37" s="89"/>
      <c r="H37" s="89"/>
      <c r="I37" s="89"/>
      <c r="J37" s="89"/>
    </row>
    <row r="38" spans="1:12" x14ac:dyDescent="0.2">
      <c r="A38" s="97"/>
      <c r="B38" s="76" t="s">
        <v>31</v>
      </c>
      <c r="C38" s="78">
        <v>151</v>
      </c>
      <c r="D38" s="80"/>
      <c r="E38" s="80"/>
      <c r="F38" s="80"/>
      <c r="G38" s="89"/>
      <c r="H38" s="89"/>
      <c r="I38" s="89"/>
      <c r="J38" s="89"/>
      <c r="L38" s="24" t="s">
        <v>148</v>
      </c>
    </row>
    <row r="39" spans="1:12" x14ac:dyDescent="0.2">
      <c r="A39" s="97">
        <v>2020</v>
      </c>
      <c r="B39" s="76" t="s">
        <v>20</v>
      </c>
      <c r="C39" s="78">
        <v>124</v>
      </c>
      <c r="D39" s="80"/>
      <c r="E39" s="80"/>
      <c r="F39" s="80"/>
      <c r="G39" s="89"/>
      <c r="H39" s="89"/>
      <c r="I39" s="89"/>
      <c r="J39" s="89"/>
    </row>
    <row r="40" spans="1:12" x14ac:dyDescent="0.2">
      <c r="A40" s="97"/>
      <c r="B40" s="76" t="s">
        <v>21</v>
      </c>
      <c r="C40" s="78">
        <v>126</v>
      </c>
      <c r="D40" s="80"/>
      <c r="E40" s="80"/>
      <c r="F40" s="80"/>
      <c r="G40" s="89"/>
      <c r="H40" s="89"/>
      <c r="I40" s="89"/>
      <c r="J40" s="89"/>
      <c r="L40" t="s">
        <v>154</v>
      </c>
    </row>
    <row r="41" spans="1:12" x14ac:dyDescent="0.2">
      <c r="A41" s="97"/>
      <c r="B41" s="76" t="s">
        <v>22</v>
      </c>
      <c r="C41" s="78">
        <v>127</v>
      </c>
      <c r="D41" s="80"/>
      <c r="E41" s="80"/>
      <c r="F41" s="80"/>
      <c r="G41" s="89"/>
      <c r="H41" s="89"/>
      <c r="I41" s="89"/>
      <c r="J41" s="89"/>
      <c r="L41" s="24" t="s">
        <v>150</v>
      </c>
    </row>
    <row r="42" spans="1:12" x14ac:dyDescent="0.2">
      <c r="A42" s="97"/>
      <c r="B42" s="76" t="s">
        <v>23</v>
      </c>
      <c r="C42" s="78">
        <v>110</v>
      </c>
      <c r="D42" s="80"/>
      <c r="E42" s="80"/>
      <c r="F42" s="80"/>
      <c r="G42" s="89"/>
      <c r="H42" s="89"/>
      <c r="I42" s="89"/>
      <c r="J42" s="89"/>
      <c r="L42" t="s">
        <v>152</v>
      </c>
    </row>
    <row r="43" spans="1:12" x14ac:dyDescent="0.2">
      <c r="A43" s="97"/>
      <c r="B43" s="76" t="s">
        <v>24</v>
      </c>
      <c r="C43" s="78">
        <v>110</v>
      </c>
      <c r="D43" s="80"/>
      <c r="E43" s="80"/>
      <c r="F43" s="80"/>
      <c r="G43" s="89"/>
      <c r="H43" s="89"/>
      <c r="I43" s="89"/>
      <c r="J43" s="89"/>
    </row>
    <row r="44" spans="1:12" x14ac:dyDescent="0.2">
      <c r="A44" s="97"/>
      <c r="B44" s="76" t="s">
        <v>25</v>
      </c>
      <c r="C44" s="78">
        <v>97</v>
      </c>
      <c r="D44" s="80"/>
      <c r="E44" s="80"/>
      <c r="F44" s="80"/>
      <c r="G44" s="89"/>
      <c r="H44" s="89"/>
      <c r="I44" s="89"/>
      <c r="J44" s="89"/>
    </row>
    <row r="45" spans="1:12" x14ac:dyDescent="0.2">
      <c r="A45" s="97"/>
      <c r="B45" s="76" t="s">
        <v>26</v>
      </c>
      <c r="C45" s="78">
        <v>74</v>
      </c>
      <c r="D45" s="80"/>
      <c r="E45" s="81"/>
      <c r="F45" s="81"/>
      <c r="G45" s="89"/>
      <c r="H45" s="89"/>
      <c r="I45" s="89"/>
      <c r="J45" s="89"/>
    </row>
    <row r="46" spans="1:12" x14ac:dyDescent="0.2">
      <c r="A46" s="97"/>
      <c r="B46" s="76" t="s">
        <v>27</v>
      </c>
      <c r="C46" s="78">
        <v>89</v>
      </c>
      <c r="D46" s="82"/>
      <c r="E46" s="82"/>
      <c r="F46" s="82"/>
      <c r="G46" s="89"/>
      <c r="H46" s="89"/>
      <c r="I46" s="89"/>
      <c r="J46" s="89"/>
    </row>
    <row r="47" spans="1:12" x14ac:dyDescent="0.2">
      <c r="A47" s="97"/>
      <c r="B47" s="76" t="s">
        <v>28</v>
      </c>
      <c r="C47" s="78">
        <v>110</v>
      </c>
      <c r="D47" s="82"/>
      <c r="E47" s="82"/>
      <c r="F47" s="82"/>
      <c r="G47" s="89"/>
      <c r="H47" s="89"/>
      <c r="I47" s="89"/>
      <c r="J47" s="89"/>
    </row>
    <row r="48" spans="1:12" x14ac:dyDescent="0.2">
      <c r="A48" s="97"/>
      <c r="B48" s="76" t="s">
        <v>29</v>
      </c>
      <c r="C48" s="78">
        <v>119</v>
      </c>
      <c r="D48" s="82"/>
      <c r="E48" s="82"/>
      <c r="F48" s="82"/>
      <c r="G48" s="89"/>
      <c r="H48" s="89"/>
      <c r="I48" s="89"/>
      <c r="J48" s="89"/>
    </row>
    <row r="49" spans="1:17" x14ac:dyDescent="0.2">
      <c r="A49" s="97"/>
      <c r="B49" s="76" t="s">
        <v>30</v>
      </c>
      <c r="C49" s="78">
        <v>124</v>
      </c>
      <c r="D49" s="82"/>
      <c r="E49" s="82"/>
      <c r="F49" s="82"/>
      <c r="G49" s="89"/>
      <c r="H49" s="89"/>
      <c r="I49" s="89"/>
      <c r="J49" s="89"/>
    </row>
    <row r="50" spans="1:17" x14ac:dyDescent="0.2">
      <c r="A50" s="98"/>
      <c r="B50" s="77" t="s">
        <v>31</v>
      </c>
      <c r="C50" s="79">
        <v>148</v>
      </c>
      <c r="D50" s="83"/>
      <c r="E50" s="83"/>
      <c r="F50" s="83"/>
      <c r="G50" s="89"/>
      <c r="H50" s="89"/>
      <c r="I50" s="89"/>
      <c r="J50" s="89"/>
    </row>
    <row r="51" spans="1:17" x14ac:dyDescent="0.2">
      <c r="A51" s="97">
        <v>2021</v>
      </c>
      <c r="B51" s="76" t="s">
        <v>20</v>
      </c>
      <c r="C51" s="150"/>
      <c r="D51" s="151"/>
      <c r="E51" s="151"/>
      <c r="F51" s="151"/>
      <c r="G51" s="151"/>
      <c r="H51" s="151"/>
      <c r="I51" s="151"/>
      <c r="J51" s="151"/>
    </row>
    <row r="52" spans="1:17" x14ac:dyDescent="0.2">
      <c r="A52" s="97"/>
      <c r="B52" s="76" t="s">
        <v>21</v>
      </c>
      <c r="C52" s="150"/>
      <c r="D52" s="151"/>
      <c r="E52" s="151"/>
      <c r="F52" s="151"/>
      <c r="G52" s="151"/>
      <c r="H52" s="151"/>
      <c r="I52" s="151"/>
      <c r="J52" s="151"/>
    </row>
    <row r="53" spans="1:17" x14ac:dyDescent="0.2">
      <c r="A53" s="97"/>
      <c r="B53" s="76" t="s">
        <v>22</v>
      </c>
      <c r="C53" s="150"/>
      <c r="D53" s="151"/>
      <c r="E53" s="151"/>
      <c r="F53" s="151"/>
      <c r="G53" s="151"/>
      <c r="H53" s="151"/>
      <c r="I53" s="151"/>
      <c r="J53" s="151"/>
    </row>
    <row r="54" spans="1:17" x14ac:dyDescent="0.2">
      <c r="A54" s="97"/>
      <c r="B54" s="76" t="s">
        <v>23</v>
      </c>
      <c r="C54" s="150"/>
      <c r="D54" s="151"/>
      <c r="E54" s="151"/>
      <c r="F54" s="151"/>
      <c r="G54" s="151"/>
      <c r="H54" s="151"/>
      <c r="I54" s="151"/>
      <c r="J54" s="151"/>
    </row>
    <row r="55" spans="1:17" x14ac:dyDescent="0.2">
      <c r="A55" s="97"/>
      <c r="B55" s="76" t="s">
        <v>24</v>
      </c>
      <c r="C55" s="150"/>
      <c r="D55" s="151"/>
      <c r="E55" s="151"/>
      <c r="F55" s="151"/>
      <c r="G55" s="151"/>
      <c r="H55" s="151"/>
      <c r="I55" s="151"/>
      <c r="J55" s="151"/>
    </row>
    <row r="56" spans="1:17" x14ac:dyDescent="0.2">
      <c r="A56" s="97"/>
      <c r="B56" s="76" t="s">
        <v>25</v>
      </c>
      <c r="C56" s="150"/>
      <c r="D56" s="151"/>
      <c r="E56" s="151"/>
      <c r="F56" s="151"/>
      <c r="G56" s="151"/>
      <c r="H56" s="151"/>
      <c r="I56" s="151"/>
      <c r="J56" s="151"/>
    </row>
    <row r="57" spans="1:17" x14ac:dyDescent="0.2">
      <c r="A57" s="97"/>
      <c r="B57" s="76" t="s">
        <v>26</v>
      </c>
      <c r="C57" s="150"/>
      <c r="D57" s="151"/>
      <c r="E57" s="151"/>
      <c r="F57" s="151"/>
      <c r="G57" s="151"/>
      <c r="H57" s="151"/>
      <c r="I57" s="151"/>
      <c r="J57" s="151"/>
      <c r="L57" s="24" t="s">
        <v>158</v>
      </c>
    </row>
    <row r="58" spans="1:17" x14ac:dyDescent="0.2">
      <c r="A58" s="97"/>
      <c r="B58" s="76" t="s">
        <v>27</v>
      </c>
      <c r="C58" s="150"/>
      <c r="D58" s="150"/>
      <c r="E58" s="150"/>
      <c r="F58" s="150"/>
      <c r="G58" s="151"/>
      <c r="H58" s="151"/>
      <c r="I58" s="151"/>
      <c r="J58" s="151"/>
    </row>
    <row r="59" spans="1:17" x14ac:dyDescent="0.2">
      <c r="A59" s="97"/>
      <c r="B59" s="76" t="s">
        <v>28</v>
      </c>
      <c r="C59" s="150"/>
      <c r="D59" s="150"/>
      <c r="E59" s="150"/>
      <c r="F59" s="150"/>
      <c r="G59" s="151"/>
      <c r="H59" s="151"/>
      <c r="I59" s="151"/>
      <c r="J59" s="151"/>
      <c r="L59" s="87" t="s">
        <v>129</v>
      </c>
      <c r="M59" s="88">
        <v>2016</v>
      </c>
      <c r="N59" s="88">
        <v>2017</v>
      </c>
      <c r="O59" s="88">
        <v>2018</v>
      </c>
      <c r="P59" s="88">
        <v>2019</v>
      </c>
      <c r="Q59" s="87" t="s">
        <v>112</v>
      </c>
    </row>
    <row r="60" spans="1:17" x14ac:dyDescent="0.2">
      <c r="A60" s="97"/>
      <c r="B60" s="76" t="s">
        <v>29</v>
      </c>
      <c r="C60" s="150"/>
      <c r="D60" s="150"/>
      <c r="E60" s="150"/>
      <c r="F60" s="150"/>
      <c r="G60" s="151"/>
      <c r="H60" s="151"/>
      <c r="I60" s="151"/>
      <c r="J60" s="151"/>
      <c r="L60" s="84" t="s">
        <v>20</v>
      </c>
      <c r="M60" s="85"/>
      <c r="N60" s="86"/>
      <c r="O60" s="86"/>
      <c r="P60" s="86"/>
      <c r="Q60" s="149"/>
    </row>
    <row r="61" spans="1:17" x14ac:dyDescent="0.2">
      <c r="A61" s="97"/>
      <c r="B61" s="76" t="s">
        <v>30</v>
      </c>
      <c r="C61" s="150"/>
      <c r="D61" s="150"/>
      <c r="E61" s="150"/>
      <c r="F61" s="150"/>
      <c r="G61" s="151"/>
      <c r="H61" s="151"/>
      <c r="I61" s="151"/>
      <c r="J61" s="151"/>
      <c r="L61" s="84" t="s">
        <v>21</v>
      </c>
      <c r="M61" s="85"/>
      <c r="N61" s="86"/>
      <c r="O61" s="86"/>
      <c r="P61" s="86"/>
      <c r="Q61" s="149"/>
    </row>
    <row r="62" spans="1:17" x14ac:dyDescent="0.2">
      <c r="A62" s="98"/>
      <c r="B62" s="77" t="s">
        <v>31</v>
      </c>
      <c r="C62" s="152"/>
      <c r="D62" s="152"/>
      <c r="E62" s="152"/>
      <c r="F62" s="152"/>
      <c r="G62" s="151"/>
      <c r="H62" s="151"/>
      <c r="I62" s="151"/>
      <c r="J62" s="151"/>
      <c r="L62" s="84" t="s">
        <v>22</v>
      </c>
      <c r="M62" s="85"/>
      <c r="N62" s="86"/>
      <c r="O62" s="86"/>
      <c r="P62" s="86"/>
      <c r="Q62" s="149"/>
    </row>
    <row r="63" spans="1:17" x14ac:dyDescent="0.2">
      <c r="L63" s="84" t="s">
        <v>23</v>
      </c>
      <c r="M63" s="85"/>
      <c r="N63" s="86"/>
      <c r="O63" s="86"/>
      <c r="P63" s="86"/>
      <c r="Q63" s="149"/>
    </row>
    <row r="64" spans="1:17" x14ac:dyDescent="0.2">
      <c r="L64" s="84" t="s">
        <v>24</v>
      </c>
      <c r="M64" s="85"/>
      <c r="N64" s="86"/>
      <c r="O64" s="86"/>
      <c r="P64" s="86"/>
      <c r="Q64" s="149"/>
    </row>
    <row r="65" spans="12:17" x14ac:dyDescent="0.2">
      <c r="L65" s="84" t="s">
        <v>25</v>
      </c>
      <c r="M65" s="85"/>
      <c r="N65" s="86"/>
      <c r="O65" s="86"/>
      <c r="P65" s="86"/>
      <c r="Q65" s="149"/>
    </row>
    <row r="66" spans="12:17" x14ac:dyDescent="0.2">
      <c r="L66" s="84" t="s">
        <v>26</v>
      </c>
      <c r="M66" s="86"/>
      <c r="N66" s="86"/>
      <c r="O66" s="86"/>
      <c r="P66" s="84"/>
      <c r="Q66" s="149"/>
    </row>
    <row r="67" spans="12:17" x14ac:dyDescent="0.2">
      <c r="L67" s="84" t="s">
        <v>27</v>
      </c>
      <c r="M67" s="86"/>
      <c r="N67" s="86"/>
      <c r="O67" s="86"/>
      <c r="P67" s="84"/>
      <c r="Q67" s="149"/>
    </row>
    <row r="68" spans="12:17" x14ac:dyDescent="0.2">
      <c r="L68" s="84" t="s">
        <v>28</v>
      </c>
      <c r="M68" s="86"/>
      <c r="N68" s="86"/>
      <c r="O68" s="86"/>
      <c r="P68" s="84"/>
      <c r="Q68" s="149"/>
    </row>
    <row r="69" spans="12:17" x14ac:dyDescent="0.2">
      <c r="L69" s="84" t="s">
        <v>29</v>
      </c>
      <c r="M69" s="86"/>
      <c r="N69" s="86"/>
      <c r="O69" s="86"/>
      <c r="P69" s="84"/>
      <c r="Q69" s="149"/>
    </row>
    <row r="70" spans="12:17" x14ac:dyDescent="0.2">
      <c r="L70" s="84" t="s">
        <v>30</v>
      </c>
      <c r="M70" s="86">
        <v>0.95486459378134403</v>
      </c>
      <c r="N70" s="86">
        <v>0.95517774343122108</v>
      </c>
      <c r="O70" s="86">
        <v>0.9506276150627615</v>
      </c>
      <c r="P70" s="84"/>
      <c r="Q70" s="149">
        <f t="shared" ref="Q61:Q71" si="0">AVERAGE(M70:P70)</f>
        <v>0.9535566507584422</v>
      </c>
    </row>
    <row r="71" spans="12:17" x14ac:dyDescent="0.2">
      <c r="L71" s="84" t="s">
        <v>31</v>
      </c>
      <c r="M71" s="86">
        <v>1.0354261662574535</v>
      </c>
      <c r="N71" s="86">
        <v>1.1494418437162406</v>
      </c>
      <c r="O71" s="86">
        <v>1.05287623474724</v>
      </c>
      <c r="P71" s="84"/>
      <c r="Q71" s="149">
        <f t="shared" si="0"/>
        <v>1.0792480815736447</v>
      </c>
    </row>
    <row r="74" spans="12:17" x14ac:dyDescent="0.2">
      <c r="L74" s="24" t="s">
        <v>159</v>
      </c>
    </row>
    <row r="76" spans="12:17" x14ac:dyDescent="0.2">
      <c r="L76" s="24" t="s">
        <v>160</v>
      </c>
    </row>
  </sheetData>
  <mergeCells count="5">
    <mergeCell ref="A3:A14"/>
    <mergeCell ref="A15:A26"/>
    <mergeCell ref="A27:A38"/>
    <mergeCell ref="A39:A50"/>
    <mergeCell ref="A51:A6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D788-7D5F-C549-9994-50D1D71C233A}">
  <dimension ref="B3:T123"/>
  <sheetViews>
    <sheetView showGridLines="0" zoomScale="88" zoomScaleNormal="200" workbookViewId="0">
      <selection activeCell="K24" sqref="K23:M24"/>
    </sheetView>
  </sheetViews>
  <sheetFormatPr baseColWidth="10" defaultRowHeight="16" x14ac:dyDescent="0.2"/>
  <cols>
    <col min="3" max="3" width="9.5" customWidth="1"/>
    <col min="4" max="4" width="8" customWidth="1"/>
    <col min="5" max="12" width="6.83203125" customWidth="1"/>
    <col min="15" max="17" width="9.33203125" bestFit="1" customWidth="1"/>
    <col min="18" max="18" width="12.6640625" bestFit="1" customWidth="1"/>
    <col min="19" max="20" width="6.5" customWidth="1"/>
  </cols>
  <sheetData>
    <row r="3" spans="2:20" x14ac:dyDescent="0.2">
      <c r="B3" s="39"/>
      <c r="C3" s="39">
        <v>1986</v>
      </c>
      <c r="D3" s="39">
        <v>1987</v>
      </c>
      <c r="E3" s="39">
        <v>1988</v>
      </c>
      <c r="F3" s="39">
        <v>1989</v>
      </c>
      <c r="G3" s="39">
        <v>1990</v>
      </c>
      <c r="H3" s="39">
        <v>1991</v>
      </c>
      <c r="I3" s="39">
        <v>1992</v>
      </c>
      <c r="J3" s="39">
        <v>1993</v>
      </c>
      <c r="K3" s="39">
        <v>1994</v>
      </c>
      <c r="L3" s="39">
        <v>1995</v>
      </c>
      <c r="O3" s="71" t="s">
        <v>131</v>
      </c>
      <c r="P3" s="71" t="s">
        <v>130</v>
      </c>
      <c r="Q3" s="71" t="s">
        <v>129</v>
      </c>
      <c r="R3" s="71" t="s">
        <v>132</v>
      </c>
      <c r="S3" s="71" t="s">
        <v>133</v>
      </c>
      <c r="T3" s="71" t="s">
        <v>134</v>
      </c>
    </row>
    <row r="4" spans="2:20" x14ac:dyDescent="0.2">
      <c r="B4" s="67" t="s">
        <v>116</v>
      </c>
      <c r="C4" s="68">
        <v>26.8</v>
      </c>
      <c r="D4" s="68">
        <v>27.1</v>
      </c>
      <c r="E4" s="68">
        <v>26.9</v>
      </c>
      <c r="F4" s="68">
        <v>26.8</v>
      </c>
      <c r="G4" s="68">
        <v>26.3</v>
      </c>
      <c r="H4" s="68">
        <v>27.1</v>
      </c>
      <c r="I4" s="68">
        <v>26.8</v>
      </c>
      <c r="J4" s="68">
        <v>27.1</v>
      </c>
      <c r="K4" s="68">
        <v>26.3</v>
      </c>
      <c r="L4" s="68">
        <v>27</v>
      </c>
      <c r="O4" s="70">
        <v>1</v>
      </c>
      <c r="P4" s="69">
        <v>1986</v>
      </c>
      <c r="Q4" s="69" t="s">
        <v>116</v>
      </c>
      <c r="R4" s="68">
        <v>26.8</v>
      </c>
      <c r="S4" s="68"/>
      <c r="T4" s="73"/>
    </row>
    <row r="5" spans="2:20" x14ac:dyDescent="0.2">
      <c r="B5" s="67" t="s">
        <v>117</v>
      </c>
      <c r="C5" s="68">
        <v>27.2</v>
      </c>
      <c r="D5" s="68">
        <v>27.5</v>
      </c>
      <c r="E5" s="68">
        <v>26.3</v>
      </c>
      <c r="F5" s="68">
        <v>26.9</v>
      </c>
      <c r="G5" s="68">
        <v>27.1</v>
      </c>
      <c r="H5" s="68">
        <v>27.1</v>
      </c>
      <c r="I5" s="68">
        <v>27.1</v>
      </c>
      <c r="J5" s="68">
        <v>27.5</v>
      </c>
      <c r="K5" s="68">
        <v>26.7</v>
      </c>
      <c r="L5" s="68">
        <v>27.4</v>
      </c>
      <c r="O5" s="70">
        <v>2</v>
      </c>
      <c r="P5" s="69"/>
      <c r="Q5" s="69" t="s">
        <v>117</v>
      </c>
      <c r="R5" s="68">
        <v>27.2</v>
      </c>
      <c r="S5" s="68">
        <f>+R5-R4</f>
        <v>0.39999999999999858</v>
      </c>
      <c r="T5" s="73">
        <f>+R5/R4</f>
        <v>1.0149253731343284</v>
      </c>
    </row>
    <row r="6" spans="2:20" x14ac:dyDescent="0.2">
      <c r="B6" s="67" t="s">
        <v>118</v>
      </c>
      <c r="C6" s="68">
        <v>27.1</v>
      </c>
      <c r="D6" s="68">
        <v>27.4</v>
      </c>
      <c r="E6" s="68">
        <v>25.7</v>
      </c>
      <c r="F6" s="68">
        <v>26.7</v>
      </c>
      <c r="G6" s="68">
        <v>26.2</v>
      </c>
      <c r="H6" s="68">
        <v>27.4</v>
      </c>
      <c r="I6" s="68">
        <v>27.4</v>
      </c>
      <c r="J6" s="68">
        <v>26.2</v>
      </c>
      <c r="K6" s="68">
        <v>26.6</v>
      </c>
      <c r="L6" s="68">
        <v>27</v>
      </c>
      <c r="O6" s="70">
        <v>3</v>
      </c>
      <c r="P6" s="69"/>
      <c r="Q6" s="69" t="s">
        <v>118</v>
      </c>
      <c r="R6" s="68">
        <v>27.1</v>
      </c>
      <c r="S6" s="68">
        <f>+R6-R5</f>
        <v>-9.9999999999997868E-2</v>
      </c>
      <c r="T6" s="73">
        <f t="shared" ref="T6:T69" si="0">+R6/R5</f>
        <v>0.99632352941176483</v>
      </c>
    </row>
    <row r="7" spans="2:20" x14ac:dyDescent="0.2">
      <c r="B7" s="67" t="s">
        <v>119</v>
      </c>
      <c r="C7" s="68">
        <v>26.3</v>
      </c>
      <c r="D7" s="68">
        <v>26.4</v>
      </c>
      <c r="E7" s="68">
        <v>25.7</v>
      </c>
      <c r="F7" s="68">
        <v>26.1</v>
      </c>
      <c r="G7" s="68">
        <v>25.7</v>
      </c>
      <c r="H7" s="68">
        <v>26.8</v>
      </c>
      <c r="I7" s="68">
        <v>26.4</v>
      </c>
      <c r="J7" s="68">
        <v>28.2</v>
      </c>
      <c r="K7" s="68">
        <v>25.8</v>
      </c>
      <c r="L7" s="68">
        <v>26.3</v>
      </c>
      <c r="O7" s="70">
        <v>4</v>
      </c>
      <c r="P7" s="69"/>
      <c r="Q7" s="69" t="s">
        <v>119</v>
      </c>
      <c r="R7" s="68">
        <v>26.3</v>
      </c>
      <c r="S7" s="68">
        <f>+R7-R6</f>
        <v>-0.80000000000000071</v>
      </c>
      <c r="T7" s="73">
        <f t="shared" si="0"/>
        <v>0.97047970479704793</v>
      </c>
    </row>
    <row r="8" spans="2:20" x14ac:dyDescent="0.2">
      <c r="B8" s="67" t="s">
        <v>120</v>
      </c>
      <c r="C8" s="68">
        <v>25.4</v>
      </c>
      <c r="D8" s="68">
        <v>24.8</v>
      </c>
      <c r="E8" s="68">
        <v>24.8</v>
      </c>
      <c r="F8" s="68">
        <v>26.2</v>
      </c>
      <c r="G8" s="68">
        <v>25.5</v>
      </c>
      <c r="H8" s="68">
        <v>25.4</v>
      </c>
      <c r="I8" s="68">
        <v>25.5</v>
      </c>
      <c r="J8" s="68">
        <v>27.1</v>
      </c>
      <c r="K8" s="68">
        <v>25.2</v>
      </c>
      <c r="L8" s="68">
        <v>25.9</v>
      </c>
      <c r="O8" s="70">
        <v>5</v>
      </c>
      <c r="P8" s="69"/>
      <c r="Q8" s="69" t="s">
        <v>120</v>
      </c>
      <c r="R8" s="68">
        <v>25.4</v>
      </c>
      <c r="S8" s="68">
        <f t="shared" ref="S8:S71" si="1">+R8-R7</f>
        <v>-0.90000000000000213</v>
      </c>
      <c r="T8" s="73">
        <f t="shared" si="0"/>
        <v>0.96577946768060829</v>
      </c>
    </row>
    <row r="9" spans="2:20" x14ac:dyDescent="0.2">
      <c r="B9" s="67" t="s">
        <v>121</v>
      </c>
      <c r="C9" s="68">
        <v>23.9</v>
      </c>
      <c r="D9" s="68">
        <v>24.3</v>
      </c>
      <c r="E9" s="68">
        <v>24</v>
      </c>
      <c r="F9" s="68">
        <v>24.7</v>
      </c>
      <c r="G9" s="68">
        <v>24.9</v>
      </c>
      <c r="H9" s="68">
        <v>24.8</v>
      </c>
      <c r="I9" s="68">
        <v>24.7</v>
      </c>
      <c r="J9" s="68">
        <v>25.4</v>
      </c>
      <c r="K9" s="68">
        <v>25.1</v>
      </c>
      <c r="L9" s="68">
        <v>24.6</v>
      </c>
      <c r="O9" s="70">
        <v>6</v>
      </c>
      <c r="P9" s="69"/>
      <c r="Q9" s="69" t="s">
        <v>121</v>
      </c>
      <c r="R9" s="68">
        <v>23.9</v>
      </c>
      <c r="S9" s="68">
        <f t="shared" si="1"/>
        <v>-1.5</v>
      </c>
      <c r="T9" s="73">
        <f t="shared" si="0"/>
        <v>0.94094488188976377</v>
      </c>
    </row>
    <row r="10" spans="2:20" x14ac:dyDescent="0.2">
      <c r="B10" s="67" t="s">
        <v>122</v>
      </c>
      <c r="C10" s="68">
        <v>23.8</v>
      </c>
      <c r="D10" s="68">
        <v>23.4</v>
      </c>
      <c r="E10" s="68">
        <v>23.4</v>
      </c>
      <c r="F10" s="68">
        <v>23.9</v>
      </c>
      <c r="G10" s="68">
        <v>24.2</v>
      </c>
      <c r="H10" s="68">
        <v>23.6</v>
      </c>
      <c r="I10" s="68">
        <v>24.3</v>
      </c>
      <c r="J10" s="68">
        <v>25.6</v>
      </c>
      <c r="K10" s="68">
        <v>23.3</v>
      </c>
      <c r="L10" s="68">
        <v>24.1</v>
      </c>
      <c r="O10" s="70">
        <v>7</v>
      </c>
      <c r="P10" s="69"/>
      <c r="Q10" s="69" t="s">
        <v>122</v>
      </c>
      <c r="R10" s="68">
        <v>23.8</v>
      </c>
      <c r="S10" s="68">
        <f t="shared" si="1"/>
        <v>-9.9999999999997868E-2</v>
      </c>
      <c r="T10" s="73">
        <f t="shared" si="0"/>
        <v>0.99581589958159</v>
      </c>
    </row>
    <row r="11" spans="2:20" x14ac:dyDescent="0.2">
      <c r="B11" s="67" t="s">
        <v>123</v>
      </c>
      <c r="C11" s="68">
        <v>23.6</v>
      </c>
      <c r="D11" s="68">
        <v>23.4</v>
      </c>
      <c r="E11" s="68">
        <v>23.5</v>
      </c>
      <c r="F11" s="68">
        <v>23.7</v>
      </c>
      <c r="G11" s="68">
        <v>24.6</v>
      </c>
      <c r="H11" s="68">
        <v>23.9</v>
      </c>
      <c r="I11" s="68">
        <v>24.4</v>
      </c>
      <c r="J11" s="68">
        <v>24.5</v>
      </c>
      <c r="K11" s="68">
        <v>23.8</v>
      </c>
      <c r="L11" s="68">
        <v>24.3</v>
      </c>
      <c r="O11" s="70">
        <v>8</v>
      </c>
      <c r="P11" s="69"/>
      <c r="Q11" s="69" t="s">
        <v>123</v>
      </c>
      <c r="R11" s="68">
        <v>23.6</v>
      </c>
      <c r="S11" s="68">
        <f t="shared" si="1"/>
        <v>-0.19999999999999929</v>
      </c>
      <c r="T11" s="73">
        <f t="shared" si="0"/>
        <v>0.99159663865546221</v>
      </c>
    </row>
    <row r="12" spans="2:20" x14ac:dyDescent="0.2">
      <c r="B12" s="67" t="s">
        <v>124</v>
      </c>
      <c r="C12" s="68">
        <v>25.3</v>
      </c>
      <c r="D12" s="68">
        <v>24.6</v>
      </c>
      <c r="E12" s="68">
        <v>24.8</v>
      </c>
      <c r="F12" s="68">
        <v>24.7</v>
      </c>
      <c r="G12" s="68">
        <v>25.5</v>
      </c>
      <c r="H12" s="68">
        <v>25</v>
      </c>
      <c r="I12" s="68">
        <v>24.8</v>
      </c>
      <c r="J12" s="68">
        <v>24.7</v>
      </c>
      <c r="K12" s="68">
        <v>25.2</v>
      </c>
      <c r="L12" s="68">
        <v>25.2</v>
      </c>
      <c r="O12" s="70">
        <v>9</v>
      </c>
      <c r="P12" s="69"/>
      <c r="Q12" s="69" t="s">
        <v>124</v>
      </c>
      <c r="R12" s="68">
        <v>25.3</v>
      </c>
      <c r="S12" s="68">
        <f t="shared" si="1"/>
        <v>1.6999999999999993</v>
      </c>
      <c r="T12" s="73">
        <f t="shared" si="0"/>
        <v>1.0720338983050848</v>
      </c>
    </row>
    <row r="13" spans="2:20" x14ac:dyDescent="0.2">
      <c r="B13" s="67" t="s">
        <v>125</v>
      </c>
      <c r="C13" s="68">
        <v>25.8</v>
      </c>
      <c r="D13" s="68">
        <v>25.4</v>
      </c>
      <c r="E13" s="68">
        <v>25.6</v>
      </c>
      <c r="F13" s="68">
        <v>25.8</v>
      </c>
      <c r="G13" s="68">
        <v>25.9</v>
      </c>
      <c r="H13" s="68">
        <v>25.9</v>
      </c>
      <c r="I13" s="68">
        <v>26.2</v>
      </c>
      <c r="J13" s="68">
        <v>26</v>
      </c>
      <c r="K13" s="68">
        <v>25.5</v>
      </c>
      <c r="L13" s="68">
        <v>26.3</v>
      </c>
      <c r="O13" s="70">
        <v>10</v>
      </c>
      <c r="P13" s="69"/>
      <c r="Q13" s="69" t="s">
        <v>125</v>
      </c>
      <c r="R13" s="68">
        <v>25.8</v>
      </c>
      <c r="S13" s="68">
        <f t="shared" si="1"/>
        <v>0.5</v>
      </c>
      <c r="T13" s="73">
        <f t="shared" si="0"/>
        <v>1.0197628458498025</v>
      </c>
    </row>
    <row r="14" spans="2:20" x14ac:dyDescent="0.2">
      <c r="B14" s="67" t="s">
        <v>126</v>
      </c>
      <c r="C14" s="68">
        <v>26.4</v>
      </c>
      <c r="D14" s="68">
        <v>25.8</v>
      </c>
      <c r="E14" s="68">
        <v>26.2</v>
      </c>
      <c r="F14" s="68">
        <v>26.1</v>
      </c>
      <c r="G14" s="68">
        <v>26.4</v>
      </c>
      <c r="H14" s="68">
        <v>26.3</v>
      </c>
      <c r="I14" s="68">
        <v>26.3</v>
      </c>
      <c r="J14" s="68">
        <v>26.5</v>
      </c>
      <c r="K14" s="68">
        <v>26.4</v>
      </c>
      <c r="L14" s="68">
        <v>26.4</v>
      </c>
      <c r="O14" s="70">
        <v>11</v>
      </c>
      <c r="P14" s="69"/>
      <c r="Q14" s="69" t="s">
        <v>126</v>
      </c>
      <c r="R14" s="68">
        <v>26.4</v>
      </c>
      <c r="S14" s="68">
        <f t="shared" si="1"/>
        <v>0.59999999999999787</v>
      </c>
      <c r="T14" s="73">
        <f t="shared" si="0"/>
        <v>1.0232558139534882</v>
      </c>
    </row>
    <row r="15" spans="2:20" x14ac:dyDescent="0.2">
      <c r="B15" s="67" t="s">
        <v>127</v>
      </c>
      <c r="C15" s="68">
        <v>26.9</v>
      </c>
      <c r="D15" s="68">
        <v>26.7</v>
      </c>
      <c r="E15" s="68">
        <v>26.5</v>
      </c>
      <c r="F15" s="68">
        <v>26.5</v>
      </c>
      <c r="G15" s="68">
        <v>26.9</v>
      </c>
      <c r="H15" s="68">
        <v>26.6</v>
      </c>
      <c r="I15" s="68">
        <v>27</v>
      </c>
      <c r="J15" s="68">
        <v>26.8</v>
      </c>
      <c r="K15" s="68">
        <v>26.7</v>
      </c>
      <c r="L15" s="68">
        <v>26.7</v>
      </c>
      <c r="O15" s="70">
        <v>12</v>
      </c>
      <c r="P15" s="69"/>
      <c r="Q15" s="69" t="s">
        <v>127</v>
      </c>
      <c r="R15" s="68">
        <v>26.9</v>
      </c>
      <c r="S15" s="68">
        <f t="shared" si="1"/>
        <v>0.5</v>
      </c>
      <c r="T15" s="73">
        <f t="shared" si="0"/>
        <v>1.018939393939394</v>
      </c>
    </row>
    <row r="16" spans="2:20" x14ac:dyDescent="0.2">
      <c r="O16" s="70">
        <v>13</v>
      </c>
      <c r="P16" s="69">
        <v>1987</v>
      </c>
      <c r="Q16" s="69" t="s">
        <v>20</v>
      </c>
      <c r="R16" s="68">
        <v>27.1</v>
      </c>
      <c r="S16" s="68">
        <f t="shared" si="1"/>
        <v>0.20000000000000284</v>
      </c>
      <c r="T16" s="73">
        <f t="shared" si="0"/>
        <v>1.0074349442379182</v>
      </c>
    </row>
    <row r="17" spans="2:20" x14ac:dyDescent="0.2">
      <c r="B17" s="24" t="s">
        <v>128</v>
      </c>
      <c r="O17" s="70">
        <v>14</v>
      </c>
      <c r="P17" s="69"/>
      <c r="Q17" s="69" t="s">
        <v>21</v>
      </c>
      <c r="R17" s="68">
        <v>27.5</v>
      </c>
      <c r="S17" s="68">
        <f t="shared" si="1"/>
        <v>0.39999999999999858</v>
      </c>
      <c r="T17" s="73">
        <f t="shared" si="0"/>
        <v>1.014760147601476</v>
      </c>
    </row>
    <row r="18" spans="2:20" x14ac:dyDescent="0.2">
      <c r="I18" s="66"/>
      <c r="J18" s="66"/>
      <c r="K18" s="66"/>
      <c r="O18" s="70">
        <v>15</v>
      </c>
      <c r="P18" s="69"/>
      <c r="Q18" s="69" t="s">
        <v>22</v>
      </c>
      <c r="R18" s="68">
        <v>27.4</v>
      </c>
      <c r="S18" s="68">
        <f t="shared" si="1"/>
        <v>-0.10000000000000142</v>
      </c>
      <c r="T18" s="73">
        <f t="shared" si="0"/>
        <v>0.99636363636363634</v>
      </c>
    </row>
    <row r="19" spans="2:20" x14ac:dyDescent="0.2">
      <c r="I19" s="66"/>
      <c r="J19" s="66"/>
      <c r="K19" s="66"/>
      <c r="O19" s="70">
        <v>16</v>
      </c>
      <c r="P19" s="69"/>
      <c r="Q19" s="69" t="s">
        <v>23</v>
      </c>
      <c r="R19" s="68">
        <v>26.4</v>
      </c>
      <c r="S19" s="68">
        <f t="shared" si="1"/>
        <v>-1</v>
      </c>
      <c r="T19" s="73">
        <f t="shared" si="0"/>
        <v>0.96350364963503654</v>
      </c>
    </row>
    <row r="20" spans="2:20" x14ac:dyDescent="0.2">
      <c r="I20" s="66"/>
      <c r="J20" s="66"/>
      <c r="K20" s="66"/>
      <c r="O20" s="70">
        <v>17</v>
      </c>
      <c r="P20" s="69"/>
      <c r="Q20" s="69" t="s">
        <v>24</v>
      </c>
      <c r="R20" s="68">
        <v>24.8</v>
      </c>
      <c r="S20" s="68">
        <f t="shared" si="1"/>
        <v>-1.5999999999999979</v>
      </c>
      <c r="T20" s="73">
        <f t="shared" si="0"/>
        <v>0.93939393939393945</v>
      </c>
    </row>
    <row r="21" spans="2:20" x14ac:dyDescent="0.2">
      <c r="I21" s="66"/>
      <c r="J21" s="66"/>
      <c r="K21" s="66"/>
      <c r="O21" s="70">
        <v>18</v>
      </c>
      <c r="P21" s="69"/>
      <c r="Q21" s="69" t="s">
        <v>25</v>
      </c>
      <c r="R21" s="68">
        <v>24.3</v>
      </c>
      <c r="S21" s="68">
        <f t="shared" si="1"/>
        <v>-0.5</v>
      </c>
      <c r="T21" s="73">
        <f t="shared" si="0"/>
        <v>0.97983870967741937</v>
      </c>
    </row>
    <row r="22" spans="2:20" x14ac:dyDescent="0.2">
      <c r="I22" s="66"/>
      <c r="J22" s="66"/>
      <c r="K22" s="66"/>
      <c r="O22" s="70">
        <v>19</v>
      </c>
      <c r="P22" s="69"/>
      <c r="Q22" s="69" t="s">
        <v>26</v>
      </c>
      <c r="R22" s="68">
        <v>23.4</v>
      </c>
      <c r="S22" s="68">
        <f t="shared" si="1"/>
        <v>-0.90000000000000213</v>
      </c>
      <c r="T22" s="73">
        <f t="shared" si="0"/>
        <v>0.96296296296296291</v>
      </c>
    </row>
    <row r="23" spans="2:20" x14ac:dyDescent="0.2">
      <c r="I23" s="66"/>
      <c r="J23" s="66"/>
      <c r="K23" s="66"/>
      <c r="O23" s="70">
        <v>20</v>
      </c>
      <c r="P23" s="69"/>
      <c r="Q23" s="69" t="s">
        <v>27</v>
      </c>
      <c r="R23" s="68">
        <v>23.4</v>
      </c>
      <c r="S23" s="68">
        <f t="shared" si="1"/>
        <v>0</v>
      </c>
      <c r="T23" s="73">
        <f t="shared" si="0"/>
        <v>1</v>
      </c>
    </row>
    <row r="24" spans="2:20" x14ac:dyDescent="0.2">
      <c r="I24" s="66"/>
      <c r="J24" s="66"/>
      <c r="K24" s="66"/>
      <c r="O24" s="70">
        <v>21</v>
      </c>
      <c r="P24" s="69"/>
      <c r="Q24" s="69" t="s">
        <v>28</v>
      </c>
      <c r="R24" s="68">
        <v>24.6</v>
      </c>
      <c r="S24" s="68">
        <f t="shared" si="1"/>
        <v>1.2000000000000028</v>
      </c>
      <c r="T24" s="73">
        <f t="shared" si="0"/>
        <v>1.0512820512820513</v>
      </c>
    </row>
    <row r="25" spans="2:20" x14ac:dyDescent="0.2">
      <c r="I25" s="66"/>
      <c r="J25" s="66"/>
      <c r="K25" s="66"/>
      <c r="O25" s="70">
        <v>22</v>
      </c>
      <c r="P25" s="69"/>
      <c r="Q25" s="69" t="s">
        <v>29</v>
      </c>
      <c r="R25" s="68">
        <v>25.4</v>
      </c>
      <c r="S25" s="68">
        <f t="shared" si="1"/>
        <v>0.79999999999999716</v>
      </c>
      <c r="T25" s="73">
        <f t="shared" si="0"/>
        <v>1.032520325203252</v>
      </c>
    </row>
    <row r="26" spans="2:20" x14ac:dyDescent="0.2">
      <c r="I26" s="66"/>
      <c r="J26" s="66"/>
      <c r="K26" s="66"/>
      <c r="O26" s="70">
        <v>23</v>
      </c>
      <c r="P26" s="69"/>
      <c r="Q26" s="69" t="s">
        <v>30</v>
      </c>
      <c r="R26" s="68">
        <v>25.8</v>
      </c>
      <c r="S26" s="68">
        <f t="shared" si="1"/>
        <v>0.40000000000000213</v>
      </c>
      <c r="T26" s="73">
        <f t="shared" si="0"/>
        <v>1.0157480314960632</v>
      </c>
    </row>
    <row r="27" spans="2:20" x14ac:dyDescent="0.2">
      <c r="I27" s="66"/>
      <c r="J27" s="66"/>
      <c r="K27" s="66"/>
      <c r="O27" s="70">
        <v>24</v>
      </c>
      <c r="P27" s="69"/>
      <c r="Q27" s="69" t="s">
        <v>31</v>
      </c>
      <c r="R27" s="68">
        <v>26.7</v>
      </c>
      <c r="S27" s="68">
        <f t="shared" si="1"/>
        <v>0.89999999999999858</v>
      </c>
      <c r="T27" s="73">
        <f t="shared" si="0"/>
        <v>1.0348837209302324</v>
      </c>
    </row>
    <row r="28" spans="2:20" x14ac:dyDescent="0.2">
      <c r="I28" s="66"/>
      <c r="J28" s="66"/>
      <c r="K28" s="66"/>
      <c r="O28" s="70">
        <v>25</v>
      </c>
      <c r="P28" s="69">
        <v>1988</v>
      </c>
      <c r="Q28" s="69" t="s">
        <v>20</v>
      </c>
      <c r="R28" s="68">
        <v>26.9</v>
      </c>
      <c r="S28" s="68">
        <f t="shared" si="1"/>
        <v>0.19999999999999929</v>
      </c>
      <c r="T28" s="73">
        <f t="shared" si="0"/>
        <v>1.0074906367041199</v>
      </c>
    </row>
    <row r="29" spans="2:20" x14ac:dyDescent="0.2">
      <c r="I29" s="66"/>
      <c r="K29" s="66"/>
      <c r="N29" s="65"/>
      <c r="O29" s="70">
        <v>26</v>
      </c>
      <c r="P29" s="69"/>
      <c r="Q29" s="69" t="s">
        <v>21</v>
      </c>
      <c r="R29" s="68">
        <v>26.3</v>
      </c>
      <c r="S29" s="68">
        <f t="shared" si="1"/>
        <v>-0.59999999999999787</v>
      </c>
      <c r="T29" s="73">
        <f t="shared" si="0"/>
        <v>0.97769516728624539</v>
      </c>
    </row>
    <row r="30" spans="2:20" x14ac:dyDescent="0.2">
      <c r="B30" t="s">
        <v>114</v>
      </c>
      <c r="I30" s="66"/>
      <c r="J30" s="65"/>
      <c r="K30" s="66"/>
      <c r="N30" s="65"/>
      <c r="O30" s="70">
        <v>27</v>
      </c>
      <c r="P30" s="69"/>
      <c r="Q30" s="69" t="s">
        <v>22</v>
      </c>
      <c r="R30" s="68">
        <v>25.7</v>
      </c>
      <c r="S30" s="68">
        <f t="shared" si="1"/>
        <v>-0.60000000000000142</v>
      </c>
      <c r="T30" s="73">
        <f t="shared" si="0"/>
        <v>0.97718631178707216</v>
      </c>
    </row>
    <row r="31" spans="2:20" x14ac:dyDescent="0.2">
      <c r="E31" s="100" t="s">
        <v>115</v>
      </c>
      <c r="F31" s="101"/>
      <c r="I31" s="66"/>
      <c r="J31" s="65"/>
      <c r="K31" s="66"/>
      <c r="N31" s="65"/>
      <c r="O31" s="70">
        <v>28</v>
      </c>
      <c r="P31" s="69"/>
      <c r="Q31" s="69" t="s">
        <v>23</v>
      </c>
      <c r="R31" s="68">
        <v>25.7</v>
      </c>
      <c r="S31" s="68">
        <f t="shared" si="1"/>
        <v>0</v>
      </c>
      <c r="T31" s="73">
        <f t="shared" si="0"/>
        <v>1</v>
      </c>
    </row>
    <row r="32" spans="2:20" x14ac:dyDescent="0.2">
      <c r="O32" s="70">
        <v>29</v>
      </c>
      <c r="P32" s="69"/>
      <c r="Q32" s="69" t="s">
        <v>24</v>
      </c>
      <c r="R32" s="68">
        <v>24.8</v>
      </c>
      <c r="S32" s="68">
        <f t="shared" si="1"/>
        <v>-0.89999999999999858</v>
      </c>
      <c r="T32" s="73">
        <f t="shared" si="0"/>
        <v>0.96498054474708173</v>
      </c>
    </row>
    <row r="33" spans="2:20" x14ac:dyDescent="0.2">
      <c r="O33" s="70">
        <v>30</v>
      </c>
      <c r="P33" s="69"/>
      <c r="Q33" s="69" t="s">
        <v>25</v>
      </c>
      <c r="R33" s="68">
        <v>24</v>
      </c>
      <c r="S33" s="68">
        <f t="shared" si="1"/>
        <v>-0.80000000000000071</v>
      </c>
      <c r="T33" s="73">
        <f t="shared" si="0"/>
        <v>0.96774193548387089</v>
      </c>
    </row>
    <row r="34" spans="2:20" x14ac:dyDescent="0.2">
      <c r="B34" s="24" t="s">
        <v>135</v>
      </c>
      <c r="O34" s="70">
        <v>31</v>
      </c>
      <c r="P34" s="69"/>
      <c r="Q34" s="69" t="s">
        <v>26</v>
      </c>
      <c r="R34" s="68">
        <v>23.4</v>
      </c>
      <c r="S34" s="68">
        <f t="shared" si="1"/>
        <v>-0.60000000000000142</v>
      </c>
      <c r="T34" s="73">
        <f t="shared" si="0"/>
        <v>0.97499999999999998</v>
      </c>
    </row>
    <row r="35" spans="2:20" x14ac:dyDescent="0.2">
      <c r="O35" s="70">
        <v>32</v>
      </c>
      <c r="P35" s="69"/>
      <c r="Q35" s="69" t="s">
        <v>27</v>
      </c>
      <c r="R35" s="68">
        <v>23.5</v>
      </c>
      <c r="S35" s="68">
        <f t="shared" si="1"/>
        <v>0.10000000000000142</v>
      </c>
      <c r="T35" s="73">
        <f t="shared" si="0"/>
        <v>1.0042735042735043</v>
      </c>
    </row>
    <row r="36" spans="2:20" ht="21" customHeight="1" x14ac:dyDescent="0.2">
      <c r="B36" s="74" t="s">
        <v>137</v>
      </c>
      <c r="C36" s="39"/>
      <c r="D36" s="39"/>
      <c r="E36" s="39"/>
      <c r="F36" s="39"/>
      <c r="G36" s="39"/>
      <c r="H36" s="39"/>
      <c r="I36" s="39"/>
      <c r="J36" s="39"/>
      <c r="K36" s="39"/>
      <c r="O36" s="70">
        <v>33</v>
      </c>
      <c r="P36" s="69"/>
      <c r="Q36" s="69" t="s">
        <v>28</v>
      </c>
      <c r="R36" s="68">
        <v>24.8</v>
      </c>
      <c r="S36" s="68">
        <f t="shared" si="1"/>
        <v>1.3000000000000007</v>
      </c>
      <c r="T36" s="73">
        <f t="shared" si="0"/>
        <v>1.0553191489361702</v>
      </c>
    </row>
    <row r="37" spans="2:20" x14ac:dyDescent="0.2">
      <c r="B37" s="67" t="s">
        <v>116</v>
      </c>
      <c r="C37" s="68">
        <f>+D4-C4</f>
        <v>0.30000000000000071</v>
      </c>
      <c r="D37" s="68">
        <f t="shared" ref="D37:K37" si="2">+E4-D4</f>
        <v>-0.20000000000000284</v>
      </c>
      <c r="E37" s="68">
        <f t="shared" si="2"/>
        <v>-9.9999999999997868E-2</v>
      </c>
      <c r="F37" s="68">
        <f t="shared" si="2"/>
        <v>-0.5</v>
      </c>
      <c r="G37" s="68">
        <f t="shared" si="2"/>
        <v>0.80000000000000071</v>
      </c>
      <c r="H37" s="68">
        <f t="shared" si="2"/>
        <v>-0.30000000000000071</v>
      </c>
      <c r="I37" s="68">
        <f t="shared" si="2"/>
        <v>0.30000000000000071</v>
      </c>
      <c r="J37" s="68">
        <f t="shared" si="2"/>
        <v>-0.80000000000000071</v>
      </c>
      <c r="K37" s="68">
        <f t="shared" si="2"/>
        <v>0.69999999999999929</v>
      </c>
      <c r="O37" s="70">
        <v>34</v>
      </c>
      <c r="P37" s="69"/>
      <c r="Q37" s="69" t="s">
        <v>29</v>
      </c>
      <c r="R37" s="68">
        <v>25.6</v>
      </c>
      <c r="S37" s="68">
        <f t="shared" si="1"/>
        <v>0.80000000000000071</v>
      </c>
      <c r="T37" s="73">
        <f t="shared" si="0"/>
        <v>1.032258064516129</v>
      </c>
    </row>
    <row r="38" spans="2:20" x14ac:dyDescent="0.2">
      <c r="B38" s="67" t="s">
        <v>117</v>
      </c>
      <c r="C38" s="68">
        <f t="shared" ref="C38:K48" si="3">+D5-C5</f>
        <v>0.30000000000000071</v>
      </c>
      <c r="D38" s="68">
        <f t="shared" si="3"/>
        <v>-1.1999999999999993</v>
      </c>
      <c r="E38" s="68">
        <f t="shared" si="3"/>
        <v>0.59999999999999787</v>
      </c>
      <c r="F38" s="68">
        <f t="shared" si="3"/>
        <v>0.20000000000000284</v>
      </c>
      <c r="G38" s="68">
        <f t="shared" si="3"/>
        <v>0</v>
      </c>
      <c r="H38" s="68">
        <f t="shared" si="3"/>
        <v>0</v>
      </c>
      <c r="I38" s="68">
        <f t="shared" si="3"/>
        <v>0.39999999999999858</v>
      </c>
      <c r="J38" s="68">
        <f t="shared" si="3"/>
        <v>-0.80000000000000071</v>
      </c>
      <c r="K38" s="68">
        <f t="shared" si="3"/>
        <v>0.69999999999999929</v>
      </c>
      <c r="O38" s="70">
        <v>35</v>
      </c>
      <c r="P38" s="69"/>
      <c r="Q38" s="69" t="s">
        <v>30</v>
      </c>
      <c r="R38" s="68">
        <v>26.2</v>
      </c>
      <c r="S38" s="68">
        <f t="shared" si="1"/>
        <v>0.59999999999999787</v>
      </c>
      <c r="T38" s="73">
        <f t="shared" si="0"/>
        <v>1.0234375</v>
      </c>
    </row>
    <row r="39" spans="2:20" x14ac:dyDescent="0.2">
      <c r="B39" s="67" t="s">
        <v>118</v>
      </c>
      <c r="C39" s="68">
        <f t="shared" si="3"/>
        <v>0.29999999999999716</v>
      </c>
      <c r="D39" s="68">
        <f t="shared" si="3"/>
        <v>-1.6999999999999993</v>
      </c>
      <c r="E39" s="68">
        <f t="shared" si="3"/>
        <v>1</v>
      </c>
      <c r="F39" s="68">
        <f t="shared" si="3"/>
        <v>-0.5</v>
      </c>
      <c r="G39" s="68">
        <f t="shared" si="3"/>
        <v>1.1999999999999993</v>
      </c>
      <c r="H39" s="68">
        <f t="shared" si="3"/>
        <v>0</v>
      </c>
      <c r="I39" s="68">
        <f t="shared" si="3"/>
        <v>-1.1999999999999993</v>
      </c>
      <c r="J39" s="68">
        <f t="shared" si="3"/>
        <v>0.40000000000000213</v>
      </c>
      <c r="K39" s="68">
        <f t="shared" si="3"/>
        <v>0.39999999999999858</v>
      </c>
      <c r="O39" s="70">
        <v>36</v>
      </c>
      <c r="P39" s="69"/>
      <c r="Q39" s="69" t="s">
        <v>31</v>
      </c>
      <c r="R39" s="68">
        <v>26.5</v>
      </c>
      <c r="S39" s="68">
        <f t="shared" si="1"/>
        <v>0.30000000000000071</v>
      </c>
      <c r="T39" s="73">
        <f t="shared" si="0"/>
        <v>1.0114503816793894</v>
      </c>
    </row>
    <row r="40" spans="2:20" x14ac:dyDescent="0.2">
      <c r="B40" s="67" t="s">
        <v>119</v>
      </c>
      <c r="C40" s="68">
        <f t="shared" si="3"/>
        <v>9.9999999999997868E-2</v>
      </c>
      <c r="D40" s="68">
        <f t="shared" si="3"/>
        <v>-0.69999999999999929</v>
      </c>
      <c r="E40" s="68">
        <f t="shared" si="3"/>
        <v>0.40000000000000213</v>
      </c>
      <c r="F40" s="68">
        <f t="shared" si="3"/>
        <v>-0.40000000000000213</v>
      </c>
      <c r="G40" s="68">
        <f t="shared" si="3"/>
        <v>1.1000000000000014</v>
      </c>
      <c r="H40" s="68">
        <f t="shared" si="3"/>
        <v>-0.40000000000000213</v>
      </c>
      <c r="I40" s="68">
        <f t="shared" si="3"/>
        <v>1.8000000000000007</v>
      </c>
      <c r="J40" s="68">
        <f t="shared" si="3"/>
        <v>-2.3999999999999986</v>
      </c>
      <c r="K40" s="68">
        <f t="shared" si="3"/>
        <v>0.5</v>
      </c>
      <c r="O40" s="70">
        <v>37</v>
      </c>
      <c r="P40" s="69">
        <v>1989</v>
      </c>
      <c r="Q40" s="69" t="s">
        <v>20</v>
      </c>
      <c r="R40" s="68">
        <v>26.8</v>
      </c>
      <c r="S40" s="68">
        <f t="shared" si="1"/>
        <v>0.30000000000000071</v>
      </c>
      <c r="T40" s="73">
        <f t="shared" si="0"/>
        <v>1.0113207547169811</v>
      </c>
    </row>
    <row r="41" spans="2:20" x14ac:dyDescent="0.2">
      <c r="B41" s="67" t="s">
        <v>120</v>
      </c>
      <c r="C41" s="68">
        <f t="shared" si="3"/>
        <v>-0.59999999999999787</v>
      </c>
      <c r="D41" s="68">
        <f t="shared" si="3"/>
        <v>0</v>
      </c>
      <c r="E41" s="68">
        <f t="shared" si="3"/>
        <v>1.3999999999999986</v>
      </c>
      <c r="F41" s="68">
        <f t="shared" si="3"/>
        <v>-0.69999999999999929</v>
      </c>
      <c r="G41" s="68">
        <f t="shared" si="3"/>
        <v>-0.10000000000000142</v>
      </c>
      <c r="H41" s="68">
        <f t="shared" si="3"/>
        <v>0.10000000000000142</v>
      </c>
      <c r="I41" s="68">
        <f t="shared" si="3"/>
        <v>1.6000000000000014</v>
      </c>
      <c r="J41" s="68">
        <f t="shared" si="3"/>
        <v>-1.9000000000000021</v>
      </c>
      <c r="K41" s="68">
        <f t="shared" si="3"/>
        <v>0.69999999999999929</v>
      </c>
      <c r="O41" s="70">
        <v>38</v>
      </c>
      <c r="P41" s="69"/>
      <c r="Q41" s="69" t="s">
        <v>21</v>
      </c>
      <c r="R41" s="68">
        <v>26.9</v>
      </c>
      <c r="S41" s="68">
        <f t="shared" si="1"/>
        <v>9.9999999999997868E-2</v>
      </c>
      <c r="T41" s="73">
        <f t="shared" si="0"/>
        <v>1.0037313432835819</v>
      </c>
    </row>
    <row r="42" spans="2:20" x14ac:dyDescent="0.2">
      <c r="B42" s="67" t="s">
        <v>121</v>
      </c>
      <c r="C42" s="68">
        <f t="shared" si="3"/>
        <v>0.40000000000000213</v>
      </c>
      <c r="D42" s="68">
        <f t="shared" si="3"/>
        <v>-0.30000000000000071</v>
      </c>
      <c r="E42" s="68">
        <f t="shared" si="3"/>
        <v>0.69999999999999929</v>
      </c>
      <c r="F42" s="68">
        <f t="shared" si="3"/>
        <v>0.19999999999999929</v>
      </c>
      <c r="G42" s="68">
        <f t="shared" si="3"/>
        <v>-9.9999999999997868E-2</v>
      </c>
      <c r="H42" s="68">
        <f t="shared" si="3"/>
        <v>-0.10000000000000142</v>
      </c>
      <c r="I42" s="68">
        <f t="shared" si="3"/>
        <v>0.69999999999999929</v>
      </c>
      <c r="J42" s="68">
        <f t="shared" si="3"/>
        <v>-0.29999999999999716</v>
      </c>
      <c r="K42" s="68">
        <f t="shared" si="3"/>
        <v>-0.5</v>
      </c>
      <c r="O42" s="70">
        <v>39</v>
      </c>
      <c r="P42" s="69"/>
      <c r="Q42" s="69" t="s">
        <v>22</v>
      </c>
      <c r="R42" s="68">
        <v>26.7</v>
      </c>
      <c r="S42" s="68">
        <f t="shared" si="1"/>
        <v>-0.19999999999999929</v>
      </c>
      <c r="T42" s="73">
        <f t="shared" si="0"/>
        <v>0.99256505576208176</v>
      </c>
    </row>
    <row r="43" spans="2:20" x14ac:dyDescent="0.2">
      <c r="B43" s="67" t="s">
        <v>122</v>
      </c>
      <c r="C43" s="68">
        <f t="shared" si="3"/>
        <v>-0.40000000000000213</v>
      </c>
      <c r="D43" s="68">
        <f t="shared" si="3"/>
        <v>0</v>
      </c>
      <c r="E43" s="68">
        <f t="shared" si="3"/>
        <v>0.5</v>
      </c>
      <c r="F43" s="68">
        <f t="shared" si="3"/>
        <v>0.30000000000000071</v>
      </c>
      <c r="G43" s="68">
        <f t="shared" si="3"/>
        <v>-0.59999999999999787</v>
      </c>
      <c r="H43" s="68">
        <f t="shared" si="3"/>
        <v>0.69999999999999929</v>
      </c>
      <c r="I43" s="68">
        <f t="shared" si="3"/>
        <v>1.3000000000000007</v>
      </c>
      <c r="J43" s="68">
        <f t="shared" si="3"/>
        <v>-2.3000000000000007</v>
      </c>
      <c r="K43" s="68">
        <f t="shared" si="3"/>
        <v>0.80000000000000071</v>
      </c>
      <c r="O43" s="70">
        <v>40</v>
      </c>
      <c r="P43" s="69"/>
      <c r="Q43" s="69" t="s">
        <v>23</v>
      </c>
      <c r="R43" s="68">
        <v>26.1</v>
      </c>
      <c r="S43" s="68">
        <f t="shared" si="1"/>
        <v>-0.59999999999999787</v>
      </c>
      <c r="T43" s="73">
        <f t="shared" si="0"/>
        <v>0.97752808988764051</v>
      </c>
    </row>
    <row r="44" spans="2:20" x14ac:dyDescent="0.2">
      <c r="B44" s="67" t="s">
        <v>123</v>
      </c>
      <c r="C44" s="68">
        <f t="shared" si="3"/>
        <v>-0.20000000000000284</v>
      </c>
      <c r="D44" s="68">
        <f t="shared" si="3"/>
        <v>0.10000000000000142</v>
      </c>
      <c r="E44" s="68">
        <f t="shared" si="3"/>
        <v>0.19999999999999929</v>
      </c>
      <c r="F44" s="68">
        <f t="shared" si="3"/>
        <v>0.90000000000000213</v>
      </c>
      <c r="G44" s="68">
        <f t="shared" si="3"/>
        <v>-0.70000000000000284</v>
      </c>
      <c r="H44" s="68">
        <f t="shared" si="3"/>
        <v>0.5</v>
      </c>
      <c r="I44" s="68">
        <f t="shared" si="3"/>
        <v>0.10000000000000142</v>
      </c>
      <c r="J44" s="68">
        <f t="shared" si="3"/>
        <v>-0.69999999999999929</v>
      </c>
      <c r="K44" s="68">
        <f t="shared" si="3"/>
        <v>0.5</v>
      </c>
      <c r="O44" s="70">
        <v>41</v>
      </c>
      <c r="P44" s="69"/>
      <c r="Q44" s="69" t="s">
        <v>24</v>
      </c>
      <c r="R44" s="68">
        <v>26.2</v>
      </c>
      <c r="S44" s="68">
        <f t="shared" si="1"/>
        <v>9.9999999999997868E-2</v>
      </c>
      <c r="T44" s="73">
        <f t="shared" si="0"/>
        <v>1.0038314176245209</v>
      </c>
    </row>
    <row r="45" spans="2:20" x14ac:dyDescent="0.2">
      <c r="B45" s="67" t="s">
        <v>124</v>
      </c>
      <c r="C45" s="68">
        <f t="shared" si="3"/>
        <v>-0.69999999999999929</v>
      </c>
      <c r="D45" s="68">
        <f t="shared" si="3"/>
        <v>0.19999999999999929</v>
      </c>
      <c r="E45" s="68">
        <f t="shared" si="3"/>
        <v>-0.10000000000000142</v>
      </c>
      <c r="F45" s="68">
        <f t="shared" si="3"/>
        <v>0.80000000000000071</v>
      </c>
      <c r="G45" s="68">
        <f t="shared" si="3"/>
        <v>-0.5</v>
      </c>
      <c r="H45" s="68">
        <f t="shared" si="3"/>
        <v>-0.19999999999999929</v>
      </c>
      <c r="I45" s="68">
        <f t="shared" si="3"/>
        <v>-0.10000000000000142</v>
      </c>
      <c r="J45" s="68">
        <f t="shared" si="3"/>
        <v>0.5</v>
      </c>
      <c r="K45" s="68">
        <f t="shared" si="3"/>
        <v>0</v>
      </c>
      <c r="O45" s="70">
        <v>42</v>
      </c>
      <c r="P45" s="69"/>
      <c r="Q45" s="69" t="s">
        <v>25</v>
      </c>
      <c r="R45" s="68">
        <v>24.7</v>
      </c>
      <c r="S45" s="68">
        <f t="shared" si="1"/>
        <v>-1.5</v>
      </c>
      <c r="T45" s="73">
        <f t="shared" si="0"/>
        <v>0.9427480916030534</v>
      </c>
    </row>
    <row r="46" spans="2:20" x14ac:dyDescent="0.2">
      <c r="B46" s="67" t="s">
        <v>125</v>
      </c>
      <c r="C46" s="68">
        <f t="shared" si="3"/>
        <v>-0.40000000000000213</v>
      </c>
      <c r="D46" s="68">
        <f t="shared" si="3"/>
        <v>0.20000000000000284</v>
      </c>
      <c r="E46" s="68">
        <f t="shared" si="3"/>
        <v>0.19999999999999929</v>
      </c>
      <c r="F46" s="68">
        <f t="shared" si="3"/>
        <v>9.9999999999997868E-2</v>
      </c>
      <c r="G46" s="68">
        <f t="shared" si="3"/>
        <v>0</v>
      </c>
      <c r="H46" s="68">
        <f t="shared" si="3"/>
        <v>0.30000000000000071</v>
      </c>
      <c r="I46" s="68">
        <f t="shared" si="3"/>
        <v>-0.19999999999999929</v>
      </c>
      <c r="J46" s="68">
        <f t="shared" si="3"/>
        <v>-0.5</v>
      </c>
      <c r="K46" s="68">
        <f t="shared" si="3"/>
        <v>0.80000000000000071</v>
      </c>
      <c r="O46" s="70">
        <v>43</v>
      </c>
      <c r="P46" s="69"/>
      <c r="Q46" s="69" t="s">
        <v>26</v>
      </c>
      <c r="R46" s="68">
        <v>23.9</v>
      </c>
      <c r="S46" s="68">
        <f t="shared" si="1"/>
        <v>-0.80000000000000071</v>
      </c>
      <c r="T46" s="73">
        <f t="shared" si="0"/>
        <v>0.96761133603238858</v>
      </c>
    </row>
    <row r="47" spans="2:20" x14ac:dyDescent="0.2">
      <c r="B47" s="67" t="s">
        <v>126</v>
      </c>
      <c r="C47" s="68">
        <f t="shared" si="3"/>
        <v>-0.59999999999999787</v>
      </c>
      <c r="D47" s="68">
        <f t="shared" si="3"/>
        <v>0.39999999999999858</v>
      </c>
      <c r="E47" s="68">
        <f t="shared" si="3"/>
        <v>-9.9999999999997868E-2</v>
      </c>
      <c r="F47" s="68">
        <f t="shared" si="3"/>
        <v>0.29999999999999716</v>
      </c>
      <c r="G47" s="68">
        <f t="shared" si="3"/>
        <v>-9.9999999999997868E-2</v>
      </c>
      <c r="H47" s="68">
        <f t="shared" si="3"/>
        <v>0</v>
      </c>
      <c r="I47" s="68">
        <f t="shared" si="3"/>
        <v>0.19999999999999929</v>
      </c>
      <c r="J47" s="68">
        <f t="shared" si="3"/>
        <v>-0.10000000000000142</v>
      </c>
      <c r="K47" s="68">
        <f t="shared" si="3"/>
        <v>0</v>
      </c>
      <c r="O47" s="70">
        <v>44</v>
      </c>
      <c r="P47" s="69"/>
      <c r="Q47" s="69" t="s">
        <v>27</v>
      </c>
      <c r="R47" s="68">
        <v>23.7</v>
      </c>
      <c r="S47" s="68">
        <f t="shared" si="1"/>
        <v>-0.19999999999999929</v>
      </c>
      <c r="T47" s="73">
        <f t="shared" si="0"/>
        <v>0.99163179916317989</v>
      </c>
    </row>
    <row r="48" spans="2:20" x14ac:dyDescent="0.2">
      <c r="B48" s="67" t="s">
        <v>127</v>
      </c>
      <c r="C48" s="68">
        <f t="shared" si="3"/>
        <v>-0.19999999999999929</v>
      </c>
      <c r="D48" s="68">
        <f t="shared" si="3"/>
        <v>-0.19999999999999929</v>
      </c>
      <c r="E48" s="68">
        <f t="shared" si="3"/>
        <v>0</v>
      </c>
      <c r="F48" s="68">
        <f t="shared" si="3"/>
        <v>0.39999999999999858</v>
      </c>
      <c r="G48" s="68">
        <f t="shared" si="3"/>
        <v>-0.29999999999999716</v>
      </c>
      <c r="H48" s="68">
        <f t="shared" si="3"/>
        <v>0.39999999999999858</v>
      </c>
      <c r="I48" s="68">
        <f t="shared" si="3"/>
        <v>-0.19999999999999929</v>
      </c>
      <c r="J48" s="68">
        <f t="shared" si="3"/>
        <v>-0.10000000000000142</v>
      </c>
      <c r="K48" s="68">
        <f t="shared" si="3"/>
        <v>0</v>
      </c>
      <c r="O48" s="70">
        <v>45</v>
      </c>
      <c r="P48" s="69"/>
      <c r="Q48" s="69" t="s">
        <v>28</v>
      </c>
      <c r="R48" s="68">
        <v>24.7</v>
      </c>
      <c r="S48" s="68">
        <f t="shared" si="1"/>
        <v>1</v>
      </c>
      <c r="T48" s="73">
        <f t="shared" si="0"/>
        <v>1.0421940928270041</v>
      </c>
    </row>
    <row r="49" spans="2:20" x14ac:dyDescent="0.2">
      <c r="O49" s="70">
        <v>46</v>
      </c>
      <c r="P49" s="69"/>
      <c r="Q49" s="69" t="s">
        <v>29</v>
      </c>
      <c r="R49" s="68">
        <v>25.8</v>
      </c>
      <c r="S49" s="68">
        <f t="shared" si="1"/>
        <v>1.1000000000000014</v>
      </c>
      <c r="T49" s="73">
        <f t="shared" si="0"/>
        <v>1.0445344129554657</v>
      </c>
    </row>
    <row r="50" spans="2:20" x14ac:dyDescent="0.2">
      <c r="B50" s="75" t="s">
        <v>112</v>
      </c>
      <c r="C50" s="72">
        <f>AVERAGE(C37:K48)</f>
        <v>2.4999999999999994E-2</v>
      </c>
      <c r="E50" s="75" t="s">
        <v>113</v>
      </c>
      <c r="F50">
        <f>+C51/C50</f>
        <v>27.632433875233634</v>
      </c>
      <c r="O50" s="70">
        <v>47</v>
      </c>
      <c r="P50" s="69"/>
      <c r="Q50" s="69" t="s">
        <v>30</v>
      </c>
      <c r="R50" s="68">
        <v>26.1</v>
      </c>
      <c r="S50" s="68">
        <f t="shared" si="1"/>
        <v>0.30000000000000071</v>
      </c>
      <c r="T50" s="73">
        <f t="shared" si="0"/>
        <v>1.0116279069767442</v>
      </c>
    </row>
    <row r="51" spans="2:20" x14ac:dyDescent="0.2">
      <c r="B51" s="75" t="s">
        <v>136</v>
      </c>
      <c r="C51">
        <f>STDEVA(C37:K48)</f>
        <v>0.69081084688084071</v>
      </c>
      <c r="O51" s="70">
        <v>48</v>
      </c>
      <c r="P51" s="69"/>
      <c r="Q51" s="69" t="s">
        <v>31</v>
      </c>
      <c r="R51" s="68">
        <v>26.5</v>
      </c>
      <c r="S51" s="68">
        <f t="shared" si="1"/>
        <v>0.39999999999999858</v>
      </c>
      <c r="T51" s="73">
        <f t="shared" si="0"/>
        <v>1.0153256704980842</v>
      </c>
    </row>
    <row r="52" spans="2:20" x14ac:dyDescent="0.2">
      <c r="O52" s="70">
        <v>49</v>
      </c>
      <c r="P52" s="69">
        <v>1990</v>
      </c>
      <c r="Q52" s="69" t="s">
        <v>20</v>
      </c>
      <c r="R52" s="68">
        <v>26.3</v>
      </c>
      <c r="S52" s="68">
        <f t="shared" si="1"/>
        <v>-0.19999999999999929</v>
      </c>
      <c r="T52" s="73">
        <f t="shared" si="0"/>
        <v>0.99245283018867925</v>
      </c>
    </row>
    <row r="53" spans="2:20" x14ac:dyDescent="0.2">
      <c r="B53" s="74" t="s">
        <v>138</v>
      </c>
      <c r="C53" s="39"/>
      <c r="D53" s="39"/>
      <c r="E53" s="39"/>
      <c r="F53" s="39"/>
      <c r="G53" s="39"/>
      <c r="H53" s="39"/>
      <c r="I53" s="39"/>
      <c r="J53" s="39"/>
      <c r="K53" s="39"/>
      <c r="O53" s="70">
        <v>50</v>
      </c>
      <c r="P53" s="69"/>
      <c r="Q53" s="69" t="s">
        <v>21</v>
      </c>
      <c r="R53" s="68">
        <v>27.1</v>
      </c>
      <c r="S53" s="68">
        <f t="shared" si="1"/>
        <v>0.80000000000000071</v>
      </c>
      <c r="T53" s="73">
        <f t="shared" si="0"/>
        <v>1.0304182509505704</v>
      </c>
    </row>
    <row r="54" spans="2:20" x14ac:dyDescent="0.2">
      <c r="B54" s="67" t="s">
        <v>116</v>
      </c>
      <c r="C54" s="73">
        <f>+D4/C4</f>
        <v>1.0111940298507462</v>
      </c>
      <c r="D54" s="73">
        <f t="shared" ref="D54:K54" si="4">+E4/D4</f>
        <v>0.99261992619926187</v>
      </c>
      <c r="E54" s="73">
        <f t="shared" si="4"/>
        <v>0.99628252788104099</v>
      </c>
      <c r="F54" s="73">
        <f t="shared" si="4"/>
        <v>0.98134328358208955</v>
      </c>
      <c r="G54" s="73">
        <f t="shared" si="4"/>
        <v>1.0304182509505704</v>
      </c>
      <c r="H54" s="73">
        <f t="shared" si="4"/>
        <v>0.98892988929889292</v>
      </c>
      <c r="I54" s="73">
        <f t="shared" si="4"/>
        <v>1.0111940298507462</v>
      </c>
      <c r="J54" s="73">
        <f t="shared" si="4"/>
        <v>0.97047970479704793</v>
      </c>
      <c r="K54" s="73">
        <f t="shared" si="4"/>
        <v>1.0266159695817489</v>
      </c>
      <c r="O54" s="70">
        <v>51</v>
      </c>
      <c r="P54" s="69"/>
      <c r="Q54" s="69" t="s">
        <v>22</v>
      </c>
      <c r="R54" s="68">
        <v>26.2</v>
      </c>
      <c r="S54" s="68">
        <f t="shared" si="1"/>
        <v>-0.90000000000000213</v>
      </c>
      <c r="T54" s="73">
        <f t="shared" si="0"/>
        <v>0.96678966789667886</v>
      </c>
    </row>
    <row r="55" spans="2:20" x14ac:dyDescent="0.2">
      <c r="B55" s="67" t="s">
        <v>117</v>
      </c>
      <c r="C55" s="73">
        <f t="shared" ref="C55:K55" si="5">+D5/C5</f>
        <v>1.0110294117647058</v>
      </c>
      <c r="D55" s="73">
        <f t="shared" si="5"/>
        <v>0.95636363636363642</v>
      </c>
      <c r="E55" s="73">
        <f t="shared" si="5"/>
        <v>1.0228136882129277</v>
      </c>
      <c r="F55" s="73">
        <f t="shared" si="5"/>
        <v>1.0074349442379182</v>
      </c>
      <c r="G55" s="73">
        <f t="shared" si="5"/>
        <v>1</v>
      </c>
      <c r="H55" s="73">
        <f t="shared" si="5"/>
        <v>1</v>
      </c>
      <c r="I55" s="73">
        <f t="shared" si="5"/>
        <v>1.014760147601476</v>
      </c>
      <c r="J55" s="73">
        <f t="shared" si="5"/>
        <v>0.97090909090909083</v>
      </c>
      <c r="K55" s="73">
        <f t="shared" si="5"/>
        <v>1.0262172284644195</v>
      </c>
      <c r="O55" s="70">
        <v>52</v>
      </c>
      <c r="P55" s="69"/>
      <c r="Q55" s="69" t="s">
        <v>23</v>
      </c>
      <c r="R55" s="68">
        <v>25.7</v>
      </c>
      <c r="S55" s="68">
        <f t="shared" si="1"/>
        <v>-0.5</v>
      </c>
      <c r="T55" s="73">
        <f t="shared" si="0"/>
        <v>0.98091603053435117</v>
      </c>
    </row>
    <row r="56" spans="2:20" x14ac:dyDescent="0.2">
      <c r="B56" s="67" t="s">
        <v>118</v>
      </c>
      <c r="C56" s="73">
        <f t="shared" ref="C56:K56" si="6">+D6/C6</f>
        <v>1.0110701107011069</v>
      </c>
      <c r="D56" s="73">
        <f t="shared" si="6"/>
        <v>0.93795620437956206</v>
      </c>
      <c r="E56" s="73">
        <f t="shared" si="6"/>
        <v>1.038910505836576</v>
      </c>
      <c r="F56" s="73">
        <f t="shared" si="6"/>
        <v>0.98127340823970033</v>
      </c>
      <c r="G56" s="73">
        <f t="shared" si="6"/>
        <v>1.0458015267175573</v>
      </c>
      <c r="H56" s="73">
        <f t="shared" si="6"/>
        <v>1</v>
      </c>
      <c r="I56" s="73">
        <f t="shared" si="6"/>
        <v>0.95620437956204385</v>
      </c>
      <c r="J56" s="73">
        <f t="shared" si="6"/>
        <v>1.0152671755725191</v>
      </c>
      <c r="K56" s="73">
        <f t="shared" si="6"/>
        <v>1.0150375939849623</v>
      </c>
      <c r="O56" s="70">
        <v>53</v>
      </c>
      <c r="P56" s="69"/>
      <c r="Q56" s="69" t="s">
        <v>24</v>
      </c>
      <c r="R56" s="68">
        <v>25.5</v>
      </c>
      <c r="S56" s="68">
        <f t="shared" si="1"/>
        <v>-0.19999999999999929</v>
      </c>
      <c r="T56" s="73">
        <f t="shared" si="0"/>
        <v>0.99221789883268485</v>
      </c>
    </row>
    <row r="57" spans="2:20" x14ac:dyDescent="0.2">
      <c r="B57" s="67" t="s">
        <v>119</v>
      </c>
      <c r="C57" s="73">
        <f t="shared" ref="C57:K57" si="7">+D7/C7</f>
        <v>1.0038022813688212</v>
      </c>
      <c r="D57" s="73">
        <f t="shared" si="7"/>
        <v>0.97348484848484851</v>
      </c>
      <c r="E57" s="73">
        <f t="shared" si="7"/>
        <v>1.0155642023346305</v>
      </c>
      <c r="F57" s="73">
        <f t="shared" si="7"/>
        <v>0.98467432950191558</v>
      </c>
      <c r="G57" s="73">
        <f t="shared" si="7"/>
        <v>1.0428015564202335</v>
      </c>
      <c r="H57" s="73">
        <f t="shared" si="7"/>
        <v>0.9850746268656716</v>
      </c>
      <c r="I57" s="73">
        <f t="shared" si="7"/>
        <v>1.0681818181818181</v>
      </c>
      <c r="J57" s="73">
        <f t="shared" si="7"/>
        <v>0.91489361702127669</v>
      </c>
      <c r="K57" s="73">
        <f t="shared" si="7"/>
        <v>1.0193798449612403</v>
      </c>
      <c r="O57" s="70">
        <v>54</v>
      </c>
      <c r="P57" s="69"/>
      <c r="Q57" s="69" t="s">
        <v>25</v>
      </c>
      <c r="R57" s="68">
        <v>24.9</v>
      </c>
      <c r="S57" s="68">
        <f t="shared" si="1"/>
        <v>-0.60000000000000142</v>
      </c>
      <c r="T57" s="73">
        <f t="shared" si="0"/>
        <v>0.97647058823529409</v>
      </c>
    </row>
    <row r="58" spans="2:20" x14ac:dyDescent="0.2">
      <c r="B58" s="67" t="s">
        <v>120</v>
      </c>
      <c r="C58" s="73">
        <f t="shared" ref="C58:K58" si="8">+D8/C8</f>
        <v>0.97637795275590555</v>
      </c>
      <c r="D58" s="73">
        <f t="shared" si="8"/>
        <v>1</v>
      </c>
      <c r="E58" s="73">
        <f t="shared" si="8"/>
        <v>1.0564516129032258</v>
      </c>
      <c r="F58" s="73">
        <f t="shared" si="8"/>
        <v>0.97328244274809161</v>
      </c>
      <c r="G58" s="73">
        <f t="shared" si="8"/>
        <v>0.99607843137254892</v>
      </c>
      <c r="H58" s="73">
        <f t="shared" si="8"/>
        <v>1.0039370078740157</v>
      </c>
      <c r="I58" s="73">
        <f t="shared" si="8"/>
        <v>1.0627450980392157</v>
      </c>
      <c r="J58" s="73">
        <f t="shared" si="8"/>
        <v>0.92988929889298888</v>
      </c>
      <c r="K58" s="73">
        <f t="shared" si="8"/>
        <v>1.0277777777777777</v>
      </c>
      <c r="O58" s="70">
        <v>55</v>
      </c>
      <c r="P58" s="69"/>
      <c r="Q58" s="69" t="s">
        <v>26</v>
      </c>
      <c r="R58" s="68">
        <v>24.2</v>
      </c>
      <c r="S58" s="68">
        <f t="shared" si="1"/>
        <v>-0.69999999999999929</v>
      </c>
      <c r="T58" s="73">
        <f t="shared" si="0"/>
        <v>0.9718875502008032</v>
      </c>
    </row>
    <row r="59" spans="2:20" x14ac:dyDescent="0.2">
      <c r="B59" s="67" t="s">
        <v>121</v>
      </c>
      <c r="C59" s="73">
        <f t="shared" ref="C59:K59" si="9">+D9/C9</f>
        <v>1.0167364016736402</v>
      </c>
      <c r="D59" s="73">
        <f t="shared" si="9"/>
        <v>0.98765432098765427</v>
      </c>
      <c r="E59" s="73">
        <f t="shared" si="9"/>
        <v>1.0291666666666666</v>
      </c>
      <c r="F59" s="73">
        <f t="shared" si="9"/>
        <v>1.0080971659919029</v>
      </c>
      <c r="G59" s="73">
        <f t="shared" si="9"/>
        <v>0.99598393574297195</v>
      </c>
      <c r="H59" s="73">
        <f t="shared" si="9"/>
        <v>0.99596774193548376</v>
      </c>
      <c r="I59" s="73">
        <f t="shared" si="9"/>
        <v>1.0283400809716599</v>
      </c>
      <c r="J59" s="73">
        <f t="shared" si="9"/>
        <v>0.98818897637795289</v>
      </c>
      <c r="K59" s="73">
        <f t="shared" si="9"/>
        <v>0.98007968127490042</v>
      </c>
      <c r="O59" s="70">
        <v>56</v>
      </c>
      <c r="P59" s="69"/>
      <c r="Q59" s="69" t="s">
        <v>27</v>
      </c>
      <c r="R59" s="68">
        <v>24.6</v>
      </c>
      <c r="S59" s="68">
        <f t="shared" si="1"/>
        <v>0.40000000000000213</v>
      </c>
      <c r="T59" s="73">
        <f t="shared" si="0"/>
        <v>1.0165289256198349</v>
      </c>
    </row>
    <row r="60" spans="2:20" x14ac:dyDescent="0.2">
      <c r="B60" s="67" t="s">
        <v>122</v>
      </c>
      <c r="C60" s="73">
        <f t="shared" ref="C60:K60" si="10">+D10/C10</f>
        <v>0.98319327731092432</v>
      </c>
      <c r="D60" s="73">
        <f t="shared" si="10"/>
        <v>1</v>
      </c>
      <c r="E60" s="73">
        <f t="shared" si="10"/>
        <v>1.0213675213675213</v>
      </c>
      <c r="F60" s="73">
        <f t="shared" si="10"/>
        <v>1.0125523012552302</v>
      </c>
      <c r="G60" s="73">
        <f t="shared" si="10"/>
        <v>0.97520661157024802</v>
      </c>
      <c r="H60" s="73">
        <f t="shared" si="10"/>
        <v>1.0296610169491525</v>
      </c>
      <c r="I60" s="73">
        <f t="shared" si="10"/>
        <v>1.0534979423868314</v>
      </c>
      <c r="J60" s="73">
        <f t="shared" si="10"/>
        <v>0.91015625</v>
      </c>
      <c r="K60" s="73">
        <f t="shared" si="10"/>
        <v>1.0343347639484979</v>
      </c>
      <c r="O60" s="70">
        <v>57</v>
      </c>
      <c r="P60" s="69"/>
      <c r="Q60" s="69" t="s">
        <v>28</v>
      </c>
      <c r="R60" s="68">
        <v>25.5</v>
      </c>
      <c r="S60" s="68">
        <f t="shared" si="1"/>
        <v>0.89999999999999858</v>
      </c>
      <c r="T60" s="73">
        <f t="shared" si="0"/>
        <v>1.0365853658536586</v>
      </c>
    </row>
    <row r="61" spans="2:20" x14ac:dyDescent="0.2">
      <c r="B61" s="67" t="s">
        <v>123</v>
      </c>
      <c r="C61" s="73">
        <f t="shared" ref="C61:K61" si="11">+D11/C11</f>
        <v>0.99152542372881347</v>
      </c>
      <c r="D61" s="73">
        <f t="shared" si="11"/>
        <v>1.0042735042735043</v>
      </c>
      <c r="E61" s="73">
        <f t="shared" si="11"/>
        <v>1.0085106382978724</v>
      </c>
      <c r="F61" s="73">
        <f t="shared" si="11"/>
        <v>1.0379746835443038</v>
      </c>
      <c r="G61" s="73">
        <f t="shared" si="11"/>
        <v>0.97154471544715437</v>
      </c>
      <c r="H61" s="73">
        <f t="shared" si="11"/>
        <v>1.0209205020920502</v>
      </c>
      <c r="I61" s="73">
        <f t="shared" si="11"/>
        <v>1.0040983606557377</v>
      </c>
      <c r="J61" s="73">
        <f t="shared" si="11"/>
        <v>0.97142857142857142</v>
      </c>
      <c r="K61" s="73">
        <f t="shared" si="11"/>
        <v>1.0210084033613445</v>
      </c>
      <c r="O61" s="70">
        <v>58</v>
      </c>
      <c r="P61" s="69"/>
      <c r="Q61" s="69" t="s">
        <v>29</v>
      </c>
      <c r="R61" s="68">
        <v>25.9</v>
      </c>
      <c r="S61" s="68">
        <f t="shared" si="1"/>
        <v>0.39999999999999858</v>
      </c>
      <c r="T61" s="73">
        <f t="shared" si="0"/>
        <v>1.0156862745098039</v>
      </c>
    </row>
    <row r="62" spans="2:20" x14ac:dyDescent="0.2">
      <c r="B62" s="67" t="s">
        <v>124</v>
      </c>
      <c r="C62" s="73">
        <f t="shared" ref="C62:K62" si="12">+D12/C12</f>
        <v>0.97233201581027673</v>
      </c>
      <c r="D62" s="73">
        <f t="shared" si="12"/>
        <v>1.0081300813008129</v>
      </c>
      <c r="E62" s="73">
        <f t="shared" si="12"/>
        <v>0.99596774193548376</v>
      </c>
      <c r="F62" s="73">
        <f t="shared" si="12"/>
        <v>1.0323886639676114</v>
      </c>
      <c r="G62" s="73">
        <f t="shared" si="12"/>
        <v>0.98039215686274506</v>
      </c>
      <c r="H62" s="73">
        <f t="shared" si="12"/>
        <v>0.99199999999999999</v>
      </c>
      <c r="I62" s="73">
        <f t="shared" si="12"/>
        <v>0.99596774193548376</v>
      </c>
      <c r="J62" s="73">
        <f t="shared" si="12"/>
        <v>1.0202429149797572</v>
      </c>
      <c r="K62" s="73">
        <f t="shared" si="12"/>
        <v>1</v>
      </c>
      <c r="O62" s="70">
        <v>59</v>
      </c>
      <c r="P62" s="69"/>
      <c r="Q62" s="69" t="s">
        <v>30</v>
      </c>
      <c r="R62" s="68">
        <v>26.4</v>
      </c>
      <c r="S62" s="68">
        <f t="shared" si="1"/>
        <v>0.5</v>
      </c>
      <c r="T62" s="73">
        <f t="shared" si="0"/>
        <v>1.0193050193050193</v>
      </c>
    </row>
    <row r="63" spans="2:20" x14ac:dyDescent="0.2">
      <c r="B63" s="67" t="s">
        <v>125</v>
      </c>
      <c r="C63" s="73">
        <f t="shared" ref="C63:K63" si="13">+D13/C13</f>
        <v>0.98449612403100772</v>
      </c>
      <c r="D63" s="73">
        <f t="shared" si="13"/>
        <v>1.0078740157480317</v>
      </c>
      <c r="E63" s="73">
        <f t="shared" si="13"/>
        <v>1.0078125</v>
      </c>
      <c r="F63" s="73">
        <f t="shared" si="13"/>
        <v>1.0038759689922481</v>
      </c>
      <c r="G63" s="73">
        <f t="shared" si="13"/>
        <v>1</v>
      </c>
      <c r="H63" s="73">
        <f t="shared" si="13"/>
        <v>1.0115830115830116</v>
      </c>
      <c r="I63" s="73">
        <f t="shared" si="13"/>
        <v>0.99236641221374045</v>
      </c>
      <c r="J63" s="73">
        <f t="shared" si="13"/>
        <v>0.98076923076923073</v>
      </c>
      <c r="K63" s="73">
        <f t="shared" si="13"/>
        <v>1.031372549019608</v>
      </c>
      <c r="O63" s="70">
        <v>60</v>
      </c>
      <c r="P63" s="69"/>
      <c r="Q63" s="69" t="s">
        <v>31</v>
      </c>
      <c r="R63" s="68">
        <v>26.9</v>
      </c>
      <c r="S63" s="68">
        <f t="shared" si="1"/>
        <v>0.5</v>
      </c>
      <c r="T63" s="73">
        <f t="shared" si="0"/>
        <v>1.018939393939394</v>
      </c>
    </row>
    <row r="64" spans="2:20" x14ac:dyDescent="0.2">
      <c r="B64" s="67" t="s">
        <v>126</v>
      </c>
      <c r="C64" s="73">
        <f t="shared" ref="C64:K64" si="14">+D14/C14</f>
        <v>0.9772727272727274</v>
      </c>
      <c r="D64" s="73">
        <f t="shared" si="14"/>
        <v>1.0155038759689923</v>
      </c>
      <c r="E64" s="73">
        <f t="shared" si="14"/>
        <v>0.99618320610687028</v>
      </c>
      <c r="F64" s="73">
        <f t="shared" si="14"/>
        <v>1.0114942528735631</v>
      </c>
      <c r="G64" s="73">
        <f t="shared" si="14"/>
        <v>0.99621212121212133</v>
      </c>
      <c r="H64" s="73">
        <f t="shared" si="14"/>
        <v>1</v>
      </c>
      <c r="I64" s="73">
        <f t="shared" si="14"/>
        <v>1.0076045627376427</v>
      </c>
      <c r="J64" s="73">
        <f t="shared" si="14"/>
        <v>0.99622641509433962</v>
      </c>
      <c r="K64" s="73">
        <f t="shared" si="14"/>
        <v>1</v>
      </c>
      <c r="O64" s="70">
        <v>61</v>
      </c>
      <c r="P64" s="69">
        <v>1991</v>
      </c>
      <c r="Q64" s="69" t="s">
        <v>20</v>
      </c>
      <c r="R64" s="68">
        <v>27.1</v>
      </c>
      <c r="S64" s="68">
        <f t="shared" si="1"/>
        <v>0.20000000000000284</v>
      </c>
      <c r="T64" s="73">
        <f t="shared" si="0"/>
        <v>1.0074349442379182</v>
      </c>
    </row>
    <row r="65" spans="2:20" x14ac:dyDescent="0.2">
      <c r="B65" s="67" t="s">
        <v>127</v>
      </c>
      <c r="C65" s="73">
        <f t="shared" ref="C65:K65" si="15">+D15/C15</f>
        <v>0.99256505576208176</v>
      </c>
      <c r="D65" s="73">
        <f t="shared" si="15"/>
        <v>0.99250936329588013</v>
      </c>
      <c r="E65" s="73">
        <f t="shared" si="15"/>
        <v>1</v>
      </c>
      <c r="F65" s="73">
        <f t="shared" si="15"/>
        <v>1.0150943396226415</v>
      </c>
      <c r="G65" s="73">
        <f t="shared" si="15"/>
        <v>0.98884758364312275</v>
      </c>
      <c r="H65" s="73">
        <f t="shared" si="15"/>
        <v>1.0150375939849623</v>
      </c>
      <c r="I65" s="73">
        <f t="shared" si="15"/>
        <v>0.99259259259259258</v>
      </c>
      <c r="J65" s="73">
        <f t="shared" si="15"/>
        <v>0.99626865671641784</v>
      </c>
      <c r="K65" s="73">
        <f t="shared" si="15"/>
        <v>1</v>
      </c>
      <c r="O65" s="70">
        <v>62</v>
      </c>
      <c r="P65" s="69"/>
      <c r="Q65" s="69" t="s">
        <v>21</v>
      </c>
      <c r="R65" s="68">
        <v>27.1</v>
      </c>
      <c r="S65" s="68">
        <f t="shared" si="1"/>
        <v>0</v>
      </c>
      <c r="T65" s="73">
        <f t="shared" si="0"/>
        <v>1</v>
      </c>
    </row>
    <row r="66" spans="2:20" x14ac:dyDescent="0.2">
      <c r="O66" s="70">
        <v>63</v>
      </c>
      <c r="P66" s="69"/>
      <c r="Q66" s="69" t="s">
        <v>22</v>
      </c>
      <c r="R66" s="68">
        <v>27.4</v>
      </c>
      <c r="S66" s="68">
        <f t="shared" si="1"/>
        <v>0.29999999999999716</v>
      </c>
      <c r="T66" s="73">
        <f t="shared" si="0"/>
        <v>1.0110701107011069</v>
      </c>
    </row>
    <row r="67" spans="2:20" x14ac:dyDescent="0.2">
      <c r="B67" s="75" t="s">
        <v>112</v>
      </c>
      <c r="C67" s="72">
        <f>AVERAGE(C54:K65)</f>
        <v>1.0013608921047983</v>
      </c>
      <c r="E67" s="75" t="s">
        <v>113</v>
      </c>
      <c r="F67">
        <f>+C68/C67</f>
        <v>2.6471877258020957E-2</v>
      </c>
      <c r="O67" s="70">
        <v>64</v>
      </c>
      <c r="P67" s="69"/>
      <c r="Q67" s="69" t="s">
        <v>23</v>
      </c>
      <c r="R67" s="68">
        <v>26.8</v>
      </c>
      <c r="S67" s="68">
        <f t="shared" si="1"/>
        <v>-0.59999999999999787</v>
      </c>
      <c r="T67" s="73">
        <f t="shared" si="0"/>
        <v>0.97810218978102192</v>
      </c>
    </row>
    <row r="68" spans="2:20" x14ac:dyDescent="0.2">
      <c r="B68" s="75" t="s">
        <v>136</v>
      </c>
      <c r="C68">
        <f>STDEVA(C54:K65)</f>
        <v>2.6507902626780586E-2</v>
      </c>
      <c r="O68" s="70">
        <v>65</v>
      </c>
      <c r="P68" s="69"/>
      <c r="Q68" s="69" t="s">
        <v>24</v>
      </c>
      <c r="R68" s="68">
        <v>25.4</v>
      </c>
      <c r="S68" s="68">
        <f t="shared" si="1"/>
        <v>-1.4000000000000021</v>
      </c>
      <c r="T68" s="73">
        <f t="shared" si="0"/>
        <v>0.94776119402985071</v>
      </c>
    </row>
    <row r="69" spans="2:20" x14ac:dyDescent="0.2">
      <c r="O69" s="70">
        <v>66</v>
      </c>
      <c r="P69" s="69"/>
      <c r="Q69" s="69" t="s">
        <v>25</v>
      </c>
      <c r="R69" s="68">
        <v>24.8</v>
      </c>
      <c r="S69" s="68">
        <f t="shared" si="1"/>
        <v>-0.59999999999999787</v>
      </c>
      <c r="T69" s="73">
        <f t="shared" si="0"/>
        <v>0.97637795275590555</v>
      </c>
    </row>
    <row r="70" spans="2:20" x14ac:dyDescent="0.2">
      <c r="B70" t="s">
        <v>139</v>
      </c>
      <c r="O70" s="70">
        <v>67</v>
      </c>
      <c r="P70" s="69"/>
      <c r="Q70" s="69" t="s">
        <v>26</v>
      </c>
      <c r="R70" s="68">
        <v>23.6</v>
      </c>
      <c r="S70" s="68">
        <f t="shared" si="1"/>
        <v>-1.1999999999999993</v>
      </c>
      <c r="T70" s="73">
        <f t="shared" ref="T70:T122" si="16">+R70/R69</f>
        <v>0.95161290322580649</v>
      </c>
    </row>
    <row r="71" spans="2:20" x14ac:dyDescent="0.2">
      <c r="O71" s="70">
        <v>68</v>
      </c>
      <c r="P71" s="69"/>
      <c r="Q71" s="69" t="s">
        <v>27</v>
      </c>
      <c r="R71" s="68">
        <v>23.9</v>
      </c>
      <c r="S71" s="68">
        <f t="shared" si="1"/>
        <v>0.29999999999999716</v>
      </c>
      <c r="T71" s="73">
        <f t="shared" si="16"/>
        <v>1.0127118644067796</v>
      </c>
    </row>
    <row r="72" spans="2:20" x14ac:dyDescent="0.2">
      <c r="O72" s="70">
        <v>69</v>
      </c>
      <c r="P72" s="69"/>
      <c r="Q72" s="69" t="s">
        <v>28</v>
      </c>
      <c r="R72" s="68">
        <v>25</v>
      </c>
      <c r="S72" s="68">
        <f t="shared" ref="S72:S123" si="17">+R72-R71</f>
        <v>1.1000000000000014</v>
      </c>
      <c r="T72" s="73">
        <f t="shared" si="16"/>
        <v>1.0460251046025104</v>
      </c>
    </row>
    <row r="73" spans="2:20" x14ac:dyDescent="0.2">
      <c r="O73" s="70">
        <v>70</v>
      </c>
      <c r="P73" s="69"/>
      <c r="Q73" s="69" t="s">
        <v>29</v>
      </c>
      <c r="R73" s="68">
        <v>25.9</v>
      </c>
      <c r="S73" s="68">
        <f t="shared" si="17"/>
        <v>0.89999999999999858</v>
      </c>
      <c r="T73" s="73">
        <f t="shared" si="16"/>
        <v>1.036</v>
      </c>
    </row>
    <row r="74" spans="2:20" x14ac:dyDescent="0.2">
      <c r="O74" s="70">
        <v>71</v>
      </c>
      <c r="P74" s="69"/>
      <c r="Q74" s="69" t="s">
        <v>30</v>
      </c>
      <c r="R74" s="68">
        <v>26.3</v>
      </c>
      <c r="S74" s="68">
        <f t="shared" si="17"/>
        <v>0.40000000000000213</v>
      </c>
      <c r="T74" s="73">
        <f t="shared" si="16"/>
        <v>1.0154440154440156</v>
      </c>
    </row>
    <row r="75" spans="2:20" x14ac:dyDescent="0.2">
      <c r="O75" s="70">
        <v>72</v>
      </c>
      <c r="P75" s="69"/>
      <c r="Q75" s="69" t="s">
        <v>31</v>
      </c>
      <c r="R75" s="68">
        <v>26.6</v>
      </c>
      <c r="S75" s="68">
        <f t="shared" si="17"/>
        <v>0.30000000000000071</v>
      </c>
      <c r="T75" s="73">
        <f t="shared" si="16"/>
        <v>1.0114068441064639</v>
      </c>
    </row>
    <row r="76" spans="2:20" x14ac:dyDescent="0.2">
      <c r="O76" s="70">
        <v>73</v>
      </c>
      <c r="P76" s="69">
        <v>1992</v>
      </c>
      <c r="Q76" s="69" t="s">
        <v>20</v>
      </c>
      <c r="R76" s="68">
        <v>26.8</v>
      </c>
      <c r="S76" s="68">
        <f t="shared" si="17"/>
        <v>0.19999999999999929</v>
      </c>
      <c r="T76" s="73">
        <f t="shared" si="16"/>
        <v>1.0075187969924813</v>
      </c>
    </row>
    <row r="77" spans="2:20" x14ac:dyDescent="0.2">
      <c r="O77" s="70">
        <v>74</v>
      </c>
      <c r="P77" s="69"/>
      <c r="Q77" s="69" t="s">
        <v>21</v>
      </c>
      <c r="R77" s="68">
        <v>27.1</v>
      </c>
      <c r="S77" s="68">
        <f t="shared" si="17"/>
        <v>0.30000000000000071</v>
      </c>
      <c r="T77" s="73">
        <f t="shared" si="16"/>
        <v>1.0111940298507462</v>
      </c>
    </row>
    <row r="78" spans="2:20" x14ac:dyDescent="0.2">
      <c r="O78" s="70">
        <v>75</v>
      </c>
      <c r="P78" s="69"/>
      <c r="Q78" s="69" t="s">
        <v>22</v>
      </c>
      <c r="R78" s="68">
        <v>27.4</v>
      </c>
      <c r="S78" s="68">
        <f t="shared" si="17"/>
        <v>0.29999999999999716</v>
      </c>
      <c r="T78" s="73">
        <f t="shared" si="16"/>
        <v>1.0110701107011069</v>
      </c>
    </row>
    <row r="79" spans="2:20" x14ac:dyDescent="0.2">
      <c r="O79" s="70">
        <v>76</v>
      </c>
      <c r="P79" s="69"/>
      <c r="Q79" s="69" t="s">
        <v>23</v>
      </c>
      <c r="R79" s="68">
        <v>26.4</v>
      </c>
      <c r="S79" s="68">
        <f t="shared" si="17"/>
        <v>-1</v>
      </c>
      <c r="T79" s="73">
        <f t="shared" si="16"/>
        <v>0.96350364963503654</v>
      </c>
    </row>
    <row r="80" spans="2:20" x14ac:dyDescent="0.2">
      <c r="O80" s="70">
        <v>77</v>
      </c>
      <c r="P80" s="69"/>
      <c r="Q80" s="69" t="s">
        <v>24</v>
      </c>
      <c r="R80" s="68">
        <v>25.5</v>
      </c>
      <c r="S80" s="68">
        <f t="shared" si="17"/>
        <v>-0.89999999999999858</v>
      </c>
      <c r="T80" s="73">
        <f t="shared" si="16"/>
        <v>0.96590909090909094</v>
      </c>
    </row>
    <row r="81" spans="15:20" x14ac:dyDescent="0.2">
      <c r="O81" s="70">
        <v>78</v>
      </c>
      <c r="P81" s="69"/>
      <c r="Q81" s="69" t="s">
        <v>25</v>
      </c>
      <c r="R81" s="68">
        <v>24.7</v>
      </c>
      <c r="S81" s="68">
        <f t="shared" si="17"/>
        <v>-0.80000000000000071</v>
      </c>
      <c r="T81" s="73">
        <f t="shared" si="16"/>
        <v>0.96862745098039216</v>
      </c>
    </row>
    <row r="82" spans="15:20" x14ac:dyDescent="0.2">
      <c r="O82" s="70">
        <v>79</v>
      </c>
      <c r="P82" s="69"/>
      <c r="Q82" s="69" t="s">
        <v>26</v>
      </c>
      <c r="R82" s="68">
        <v>24.3</v>
      </c>
      <c r="S82" s="68">
        <f t="shared" si="17"/>
        <v>-0.39999999999999858</v>
      </c>
      <c r="T82" s="73">
        <f t="shared" si="16"/>
        <v>0.9838056680161944</v>
      </c>
    </row>
    <row r="83" spans="15:20" x14ac:dyDescent="0.2">
      <c r="O83" s="70">
        <v>80</v>
      </c>
      <c r="P83" s="69"/>
      <c r="Q83" s="69" t="s">
        <v>27</v>
      </c>
      <c r="R83" s="68">
        <v>24.4</v>
      </c>
      <c r="S83" s="68">
        <f t="shared" si="17"/>
        <v>9.9999999999997868E-2</v>
      </c>
      <c r="T83" s="73">
        <f t="shared" si="16"/>
        <v>1.0041152263374484</v>
      </c>
    </row>
    <row r="84" spans="15:20" x14ac:dyDescent="0.2">
      <c r="O84" s="70">
        <v>81</v>
      </c>
      <c r="P84" s="69"/>
      <c r="Q84" s="69" t="s">
        <v>28</v>
      </c>
      <c r="R84" s="68">
        <v>24.8</v>
      </c>
      <c r="S84" s="68">
        <f t="shared" si="17"/>
        <v>0.40000000000000213</v>
      </c>
      <c r="T84" s="73">
        <f t="shared" si="16"/>
        <v>1.0163934426229508</v>
      </c>
    </row>
    <row r="85" spans="15:20" x14ac:dyDescent="0.2">
      <c r="O85" s="70">
        <v>82</v>
      </c>
      <c r="P85" s="69"/>
      <c r="Q85" s="69" t="s">
        <v>29</v>
      </c>
      <c r="R85" s="68">
        <v>26.2</v>
      </c>
      <c r="S85" s="68">
        <f t="shared" si="17"/>
        <v>1.3999999999999986</v>
      </c>
      <c r="T85" s="73">
        <f t="shared" si="16"/>
        <v>1.0564516129032258</v>
      </c>
    </row>
    <row r="86" spans="15:20" x14ac:dyDescent="0.2">
      <c r="O86" s="70">
        <v>83</v>
      </c>
      <c r="P86" s="69"/>
      <c r="Q86" s="69" t="s">
        <v>30</v>
      </c>
      <c r="R86" s="68">
        <v>26.3</v>
      </c>
      <c r="S86" s="68">
        <f t="shared" si="17"/>
        <v>0.10000000000000142</v>
      </c>
      <c r="T86" s="73">
        <f t="shared" si="16"/>
        <v>1.0038167938931297</v>
      </c>
    </row>
    <row r="87" spans="15:20" x14ac:dyDescent="0.2">
      <c r="O87" s="70">
        <v>84</v>
      </c>
      <c r="P87" s="69"/>
      <c r="Q87" s="69" t="s">
        <v>31</v>
      </c>
      <c r="R87" s="68">
        <v>27</v>
      </c>
      <c r="S87" s="68">
        <f t="shared" si="17"/>
        <v>0.69999999999999929</v>
      </c>
      <c r="T87" s="73">
        <f t="shared" si="16"/>
        <v>1.0266159695817489</v>
      </c>
    </row>
    <row r="88" spans="15:20" x14ac:dyDescent="0.2">
      <c r="O88" s="70">
        <v>85</v>
      </c>
      <c r="P88" s="69">
        <v>1993</v>
      </c>
      <c r="Q88" s="69" t="s">
        <v>20</v>
      </c>
      <c r="R88" s="68">
        <v>27.1</v>
      </c>
      <c r="S88" s="68">
        <f t="shared" si="17"/>
        <v>0.10000000000000142</v>
      </c>
      <c r="T88" s="73">
        <f t="shared" si="16"/>
        <v>1.0037037037037038</v>
      </c>
    </row>
    <row r="89" spans="15:20" x14ac:dyDescent="0.2">
      <c r="O89" s="70">
        <v>86</v>
      </c>
      <c r="P89" s="69"/>
      <c r="Q89" s="69" t="s">
        <v>21</v>
      </c>
      <c r="R89" s="68">
        <v>27.5</v>
      </c>
      <c r="S89" s="68">
        <f t="shared" si="17"/>
        <v>0.39999999999999858</v>
      </c>
      <c r="T89" s="73">
        <f t="shared" si="16"/>
        <v>1.014760147601476</v>
      </c>
    </row>
    <row r="90" spans="15:20" x14ac:dyDescent="0.2">
      <c r="O90" s="70">
        <v>87</v>
      </c>
      <c r="P90" s="69"/>
      <c r="Q90" s="69" t="s">
        <v>22</v>
      </c>
      <c r="R90" s="68">
        <v>26.2</v>
      </c>
      <c r="S90" s="68">
        <f t="shared" si="17"/>
        <v>-1.3000000000000007</v>
      </c>
      <c r="T90" s="73">
        <f t="shared" si="16"/>
        <v>0.95272727272727276</v>
      </c>
    </row>
    <row r="91" spans="15:20" x14ac:dyDescent="0.2">
      <c r="O91" s="70">
        <v>88</v>
      </c>
      <c r="P91" s="69"/>
      <c r="Q91" s="69" t="s">
        <v>23</v>
      </c>
      <c r="R91" s="68">
        <v>28.2</v>
      </c>
      <c r="S91" s="68">
        <f t="shared" si="17"/>
        <v>2</v>
      </c>
      <c r="T91" s="73">
        <f t="shared" si="16"/>
        <v>1.0763358778625953</v>
      </c>
    </row>
    <row r="92" spans="15:20" x14ac:dyDescent="0.2">
      <c r="O92" s="70">
        <v>89</v>
      </c>
      <c r="P92" s="69"/>
      <c r="Q92" s="69" t="s">
        <v>24</v>
      </c>
      <c r="R92" s="68">
        <v>27.1</v>
      </c>
      <c r="S92" s="68">
        <f t="shared" si="17"/>
        <v>-1.0999999999999979</v>
      </c>
      <c r="T92" s="73">
        <f t="shared" si="16"/>
        <v>0.96099290780141855</v>
      </c>
    </row>
    <row r="93" spans="15:20" x14ac:dyDescent="0.2">
      <c r="O93" s="70">
        <v>90</v>
      </c>
      <c r="P93" s="69"/>
      <c r="Q93" s="69" t="s">
        <v>25</v>
      </c>
      <c r="R93" s="68">
        <v>25.4</v>
      </c>
      <c r="S93" s="68">
        <f t="shared" si="17"/>
        <v>-1.7000000000000028</v>
      </c>
      <c r="T93" s="73">
        <f t="shared" si="16"/>
        <v>0.93726937269372679</v>
      </c>
    </row>
    <row r="94" spans="15:20" x14ac:dyDescent="0.2">
      <c r="O94" s="70">
        <v>91</v>
      </c>
      <c r="P94" s="69"/>
      <c r="Q94" s="69" t="s">
        <v>26</v>
      </c>
      <c r="R94" s="68">
        <v>25.6</v>
      </c>
      <c r="S94" s="68">
        <f t="shared" si="17"/>
        <v>0.20000000000000284</v>
      </c>
      <c r="T94" s="73">
        <f t="shared" si="16"/>
        <v>1.0078740157480317</v>
      </c>
    </row>
    <row r="95" spans="15:20" x14ac:dyDescent="0.2">
      <c r="O95" s="70">
        <v>92</v>
      </c>
      <c r="P95" s="69"/>
      <c r="Q95" s="69" t="s">
        <v>27</v>
      </c>
      <c r="R95" s="68">
        <v>24.5</v>
      </c>
      <c r="S95" s="68">
        <f t="shared" si="17"/>
        <v>-1.1000000000000014</v>
      </c>
      <c r="T95" s="73">
        <f t="shared" si="16"/>
        <v>0.95703125</v>
      </c>
    </row>
    <row r="96" spans="15:20" x14ac:dyDescent="0.2">
      <c r="O96" s="70">
        <v>93</v>
      </c>
      <c r="P96" s="69"/>
      <c r="Q96" s="69" t="s">
        <v>28</v>
      </c>
      <c r="R96" s="68">
        <v>24.7</v>
      </c>
      <c r="S96" s="68">
        <f t="shared" si="17"/>
        <v>0.19999999999999929</v>
      </c>
      <c r="T96" s="73">
        <f t="shared" si="16"/>
        <v>1.0081632653061223</v>
      </c>
    </row>
    <row r="97" spans="15:20" x14ac:dyDescent="0.2">
      <c r="O97" s="70">
        <v>94</v>
      </c>
      <c r="P97" s="69"/>
      <c r="Q97" s="69" t="s">
        <v>29</v>
      </c>
      <c r="R97" s="68">
        <v>26</v>
      </c>
      <c r="S97" s="68">
        <f t="shared" si="17"/>
        <v>1.3000000000000007</v>
      </c>
      <c r="T97" s="73">
        <f t="shared" si="16"/>
        <v>1.0526315789473684</v>
      </c>
    </row>
    <row r="98" spans="15:20" x14ac:dyDescent="0.2">
      <c r="O98" s="70">
        <v>95</v>
      </c>
      <c r="P98" s="69"/>
      <c r="Q98" s="69" t="s">
        <v>30</v>
      </c>
      <c r="R98" s="68">
        <v>26.5</v>
      </c>
      <c r="S98" s="68">
        <f t="shared" si="17"/>
        <v>0.5</v>
      </c>
      <c r="T98" s="73">
        <f t="shared" si="16"/>
        <v>1.0192307692307692</v>
      </c>
    </row>
    <row r="99" spans="15:20" x14ac:dyDescent="0.2">
      <c r="O99" s="70">
        <v>96</v>
      </c>
      <c r="P99" s="69"/>
      <c r="Q99" s="69" t="s">
        <v>31</v>
      </c>
      <c r="R99" s="68">
        <v>26.8</v>
      </c>
      <c r="S99" s="68">
        <f t="shared" si="17"/>
        <v>0.30000000000000071</v>
      </c>
      <c r="T99" s="73">
        <f t="shared" si="16"/>
        <v>1.0113207547169811</v>
      </c>
    </row>
    <row r="100" spans="15:20" x14ac:dyDescent="0.2">
      <c r="O100" s="70">
        <v>97</v>
      </c>
      <c r="P100" s="69">
        <v>1994</v>
      </c>
      <c r="Q100" s="69" t="s">
        <v>20</v>
      </c>
      <c r="R100" s="68">
        <v>26.3</v>
      </c>
      <c r="S100" s="68">
        <f t="shared" si="17"/>
        <v>-0.5</v>
      </c>
      <c r="T100" s="73">
        <f t="shared" si="16"/>
        <v>0.98134328358208955</v>
      </c>
    </row>
    <row r="101" spans="15:20" x14ac:dyDescent="0.2">
      <c r="O101" s="70">
        <v>98</v>
      </c>
      <c r="P101" s="69"/>
      <c r="Q101" s="69" t="s">
        <v>21</v>
      </c>
      <c r="R101" s="68">
        <v>26.7</v>
      </c>
      <c r="S101" s="68">
        <f t="shared" si="17"/>
        <v>0.39999999999999858</v>
      </c>
      <c r="T101" s="73">
        <f t="shared" si="16"/>
        <v>1.0152091254752851</v>
      </c>
    </row>
    <row r="102" spans="15:20" x14ac:dyDescent="0.2">
      <c r="O102" s="70">
        <v>99</v>
      </c>
      <c r="P102" s="69"/>
      <c r="Q102" s="69" t="s">
        <v>22</v>
      </c>
      <c r="R102" s="68">
        <v>26.6</v>
      </c>
      <c r="S102" s="68">
        <f t="shared" si="17"/>
        <v>-9.9999999999997868E-2</v>
      </c>
      <c r="T102" s="73">
        <f t="shared" si="16"/>
        <v>0.99625468164794018</v>
      </c>
    </row>
    <row r="103" spans="15:20" x14ac:dyDescent="0.2">
      <c r="O103" s="70">
        <v>100</v>
      </c>
      <c r="P103" s="69"/>
      <c r="Q103" s="69" t="s">
        <v>23</v>
      </c>
      <c r="R103" s="68">
        <v>25.8</v>
      </c>
      <c r="S103" s="68">
        <f t="shared" si="17"/>
        <v>-0.80000000000000071</v>
      </c>
      <c r="T103" s="73">
        <f t="shared" si="16"/>
        <v>0.96992481203007519</v>
      </c>
    </row>
    <row r="104" spans="15:20" x14ac:dyDescent="0.2">
      <c r="O104" s="70">
        <v>101</v>
      </c>
      <c r="P104" s="69"/>
      <c r="Q104" s="69" t="s">
        <v>24</v>
      </c>
      <c r="R104" s="68">
        <v>25.2</v>
      </c>
      <c r="S104" s="68">
        <f t="shared" si="17"/>
        <v>-0.60000000000000142</v>
      </c>
      <c r="T104" s="73">
        <f t="shared" si="16"/>
        <v>0.97674418604651159</v>
      </c>
    </row>
    <row r="105" spans="15:20" x14ac:dyDescent="0.2">
      <c r="O105" s="70">
        <v>102</v>
      </c>
      <c r="P105" s="69"/>
      <c r="Q105" s="69" t="s">
        <v>25</v>
      </c>
      <c r="R105" s="68">
        <v>25.1</v>
      </c>
      <c r="S105" s="68">
        <f t="shared" si="17"/>
        <v>-9.9999999999997868E-2</v>
      </c>
      <c r="T105" s="73">
        <f t="shared" si="16"/>
        <v>0.99603174603174616</v>
      </c>
    </row>
    <row r="106" spans="15:20" x14ac:dyDescent="0.2">
      <c r="O106" s="70">
        <v>103</v>
      </c>
      <c r="P106" s="69"/>
      <c r="Q106" s="69" t="s">
        <v>26</v>
      </c>
      <c r="R106" s="68">
        <v>23.3</v>
      </c>
      <c r="S106" s="68">
        <f t="shared" si="17"/>
        <v>-1.8000000000000007</v>
      </c>
      <c r="T106" s="73">
        <f t="shared" si="16"/>
        <v>0.92828685258964139</v>
      </c>
    </row>
    <row r="107" spans="15:20" x14ac:dyDescent="0.2">
      <c r="O107" s="70">
        <v>104</v>
      </c>
      <c r="P107" s="69"/>
      <c r="Q107" s="69" t="s">
        <v>27</v>
      </c>
      <c r="R107" s="68">
        <v>23.8</v>
      </c>
      <c r="S107" s="68">
        <f t="shared" si="17"/>
        <v>0.5</v>
      </c>
      <c r="T107" s="73">
        <f t="shared" si="16"/>
        <v>1.0214592274678111</v>
      </c>
    </row>
    <row r="108" spans="15:20" x14ac:dyDescent="0.2">
      <c r="O108" s="70">
        <v>105</v>
      </c>
      <c r="P108" s="69"/>
      <c r="Q108" s="69" t="s">
        <v>28</v>
      </c>
      <c r="R108" s="68">
        <v>25.2</v>
      </c>
      <c r="S108" s="68">
        <f t="shared" si="17"/>
        <v>1.3999999999999986</v>
      </c>
      <c r="T108" s="73">
        <f t="shared" si="16"/>
        <v>1.0588235294117647</v>
      </c>
    </row>
    <row r="109" spans="15:20" x14ac:dyDescent="0.2">
      <c r="O109" s="70">
        <v>106</v>
      </c>
      <c r="P109" s="69"/>
      <c r="Q109" s="69" t="s">
        <v>29</v>
      </c>
      <c r="R109" s="68">
        <v>25.5</v>
      </c>
      <c r="S109" s="68">
        <f t="shared" si="17"/>
        <v>0.30000000000000071</v>
      </c>
      <c r="T109" s="73">
        <f t="shared" si="16"/>
        <v>1.0119047619047619</v>
      </c>
    </row>
    <row r="110" spans="15:20" x14ac:dyDescent="0.2">
      <c r="O110" s="70">
        <v>107</v>
      </c>
      <c r="P110" s="69"/>
      <c r="Q110" s="69" t="s">
        <v>30</v>
      </c>
      <c r="R110" s="68">
        <v>26.4</v>
      </c>
      <c r="S110" s="68">
        <f t="shared" si="17"/>
        <v>0.89999999999999858</v>
      </c>
      <c r="T110" s="73">
        <f t="shared" si="16"/>
        <v>1.0352941176470587</v>
      </c>
    </row>
    <row r="111" spans="15:20" x14ac:dyDescent="0.2">
      <c r="O111" s="70">
        <v>108</v>
      </c>
      <c r="P111" s="69"/>
      <c r="Q111" s="69" t="s">
        <v>31</v>
      </c>
      <c r="R111" s="68">
        <v>26.7</v>
      </c>
      <c r="S111" s="68">
        <f t="shared" si="17"/>
        <v>0.30000000000000071</v>
      </c>
      <c r="T111" s="73">
        <f t="shared" si="16"/>
        <v>1.0113636363636365</v>
      </c>
    </row>
    <row r="112" spans="15:20" x14ac:dyDescent="0.2">
      <c r="O112" s="70">
        <v>109</v>
      </c>
      <c r="P112" s="69">
        <v>1995</v>
      </c>
      <c r="Q112" s="69" t="s">
        <v>20</v>
      </c>
      <c r="R112" s="68">
        <v>27</v>
      </c>
      <c r="S112" s="68">
        <f t="shared" si="17"/>
        <v>0.30000000000000071</v>
      </c>
      <c r="T112" s="73">
        <f t="shared" si="16"/>
        <v>1.0112359550561798</v>
      </c>
    </row>
    <row r="113" spans="15:20" x14ac:dyDescent="0.2">
      <c r="O113" s="70">
        <v>110</v>
      </c>
      <c r="P113" s="69"/>
      <c r="Q113" s="69" t="s">
        <v>21</v>
      </c>
      <c r="R113" s="68">
        <v>27.4</v>
      </c>
      <c r="S113" s="68">
        <f t="shared" si="17"/>
        <v>0.39999999999999858</v>
      </c>
      <c r="T113" s="73">
        <f t="shared" si="16"/>
        <v>1.0148148148148148</v>
      </c>
    </row>
    <row r="114" spans="15:20" x14ac:dyDescent="0.2">
      <c r="O114" s="70">
        <v>111</v>
      </c>
      <c r="P114" s="69"/>
      <c r="Q114" s="69" t="s">
        <v>22</v>
      </c>
      <c r="R114" s="68">
        <v>27</v>
      </c>
      <c r="S114" s="68">
        <f t="shared" si="17"/>
        <v>-0.39999999999999858</v>
      </c>
      <c r="T114" s="73">
        <f t="shared" si="16"/>
        <v>0.98540145985401462</v>
      </c>
    </row>
    <row r="115" spans="15:20" x14ac:dyDescent="0.2">
      <c r="O115" s="70">
        <v>112</v>
      </c>
      <c r="P115" s="69"/>
      <c r="Q115" s="69" t="s">
        <v>23</v>
      </c>
      <c r="R115" s="68">
        <v>26.3</v>
      </c>
      <c r="S115" s="68">
        <f t="shared" si="17"/>
        <v>-0.69999999999999929</v>
      </c>
      <c r="T115" s="73">
        <f t="shared" si="16"/>
        <v>0.97407407407407409</v>
      </c>
    </row>
    <row r="116" spans="15:20" x14ac:dyDescent="0.2">
      <c r="O116" s="70">
        <v>113</v>
      </c>
      <c r="P116" s="69"/>
      <c r="Q116" s="69" t="s">
        <v>24</v>
      </c>
      <c r="R116" s="68">
        <v>25.9</v>
      </c>
      <c r="S116" s="68">
        <f t="shared" si="17"/>
        <v>-0.40000000000000213</v>
      </c>
      <c r="T116" s="73">
        <f t="shared" si="16"/>
        <v>0.9847908745247147</v>
      </c>
    </row>
    <row r="117" spans="15:20" x14ac:dyDescent="0.2">
      <c r="O117" s="70">
        <v>114</v>
      </c>
      <c r="P117" s="69"/>
      <c r="Q117" s="69" t="s">
        <v>25</v>
      </c>
      <c r="R117" s="68">
        <v>24.6</v>
      </c>
      <c r="S117" s="68">
        <f t="shared" si="17"/>
        <v>-1.2999999999999972</v>
      </c>
      <c r="T117" s="73">
        <f t="shared" si="16"/>
        <v>0.94980694980694991</v>
      </c>
    </row>
    <row r="118" spans="15:20" x14ac:dyDescent="0.2">
      <c r="O118" s="70">
        <v>115</v>
      </c>
      <c r="P118" s="69"/>
      <c r="Q118" s="69" t="s">
        <v>26</v>
      </c>
      <c r="R118" s="68">
        <v>24.1</v>
      </c>
      <c r="S118" s="68">
        <f t="shared" si="17"/>
        <v>-0.5</v>
      </c>
      <c r="T118" s="73">
        <f t="shared" si="16"/>
        <v>0.97967479674796754</v>
      </c>
    </row>
    <row r="119" spans="15:20" x14ac:dyDescent="0.2">
      <c r="O119" s="70">
        <v>116</v>
      </c>
      <c r="P119" s="69"/>
      <c r="Q119" s="69" t="s">
        <v>27</v>
      </c>
      <c r="R119" s="68">
        <v>24.3</v>
      </c>
      <c r="S119" s="68">
        <f t="shared" si="17"/>
        <v>0.19999999999999929</v>
      </c>
      <c r="T119" s="73">
        <f t="shared" si="16"/>
        <v>1.008298755186722</v>
      </c>
    </row>
    <row r="120" spans="15:20" x14ac:dyDescent="0.2">
      <c r="O120" s="70">
        <v>117</v>
      </c>
      <c r="P120" s="69"/>
      <c r="Q120" s="69" t="s">
        <v>28</v>
      </c>
      <c r="R120" s="68">
        <v>25.2</v>
      </c>
      <c r="S120" s="68">
        <f t="shared" si="17"/>
        <v>0.89999999999999858</v>
      </c>
      <c r="T120" s="73">
        <f t="shared" si="16"/>
        <v>1.037037037037037</v>
      </c>
    </row>
    <row r="121" spans="15:20" x14ac:dyDescent="0.2">
      <c r="O121" s="70">
        <v>118</v>
      </c>
      <c r="P121" s="69"/>
      <c r="Q121" s="69" t="s">
        <v>29</v>
      </c>
      <c r="R121" s="68">
        <v>26.3</v>
      </c>
      <c r="S121" s="68">
        <f t="shared" si="17"/>
        <v>1.1000000000000014</v>
      </c>
      <c r="T121" s="73">
        <f t="shared" si="16"/>
        <v>1.0436507936507937</v>
      </c>
    </row>
    <row r="122" spans="15:20" x14ac:dyDescent="0.2">
      <c r="O122" s="70">
        <v>119</v>
      </c>
      <c r="P122" s="69"/>
      <c r="Q122" s="69" t="s">
        <v>30</v>
      </c>
      <c r="R122" s="68">
        <v>26.4</v>
      </c>
      <c r="S122" s="68">
        <f t="shared" si="17"/>
        <v>9.9999999999997868E-2</v>
      </c>
      <c r="T122" s="73">
        <f t="shared" si="16"/>
        <v>1.0038022813688212</v>
      </c>
    </row>
    <row r="123" spans="15:20" x14ac:dyDescent="0.2">
      <c r="O123" s="70">
        <v>120</v>
      </c>
      <c r="P123" s="69"/>
      <c r="Q123" s="69" t="s">
        <v>31</v>
      </c>
      <c r="R123" s="68">
        <v>26.7</v>
      </c>
      <c r="S123" s="68">
        <f t="shared" si="17"/>
        <v>0.30000000000000071</v>
      </c>
      <c r="T123" s="73">
        <f>+R123/R122</f>
        <v>1.0113636363636365</v>
      </c>
    </row>
  </sheetData>
  <mergeCells count="1">
    <mergeCell ref="E31:F31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6C48-E0E4-3F45-B025-719F24FDD58C}">
  <dimension ref="B2:R58"/>
  <sheetViews>
    <sheetView showGridLines="0" zoomScale="90" zoomScaleNormal="200" workbookViewId="0">
      <selection activeCell="I18" sqref="I18"/>
    </sheetView>
  </sheetViews>
  <sheetFormatPr baseColWidth="10" defaultRowHeight="16" x14ac:dyDescent="0.2"/>
  <cols>
    <col min="2" max="2" width="11.6640625" customWidth="1"/>
    <col min="7" max="7" width="13.83203125" customWidth="1"/>
    <col min="9" max="9" width="13.5" customWidth="1"/>
  </cols>
  <sheetData>
    <row r="2" spans="2:9" ht="40" customHeight="1" x14ac:dyDescent="0.2">
      <c r="B2" s="103" t="s">
        <v>74</v>
      </c>
      <c r="C2" s="104"/>
      <c r="D2" s="104"/>
      <c r="E2" s="104"/>
      <c r="F2" s="104"/>
      <c r="G2" s="105"/>
    </row>
    <row r="4" spans="2:9" x14ac:dyDescent="0.2">
      <c r="B4" s="38"/>
      <c r="C4" s="102" t="s">
        <v>56</v>
      </c>
      <c r="D4" s="102"/>
      <c r="E4" s="102"/>
      <c r="F4" s="102"/>
    </row>
    <row r="5" spans="2:9" x14ac:dyDescent="0.2">
      <c r="B5" s="39"/>
      <c r="C5" s="39">
        <v>1</v>
      </c>
      <c r="D5" s="39">
        <v>2</v>
      </c>
      <c r="E5" s="39">
        <v>3</v>
      </c>
      <c r="F5" s="39">
        <v>4</v>
      </c>
    </row>
    <row r="6" spans="2:9" x14ac:dyDescent="0.2">
      <c r="B6" s="39">
        <v>1996</v>
      </c>
      <c r="C6" s="39">
        <v>25</v>
      </c>
      <c r="D6" s="39">
        <v>22</v>
      </c>
      <c r="E6" s="39">
        <v>7</v>
      </c>
      <c r="F6" s="39">
        <v>12</v>
      </c>
    </row>
    <row r="7" spans="2:9" x14ac:dyDescent="0.2">
      <c r="B7" s="39">
        <v>1997</v>
      </c>
      <c r="C7" s="39">
        <v>27</v>
      </c>
      <c r="D7" s="39">
        <v>23</v>
      </c>
      <c r="E7" s="39">
        <v>11</v>
      </c>
      <c r="F7" s="39">
        <v>15</v>
      </c>
    </row>
    <row r="8" spans="2:9" x14ac:dyDescent="0.2">
      <c r="B8" s="39">
        <v>1998</v>
      </c>
      <c r="C8" s="39">
        <v>28</v>
      </c>
      <c r="D8" s="39">
        <v>23</v>
      </c>
      <c r="E8" s="39">
        <v>5</v>
      </c>
      <c r="F8" s="39">
        <v>8</v>
      </c>
    </row>
    <row r="9" spans="2:9" x14ac:dyDescent="0.2">
      <c r="B9" s="39">
        <v>1999</v>
      </c>
      <c r="C9" s="39">
        <v>30</v>
      </c>
      <c r="D9" s="39">
        <v>19</v>
      </c>
      <c r="E9" s="39">
        <v>6</v>
      </c>
      <c r="F9" s="39">
        <v>10</v>
      </c>
    </row>
    <row r="12" spans="2:9" x14ac:dyDescent="0.2">
      <c r="B12" t="s">
        <v>143</v>
      </c>
    </row>
    <row r="15" spans="2:9" x14ac:dyDescent="0.2">
      <c r="C15" s="106" t="s">
        <v>141</v>
      </c>
      <c r="D15" s="107"/>
      <c r="E15" s="106" t="s">
        <v>142</v>
      </c>
      <c r="F15" s="107"/>
    </row>
    <row r="16" spans="2:9" ht="39" x14ac:dyDescent="0.2">
      <c r="B16" s="42" t="s">
        <v>17</v>
      </c>
      <c r="C16" s="42" t="s">
        <v>57</v>
      </c>
      <c r="D16" s="42" t="s">
        <v>58</v>
      </c>
      <c r="E16" s="42" t="s">
        <v>105</v>
      </c>
      <c r="F16" s="55" t="s">
        <v>106</v>
      </c>
      <c r="G16" s="41" t="s">
        <v>107</v>
      </c>
      <c r="H16" s="55" t="s">
        <v>62</v>
      </c>
      <c r="I16" s="61" t="s">
        <v>108</v>
      </c>
    </row>
    <row r="17" spans="2:18" x14ac:dyDescent="0.2">
      <c r="B17" s="21">
        <v>1996</v>
      </c>
      <c r="C17" s="21">
        <v>1</v>
      </c>
      <c r="D17" s="21">
        <v>25</v>
      </c>
      <c r="E17" s="21"/>
      <c r="F17" s="30"/>
      <c r="G17" s="30"/>
      <c r="H17" s="28">
        <v>1.6487000813770574</v>
      </c>
      <c r="I17" s="31">
        <f t="shared" ref="I17:I32" si="0">+D17/H17</f>
        <v>15.163461373228685</v>
      </c>
    </row>
    <row r="18" spans="2:18" x14ac:dyDescent="0.2">
      <c r="B18" s="21"/>
      <c r="C18" s="21">
        <v>2</v>
      </c>
      <c r="D18" s="21">
        <v>22</v>
      </c>
      <c r="E18" s="28">
        <f>AVERAGE(D17:D20)</f>
        <v>16.5</v>
      </c>
      <c r="F18" s="31"/>
      <c r="G18" s="31"/>
      <c r="H18" s="28">
        <v>1.2596125598101813</v>
      </c>
      <c r="I18" s="31">
        <f t="shared" si="0"/>
        <v>17.465688023399284</v>
      </c>
    </row>
    <row r="19" spans="2:18" x14ac:dyDescent="0.2">
      <c r="B19" s="21"/>
      <c r="C19" s="21">
        <v>3</v>
      </c>
      <c r="D19" s="21">
        <v>7</v>
      </c>
      <c r="E19" s="28">
        <f t="shared" ref="E19:E30" si="1">AVERAGE(D18:D21)</f>
        <v>17</v>
      </c>
      <c r="F19" s="28">
        <f>AVERAGE(E18:E19)</f>
        <v>16.75</v>
      </c>
      <c r="G19" s="56">
        <f>+D19/F19</f>
        <v>0.41791044776119401</v>
      </c>
      <c r="H19" s="28">
        <v>0.4328413659845578</v>
      </c>
      <c r="I19" s="31">
        <f t="shared" si="0"/>
        <v>16.172206609868557</v>
      </c>
    </row>
    <row r="20" spans="2:18" x14ac:dyDescent="0.2">
      <c r="B20" s="21"/>
      <c r="C20" s="21">
        <v>4</v>
      </c>
      <c r="D20" s="21">
        <v>12</v>
      </c>
      <c r="E20" s="28">
        <f t="shared" si="1"/>
        <v>17.25</v>
      </c>
      <c r="F20" s="28">
        <f t="shared" ref="F20:F30" si="2">AVERAGE(E19:E20)</f>
        <v>17.125</v>
      </c>
      <c r="G20" s="56">
        <f t="shared" ref="G20:G29" si="3">+D20/F20</f>
        <v>0.7007299270072993</v>
      </c>
      <c r="H20" s="28">
        <v>0.65884599282820389</v>
      </c>
      <c r="I20" s="31">
        <f t="shared" si="0"/>
        <v>18.213664696491577</v>
      </c>
    </row>
    <row r="21" spans="2:18" x14ac:dyDescent="0.2">
      <c r="B21" s="21">
        <v>1997</v>
      </c>
      <c r="C21" s="21">
        <v>1</v>
      </c>
      <c r="D21" s="21">
        <v>27</v>
      </c>
      <c r="E21" s="28">
        <f t="shared" si="1"/>
        <v>18.25</v>
      </c>
      <c r="F21" s="28">
        <f t="shared" si="2"/>
        <v>17.75</v>
      </c>
      <c r="G21" s="56">
        <f t="shared" si="3"/>
        <v>1.5211267605633803</v>
      </c>
      <c r="H21" s="28">
        <v>1.6487000813770574</v>
      </c>
      <c r="I21" s="31">
        <f t="shared" si="0"/>
        <v>16.37653828308698</v>
      </c>
    </row>
    <row r="22" spans="2:18" x14ac:dyDescent="0.2">
      <c r="B22" s="21"/>
      <c r="C22" s="21">
        <v>2</v>
      </c>
      <c r="D22" s="21">
        <v>23</v>
      </c>
      <c r="E22" s="28">
        <f t="shared" si="1"/>
        <v>19</v>
      </c>
      <c r="F22" s="28">
        <f t="shared" si="2"/>
        <v>18.625</v>
      </c>
      <c r="G22" s="56">
        <f t="shared" si="3"/>
        <v>1.2348993288590604</v>
      </c>
      <c r="H22" s="28">
        <v>1.2596125598101813</v>
      </c>
      <c r="I22" s="31">
        <f t="shared" si="0"/>
        <v>18.259582933553798</v>
      </c>
    </row>
    <row r="23" spans="2:18" x14ac:dyDescent="0.2">
      <c r="B23" s="21"/>
      <c r="C23" s="21">
        <v>3</v>
      </c>
      <c r="D23" s="21">
        <v>11</v>
      </c>
      <c r="E23" s="28">
        <f t="shared" si="1"/>
        <v>19.25</v>
      </c>
      <c r="F23" s="28">
        <f t="shared" si="2"/>
        <v>19.125</v>
      </c>
      <c r="G23" s="56">
        <f t="shared" si="3"/>
        <v>0.57516339869281041</v>
      </c>
      <c r="H23" s="28">
        <v>0.4328413659845578</v>
      </c>
      <c r="I23" s="31">
        <f t="shared" si="0"/>
        <v>25.413467529793444</v>
      </c>
    </row>
    <row r="24" spans="2:18" x14ac:dyDescent="0.2">
      <c r="B24" s="21"/>
      <c r="C24" s="21">
        <v>4</v>
      </c>
      <c r="D24" s="21">
        <v>15</v>
      </c>
      <c r="E24" s="28">
        <f t="shared" si="1"/>
        <v>19.25</v>
      </c>
      <c r="F24" s="28">
        <f t="shared" si="2"/>
        <v>19.25</v>
      </c>
      <c r="G24" s="56">
        <f t="shared" si="3"/>
        <v>0.77922077922077926</v>
      </c>
      <c r="H24" s="28">
        <v>0.65884599282820389</v>
      </c>
      <c r="I24" s="31">
        <f t="shared" si="0"/>
        <v>22.767080870614471</v>
      </c>
    </row>
    <row r="25" spans="2:18" x14ac:dyDescent="0.2">
      <c r="B25" s="21">
        <v>1998</v>
      </c>
      <c r="C25" s="21">
        <v>1</v>
      </c>
      <c r="D25" s="21">
        <v>28</v>
      </c>
      <c r="E25" s="28">
        <f t="shared" si="1"/>
        <v>17.75</v>
      </c>
      <c r="F25" s="28">
        <f t="shared" si="2"/>
        <v>18.5</v>
      </c>
      <c r="G25" s="56">
        <f t="shared" si="3"/>
        <v>1.5135135135135136</v>
      </c>
      <c r="H25" s="28">
        <v>1.6487000813770574</v>
      </c>
      <c r="I25" s="31">
        <f t="shared" si="0"/>
        <v>16.983076738016127</v>
      </c>
    </row>
    <row r="26" spans="2:18" ht="17" thickBot="1" x14ac:dyDescent="0.25">
      <c r="B26" s="21"/>
      <c r="C26" s="21">
        <v>2</v>
      </c>
      <c r="D26" s="21">
        <v>23</v>
      </c>
      <c r="E26" s="28">
        <f t="shared" si="1"/>
        <v>16</v>
      </c>
      <c r="F26" s="28">
        <f t="shared" si="2"/>
        <v>16.875</v>
      </c>
      <c r="G26" s="56">
        <f t="shared" si="3"/>
        <v>1.3629629629629629</v>
      </c>
      <c r="H26" s="28">
        <v>1.2596125598101813</v>
      </c>
      <c r="I26" s="31">
        <f t="shared" si="0"/>
        <v>18.259582933553798</v>
      </c>
    </row>
    <row r="27" spans="2:18" x14ac:dyDescent="0.2">
      <c r="B27" s="21"/>
      <c r="C27" s="21">
        <v>3</v>
      </c>
      <c r="D27" s="21">
        <v>5</v>
      </c>
      <c r="E27" s="28">
        <f t="shared" si="1"/>
        <v>16.5</v>
      </c>
      <c r="F27" s="28">
        <f t="shared" si="2"/>
        <v>16.25</v>
      </c>
      <c r="G27" s="56">
        <f t="shared" si="3"/>
        <v>0.30769230769230771</v>
      </c>
      <c r="H27" s="28">
        <v>0.4328413659845578</v>
      </c>
      <c r="I27" s="31">
        <f t="shared" si="0"/>
        <v>11.551576149906111</v>
      </c>
      <c r="P27" s="64" t="s">
        <v>109</v>
      </c>
      <c r="Q27" s="64" t="s">
        <v>110</v>
      </c>
      <c r="R27" s="64" t="s">
        <v>111</v>
      </c>
    </row>
    <row r="28" spans="2:18" x14ac:dyDescent="0.2">
      <c r="B28" s="21"/>
      <c r="C28" s="21">
        <v>4</v>
      </c>
      <c r="D28" s="21">
        <v>8</v>
      </c>
      <c r="E28" s="28">
        <f t="shared" si="1"/>
        <v>15.5</v>
      </c>
      <c r="F28" s="28">
        <f t="shared" si="2"/>
        <v>16</v>
      </c>
      <c r="G28" s="56">
        <f t="shared" si="3"/>
        <v>0.5</v>
      </c>
      <c r="H28" s="28">
        <v>0.65884599282820389</v>
      </c>
      <c r="I28" s="31">
        <f t="shared" si="0"/>
        <v>12.142443130994385</v>
      </c>
      <c r="P28" s="62">
        <v>22.709685452420629</v>
      </c>
      <c r="Q28" s="62">
        <v>14.90594003809683</v>
      </c>
      <c r="R28" s="62">
        <v>22.709685452420629</v>
      </c>
    </row>
    <row r="29" spans="2:18" ht="17" thickBot="1" x14ac:dyDescent="0.25">
      <c r="B29" s="21">
        <v>1999</v>
      </c>
      <c r="C29" s="21">
        <v>1</v>
      </c>
      <c r="D29" s="21">
        <v>30</v>
      </c>
      <c r="E29" s="28">
        <f t="shared" si="1"/>
        <v>15.75</v>
      </c>
      <c r="F29" s="28">
        <f t="shared" si="2"/>
        <v>15.625</v>
      </c>
      <c r="G29" s="56">
        <f t="shared" si="3"/>
        <v>1.92</v>
      </c>
      <c r="H29" s="28">
        <v>1.6487000813770574</v>
      </c>
      <c r="I29" s="31">
        <f t="shared" si="0"/>
        <v>18.196153647874421</v>
      </c>
      <c r="P29" s="63">
        <v>0.18413580118672093</v>
      </c>
      <c r="Q29" s="63">
        <v>-0.62290833673366253</v>
      </c>
      <c r="R29" s="63">
        <v>0.18413580118672093</v>
      </c>
    </row>
    <row r="30" spans="2:18" x14ac:dyDescent="0.2">
      <c r="B30" s="21"/>
      <c r="C30" s="21">
        <v>2</v>
      </c>
      <c r="D30" s="21">
        <v>19</v>
      </c>
      <c r="E30" s="28">
        <f t="shared" si="1"/>
        <v>16.25</v>
      </c>
      <c r="F30" s="28">
        <f t="shared" si="2"/>
        <v>16</v>
      </c>
      <c r="G30" s="56">
        <f>+D30/F30</f>
        <v>1.1875</v>
      </c>
      <c r="H30" s="28">
        <v>1.2596125598101813</v>
      </c>
      <c r="I30" s="31">
        <f t="shared" si="0"/>
        <v>15.084003292935748</v>
      </c>
    </row>
    <row r="31" spans="2:18" x14ac:dyDescent="0.2">
      <c r="B31" s="21"/>
      <c r="C31" s="21">
        <v>3</v>
      </c>
      <c r="D31" s="21">
        <v>6</v>
      </c>
      <c r="E31" s="21"/>
      <c r="F31" s="30"/>
      <c r="G31" s="57"/>
      <c r="H31" s="28">
        <v>0.4328413659845578</v>
      </c>
      <c r="I31" s="31">
        <f t="shared" si="0"/>
        <v>13.861891379887332</v>
      </c>
    </row>
    <row r="32" spans="2:18" x14ac:dyDescent="0.2">
      <c r="B32" s="21"/>
      <c r="C32" s="21">
        <v>4</v>
      </c>
      <c r="D32" s="21">
        <v>10</v>
      </c>
      <c r="E32" s="21"/>
      <c r="F32" s="30"/>
      <c r="G32" s="57"/>
      <c r="H32" s="28">
        <v>0.65884599282820389</v>
      </c>
      <c r="I32" s="31">
        <f t="shared" si="0"/>
        <v>15.17805391374298</v>
      </c>
    </row>
    <row r="33" spans="2:7" x14ac:dyDescent="0.2">
      <c r="G33" s="58"/>
    </row>
    <row r="34" spans="2:7" x14ac:dyDescent="0.2">
      <c r="B34" s="40" t="s">
        <v>76</v>
      </c>
    </row>
    <row r="35" spans="2:7" x14ac:dyDescent="0.2">
      <c r="B35" s="17"/>
      <c r="C35" s="21" t="s">
        <v>56</v>
      </c>
      <c r="D35" s="21"/>
      <c r="E35" s="21"/>
      <c r="F35" s="21"/>
    </row>
    <row r="36" spans="2:7" x14ac:dyDescent="0.2">
      <c r="B36" s="21"/>
      <c r="C36" s="21">
        <v>1</v>
      </c>
      <c r="D36" s="21">
        <v>2</v>
      </c>
      <c r="E36" s="21">
        <v>3</v>
      </c>
      <c r="F36" s="21">
        <v>4</v>
      </c>
    </row>
    <row r="37" spans="2:7" x14ac:dyDescent="0.2">
      <c r="B37" s="21">
        <v>1996</v>
      </c>
      <c r="C37" s="21"/>
      <c r="D37" s="21"/>
      <c r="E37" s="27">
        <v>0.41791044776119401</v>
      </c>
      <c r="F37" s="27">
        <v>0.7007299270072993</v>
      </c>
    </row>
    <row r="38" spans="2:7" x14ac:dyDescent="0.2">
      <c r="B38" s="21">
        <v>1997</v>
      </c>
      <c r="C38" s="27">
        <v>1.5211267605633803</v>
      </c>
      <c r="D38" s="27">
        <v>1.2348993288590604</v>
      </c>
      <c r="E38" s="27">
        <v>0.57516339869281041</v>
      </c>
      <c r="F38" s="27">
        <v>0.77922077922077926</v>
      </c>
    </row>
    <row r="39" spans="2:7" x14ac:dyDescent="0.2">
      <c r="B39" s="21">
        <v>1998</v>
      </c>
      <c r="C39" s="27">
        <v>1.5135135135135136</v>
      </c>
      <c r="D39" s="27">
        <v>1.3629629629629629</v>
      </c>
      <c r="E39" s="27">
        <v>0.30769230769230771</v>
      </c>
      <c r="F39" s="27">
        <v>0.5</v>
      </c>
    </row>
    <row r="40" spans="2:7" x14ac:dyDescent="0.2">
      <c r="B40" s="21">
        <v>1999</v>
      </c>
      <c r="C40" s="27">
        <v>1.92</v>
      </c>
      <c r="D40" s="27">
        <v>1.1875</v>
      </c>
      <c r="E40" s="21"/>
      <c r="F40" s="21"/>
    </row>
    <row r="41" spans="2:7" ht="32" x14ac:dyDescent="0.2">
      <c r="B41" s="35" t="s">
        <v>75</v>
      </c>
      <c r="C41" s="59">
        <f>AVERAGE(C37:C40)</f>
        <v>1.6515467580256313</v>
      </c>
      <c r="D41" s="59">
        <f t="shared" ref="D41:F41" si="4">AVERAGE(D37:D40)</f>
        <v>1.2617874306073411</v>
      </c>
      <c r="E41" s="59">
        <f t="shared" si="4"/>
        <v>0.43358871804877069</v>
      </c>
      <c r="F41" s="59">
        <f t="shared" si="4"/>
        <v>0.65998356874269282</v>
      </c>
    </row>
    <row r="43" spans="2:7" x14ac:dyDescent="0.2">
      <c r="B43" t="s">
        <v>59</v>
      </c>
    </row>
    <row r="44" spans="2:7" x14ac:dyDescent="0.2">
      <c r="B44" t="s">
        <v>60</v>
      </c>
      <c r="D44" s="60">
        <f>SUM(C41:F41)</f>
        <v>4.0069064754244357</v>
      </c>
    </row>
    <row r="46" spans="2:7" x14ac:dyDescent="0.2">
      <c r="B46" t="s">
        <v>61</v>
      </c>
    </row>
    <row r="47" spans="2:7" x14ac:dyDescent="0.2">
      <c r="B47" t="s">
        <v>63</v>
      </c>
    </row>
    <row r="49" spans="2:6" x14ac:dyDescent="0.2">
      <c r="B49" s="34" t="s">
        <v>64</v>
      </c>
      <c r="C49" s="32">
        <f>+D44</f>
        <v>4.0069064754244357</v>
      </c>
      <c r="D49" s="33">
        <f>+C49/C50</f>
        <v>1.0017266188561089</v>
      </c>
    </row>
    <row r="50" spans="2:6" x14ac:dyDescent="0.2">
      <c r="C50" s="3">
        <v>4</v>
      </c>
    </row>
    <row r="52" spans="2:6" ht="32" x14ac:dyDescent="0.2">
      <c r="B52" s="35" t="s">
        <v>62</v>
      </c>
      <c r="C52" s="36">
        <f>+C41/$D$49</f>
        <v>1.6487000813770574</v>
      </c>
      <c r="D52" s="36">
        <f>+D41/$D$49</f>
        <v>1.2596125598101813</v>
      </c>
      <c r="E52" s="36">
        <f>+E41/$D$49</f>
        <v>0.4328413659845578</v>
      </c>
      <c r="F52" s="36">
        <f>+F41/$D$49</f>
        <v>0.65884599282820389</v>
      </c>
    </row>
    <row r="53" spans="2:6" x14ac:dyDescent="0.2">
      <c r="E53" s="14"/>
      <c r="F53" s="14"/>
    </row>
    <row r="54" spans="2:6" x14ac:dyDescent="0.2">
      <c r="B54" s="37" t="s">
        <v>65</v>
      </c>
    </row>
    <row r="55" spans="2:6" x14ac:dyDescent="0.2">
      <c r="B55" s="25" t="s">
        <v>66</v>
      </c>
      <c r="C55" s="25" t="s">
        <v>67</v>
      </c>
    </row>
    <row r="56" spans="2:6" x14ac:dyDescent="0.2">
      <c r="B56" s="25" t="s">
        <v>68</v>
      </c>
      <c r="C56" s="25" t="s">
        <v>71</v>
      </c>
    </row>
    <row r="57" spans="2:6" x14ac:dyDescent="0.2">
      <c r="B57" s="25" t="s">
        <v>69</v>
      </c>
      <c r="C57" s="25" t="s">
        <v>72</v>
      </c>
    </row>
    <row r="58" spans="2:6" x14ac:dyDescent="0.2">
      <c r="B58" s="25" t="s">
        <v>70</v>
      </c>
      <c r="C58" s="25" t="s">
        <v>73</v>
      </c>
    </row>
  </sheetData>
  <mergeCells count="4">
    <mergeCell ref="C4:F4"/>
    <mergeCell ref="B2:G2"/>
    <mergeCell ref="E15:F15"/>
    <mergeCell ref="C15:D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1EB2-6C8D-8947-9282-55D8B7432312}">
  <dimension ref="A2:T53"/>
  <sheetViews>
    <sheetView showGridLines="0" topLeftCell="A16" zoomScale="75" zoomScaleNormal="200" workbookViewId="0">
      <selection activeCell="C19" sqref="C19"/>
    </sheetView>
  </sheetViews>
  <sheetFormatPr baseColWidth="10" defaultRowHeight="16" x14ac:dyDescent="0.2"/>
  <cols>
    <col min="3" max="4" width="10.83203125" style="3"/>
    <col min="9" max="9" width="12.1640625" bestFit="1" customWidth="1"/>
  </cols>
  <sheetData>
    <row r="2" spans="2:20" x14ac:dyDescent="0.2">
      <c r="B2" s="22" t="s">
        <v>46</v>
      </c>
      <c r="C2" s="22" t="s">
        <v>77</v>
      </c>
      <c r="D2" s="22" t="s">
        <v>78</v>
      </c>
    </row>
    <row r="3" spans="2:20" x14ac:dyDescent="0.2">
      <c r="B3" s="17" t="s">
        <v>79</v>
      </c>
      <c r="C3" s="21">
        <v>362</v>
      </c>
      <c r="D3" s="21">
        <v>276</v>
      </c>
      <c r="R3" t="s">
        <v>46</v>
      </c>
      <c r="S3" t="s">
        <v>77</v>
      </c>
      <c r="T3" t="s">
        <v>78</v>
      </c>
    </row>
    <row r="4" spans="2:20" x14ac:dyDescent="0.2">
      <c r="B4" s="17" t="s">
        <v>80</v>
      </c>
      <c r="C4" s="21">
        <v>381</v>
      </c>
      <c r="D4" s="21">
        <v>334</v>
      </c>
      <c r="R4" t="s">
        <v>79</v>
      </c>
      <c r="S4">
        <v>362</v>
      </c>
    </row>
    <row r="5" spans="2:20" x14ac:dyDescent="0.2">
      <c r="B5" s="17" t="s">
        <v>81</v>
      </c>
      <c r="C5" s="21">
        <v>317</v>
      </c>
      <c r="D5" s="21">
        <v>394</v>
      </c>
      <c r="R5" t="s">
        <v>80</v>
      </c>
      <c r="S5">
        <v>381</v>
      </c>
    </row>
    <row r="6" spans="2:20" x14ac:dyDescent="0.2">
      <c r="B6" s="17" t="s">
        <v>82</v>
      </c>
      <c r="C6" s="21">
        <v>297</v>
      </c>
      <c r="D6" s="21">
        <v>334</v>
      </c>
      <c r="R6" t="s">
        <v>81</v>
      </c>
      <c r="S6">
        <v>317</v>
      </c>
    </row>
    <row r="7" spans="2:20" x14ac:dyDescent="0.2">
      <c r="B7" s="17" t="s">
        <v>83</v>
      </c>
      <c r="C7" s="21">
        <v>399</v>
      </c>
      <c r="D7" s="21">
        <v>384</v>
      </c>
      <c r="R7" t="s">
        <v>82</v>
      </c>
      <c r="S7">
        <v>297</v>
      </c>
    </row>
    <row r="8" spans="2:20" x14ac:dyDescent="0.2">
      <c r="B8" s="17" t="s">
        <v>84</v>
      </c>
      <c r="C8" s="21">
        <v>402</v>
      </c>
      <c r="D8" s="21">
        <v>314</v>
      </c>
      <c r="R8" t="s">
        <v>83</v>
      </c>
      <c r="S8">
        <v>399</v>
      </c>
    </row>
    <row r="9" spans="2:20" x14ac:dyDescent="0.2">
      <c r="B9" s="17" t="s">
        <v>85</v>
      </c>
      <c r="C9" s="21">
        <v>375</v>
      </c>
      <c r="D9" s="21">
        <v>344</v>
      </c>
      <c r="R9" t="s">
        <v>84</v>
      </c>
      <c r="S9">
        <v>402</v>
      </c>
    </row>
    <row r="10" spans="2:20" x14ac:dyDescent="0.2">
      <c r="B10" s="17" t="s">
        <v>86</v>
      </c>
      <c r="C10" s="21">
        <v>349</v>
      </c>
      <c r="D10" s="21">
        <v>337</v>
      </c>
      <c r="R10" t="s">
        <v>85</v>
      </c>
      <c r="S10">
        <v>375</v>
      </c>
    </row>
    <row r="11" spans="2:20" x14ac:dyDescent="0.2">
      <c r="B11" s="17" t="s">
        <v>87</v>
      </c>
      <c r="C11" s="21">
        <v>386</v>
      </c>
      <c r="D11" s="21">
        <v>345</v>
      </c>
      <c r="R11" t="s">
        <v>86</v>
      </c>
      <c r="S11">
        <v>349</v>
      </c>
    </row>
    <row r="12" spans="2:20" x14ac:dyDescent="0.2">
      <c r="B12" s="17" t="s">
        <v>88</v>
      </c>
      <c r="C12" s="21">
        <v>328</v>
      </c>
      <c r="D12" s="21">
        <v>362</v>
      </c>
      <c r="R12" t="s">
        <v>87</v>
      </c>
      <c r="S12">
        <v>386</v>
      </c>
    </row>
    <row r="13" spans="2:20" x14ac:dyDescent="0.2">
      <c r="B13" s="17" t="s">
        <v>89</v>
      </c>
      <c r="C13" s="21">
        <v>389</v>
      </c>
      <c r="D13" s="21">
        <v>314</v>
      </c>
      <c r="R13" t="s">
        <v>88</v>
      </c>
      <c r="S13">
        <v>328</v>
      </c>
    </row>
    <row r="14" spans="2:20" x14ac:dyDescent="0.2">
      <c r="B14" s="17" t="s">
        <v>90</v>
      </c>
      <c r="C14" s="21">
        <v>343</v>
      </c>
      <c r="D14" s="21">
        <v>365</v>
      </c>
      <c r="R14" t="s">
        <v>89</v>
      </c>
      <c r="S14">
        <v>389</v>
      </c>
    </row>
    <row r="15" spans="2:20" x14ac:dyDescent="0.2">
      <c r="R15" t="s">
        <v>90</v>
      </c>
      <c r="S15">
        <v>343</v>
      </c>
    </row>
    <row r="16" spans="2:20" x14ac:dyDescent="0.2">
      <c r="R16" t="s">
        <v>79</v>
      </c>
      <c r="S16">
        <v>276</v>
      </c>
    </row>
    <row r="17" spans="1:19" x14ac:dyDescent="0.2">
      <c r="B17" t="s">
        <v>91</v>
      </c>
      <c r="C17" s="43" t="s">
        <v>92</v>
      </c>
      <c r="R17" t="s">
        <v>80</v>
      </c>
      <c r="S17">
        <v>334</v>
      </c>
    </row>
    <row r="18" spans="1:19" x14ac:dyDescent="0.2">
      <c r="B18" t="s">
        <v>93</v>
      </c>
      <c r="C18" s="43" t="s">
        <v>94</v>
      </c>
      <c r="R18" t="s">
        <v>81</v>
      </c>
      <c r="S18">
        <v>394</v>
      </c>
    </row>
    <row r="19" spans="1:19" x14ac:dyDescent="0.2">
      <c r="B19" t="s">
        <v>95</v>
      </c>
      <c r="C19" s="43" t="s">
        <v>96</v>
      </c>
      <c r="R19" t="s">
        <v>82</v>
      </c>
      <c r="S19">
        <v>334</v>
      </c>
    </row>
    <row r="20" spans="1:19" x14ac:dyDescent="0.2">
      <c r="R20" t="s">
        <v>83</v>
      </c>
      <c r="S20">
        <v>384</v>
      </c>
    </row>
    <row r="22" spans="1:19" x14ac:dyDescent="0.2">
      <c r="B22" s="50" t="s">
        <v>97</v>
      </c>
      <c r="C22" s="51">
        <v>3.4353225016423773E-2</v>
      </c>
      <c r="F22" t="s">
        <v>98</v>
      </c>
    </row>
    <row r="23" spans="1:19" ht="24" x14ac:dyDescent="0.2">
      <c r="B23" s="52" t="s">
        <v>102</v>
      </c>
      <c r="C23" s="53">
        <f>+G51</f>
        <v>28089.140859751184</v>
      </c>
      <c r="I23" s="54">
        <f>SUMPRODUCT(F27:F50,F27:F50)</f>
        <v>28089.140859751184</v>
      </c>
    </row>
    <row r="24" spans="1:19" x14ac:dyDescent="0.2">
      <c r="R24" t="s">
        <v>84</v>
      </c>
      <c r="S24">
        <v>314</v>
      </c>
    </row>
    <row r="25" spans="1:19" ht="25" x14ac:dyDescent="0.2">
      <c r="A25" s="22" t="s">
        <v>99</v>
      </c>
      <c r="B25" s="22" t="s">
        <v>46</v>
      </c>
      <c r="C25" s="22"/>
      <c r="D25" s="22"/>
      <c r="E25" s="46" t="s">
        <v>101</v>
      </c>
      <c r="F25" s="47" t="s">
        <v>100</v>
      </c>
      <c r="G25" s="47" t="s">
        <v>102</v>
      </c>
      <c r="R25" t="s">
        <v>85</v>
      </c>
      <c r="S25">
        <v>344</v>
      </c>
    </row>
    <row r="26" spans="1:19" x14ac:dyDescent="0.2">
      <c r="A26" s="21">
        <v>0</v>
      </c>
      <c r="B26" s="22"/>
      <c r="C26" s="22"/>
      <c r="D26" s="45">
        <f>AVERAGE(C27:C38)</f>
        <v>360.66666666666669</v>
      </c>
      <c r="E26" s="22"/>
      <c r="F26" s="22"/>
      <c r="G26" s="22"/>
    </row>
    <row r="27" spans="1:19" x14ac:dyDescent="0.2">
      <c r="A27" s="44">
        <v>1</v>
      </c>
      <c r="B27" s="17" t="s">
        <v>79</v>
      </c>
      <c r="C27" s="21">
        <v>362</v>
      </c>
      <c r="D27" s="21">
        <f>$C$22*C27+(1-$C$22)*D26</f>
        <v>360.71247096668856</v>
      </c>
      <c r="E27" s="28">
        <f>+D26</f>
        <v>360.66666666666669</v>
      </c>
      <c r="F27" s="21">
        <f>+C27-D26</f>
        <v>1.3333333333333144</v>
      </c>
      <c r="G27" s="48">
        <f>POWER(F27,2)</f>
        <v>1.7777777777777273</v>
      </c>
      <c r="R27" t="s">
        <v>86</v>
      </c>
      <c r="S27">
        <v>337</v>
      </c>
    </row>
    <row r="28" spans="1:19" x14ac:dyDescent="0.2">
      <c r="A28" s="21">
        <v>2</v>
      </c>
      <c r="B28" s="17" t="s">
        <v>80</v>
      </c>
      <c r="C28" s="21">
        <v>381</v>
      </c>
      <c r="D28" s="21">
        <f t="shared" ref="D28:D50" si="0">$C$22*C28+(1-$C$22)*D27</f>
        <v>361.40941301659717</v>
      </c>
      <c r="E28" s="28">
        <f t="shared" ref="E28:E50" si="1">+D27</f>
        <v>360.71247096668856</v>
      </c>
      <c r="F28" s="21">
        <f t="shared" ref="F28:F50" si="2">+C28-D27</f>
        <v>20.287529033311444</v>
      </c>
      <c r="G28" s="48">
        <f t="shared" ref="G28:G50" si="3">POWER(F28,2)</f>
        <v>411.58383427745474</v>
      </c>
      <c r="R28" t="s">
        <v>87</v>
      </c>
      <c r="S28">
        <v>345</v>
      </c>
    </row>
    <row r="29" spans="1:19" x14ac:dyDescent="0.2">
      <c r="A29" s="44">
        <v>3</v>
      </c>
      <c r="B29" s="17" t="s">
        <v>81</v>
      </c>
      <c r="C29" s="21">
        <v>317</v>
      </c>
      <c r="D29" s="21">
        <f t="shared" si="0"/>
        <v>359.88380645839067</v>
      </c>
      <c r="E29" s="28">
        <f t="shared" si="1"/>
        <v>361.40941301659717</v>
      </c>
      <c r="F29" s="21">
        <f t="shared" si="2"/>
        <v>-44.409413016597171</v>
      </c>
      <c r="G29" s="48">
        <f t="shared" si="3"/>
        <v>1972.1959644787103</v>
      </c>
      <c r="R29" t="s">
        <v>88</v>
      </c>
      <c r="S29">
        <v>362</v>
      </c>
    </row>
    <row r="30" spans="1:19" x14ac:dyDescent="0.2">
      <c r="A30" s="21">
        <v>4</v>
      </c>
      <c r="B30" s="17" t="s">
        <v>82</v>
      </c>
      <c r="C30" s="21">
        <v>297</v>
      </c>
      <c r="D30" s="21">
        <f t="shared" si="0"/>
        <v>357.72354490523634</v>
      </c>
      <c r="E30" s="28">
        <f t="shared" si="1"/>
        <v>359.88380645839067</v>
      </c>
      <c r="F30" s="21">
        <f t="shared" si="2"/>
        <v>-62.883806458390666</v>
      </c>
      <c r="G30" s="48">
        <f t="shared" si="3"/>
        <v>3954.3731146963355</v>
      </c>
      <c r="R30" t="s">
        <v>89</v>
      </c>
      <c r="S30">
        <v>314</v>
      </c>
    </row>
    <row r="31" spans="1:19" x14ac:dyDescent="0.2">
      <c r="A31" s="44">
        <v>5</v>
      </c>
      <c r="B31" s="17" t="s">
        <v>83</v>
      </c>
      <c r="C31" s="21">
        <v>399</v>
      </c>
      <c r="D31" s="21">
        <f t="shared" si="0"/>
        <v>359.14152425498708</v>
      </c>
      <c r="E31" s="28">
        <f t="shared" si="1"/>
        <v>357.72354490523634</v>
      </c>
      <c r="F31" s="21">
        <f t="shared" si="2"/>
        <v>41.276455094763662</v>
      </c>
      <c r="G31" s="48">
        <f t="shared" si="3"/>
        <v>1703.7457451900411</v>
      </c>
      <c r="R31" t="s">
        <v>90</v>
      </c>
      <c r="S31">
        <v>365</v>
      </c>
    </row>
    <row r="32" spans="1:19" x14ac:dyDescent="0.2">
      <c r="A32" s="21">
        <v>6</v>
      </c>
      <c r="B32" s="17" t="s">
        <v>84</v>
      </c>
      <c r="C32" s="21">
        <v>402</v>
      </c>
      <c r="D32" s="21">
        <f t="shared" si="0"/>
        <v>360.61385111611639</v>
      </c>
      <c r="E32" s="28">
        <f t="shared" si="1"/>
        <v>359.14152425498708</v>
      </c>
      <c r="F32" s="21">
        <f t="shared" si="2"/>
        <v>42.858475745012925</v>
      </c>
      <c r="G32" s="48">
        <f t="shared" si="3"/>
        <v>1836.8489431858611</v>
      </c>
    </row>
    <row r="33" spans="1:7" x14ac:dyDescent="0.2">
      <c r="A33" s="44">
        <v>7</v>
      </c>
      <c r="B33" s="17" t="s">
        <v>85</v>
      </c>
      <c r="C33" s="21">
        <v>375</v>
      </c>
      <c r="D33" s="21">
        <f t="shared" si="0"/>
        <v>361.10806172584421</v>
      </c>
      <c r="E33" s="28">
        <f t="shared" si="1"/>
        <v>360.61385111611639</v>
      </c>
      <c r="F33" s="21">
        <f t="shared" si="2"/>
        <v>14.386148883883607</v>
      </c>
      <c r="G33" s="48">
        <f t="shared" si="3"/>
        <v>206.96127970926554</v>
      </c>
    </row>
    <row r="34" spans="1:7" x14ac:dyDescent="0.2">
      <c r="A34" s="21">
        <v>8</v>
      </c>
      <c r="B34" s="17" t="s">
        <v>86</v>
      </c>
      <c r="C34" s="21">
        <v>349</v>
      </c>
      <c r="D34" s="21">
        <f t="shared" si="0"/>
        <v>360.69211075686354</v>
      </c>
      <c r="E34" s="28">
        <f t="shared" si="1"/>
        <v>361.10806172584421</v>
      </c>
      <c r="F34" s="21">
        <f t="shared" si="2"/>
        <v>-12.108061725844209</v>
      </c>
      <c r="G34" s="48">
        <f t="shared" si="3"/>
        <v>146.60515875685346</v>
      </c>
    </row>
    <row r="35" spans="1:7" x14ac:dyDescent="0.2">
      <c r="A35" s="44">
        <v>9</v>
      </c>
      <c r="B35" s="17" t="s">
        <v>87</v>
      </c>
      <c r="C35" s="21">
        <v>386</v>
      </c>
      <c r="D35" s="21">
        <f t="shared" si="0"/>
        <v>361.56151837072377</v>
      </c>
      <c r="E35" s="28">
        <f t="shared" si="1"/>
        <v>360.69211075686354</v>
      </c>
      <c r="F35" s="21">
        <f t="shared" si="2"/>
        <v>25.307889243136458</v>
      </c>
      <c r="G35" s="48">
        <f t="shared" si="3"/>
        <v>640.48925794286208</v>
      </c>
    </row>
    <row r="36" spans="1:7" x14ac:dyDescent="0.2">
      <c r="A36" s="21">
        <v>10</v>
      </c>
      <c r="B36" s="17" t="s">
        <v>88</v>
      </c>
      <c r="C36" s="21">
        <v>328</v>
      </c>
      <c r="D36" s="21">
        <f t="shared" si="0"/>
        <v>360.40857197824147</v>
      </c>
      <c r="E36" s="28">
        <f t="shared" si="1"/>
        <v>361.56151837072377</v>
      </c>
      <c r="F36" s="21">
        <f t="shared" si="2"/>
        <v>-33.561518370723775</v>
      </c>
      <c r="G36" s="48">
        <f t="shared" si="3"/>
        <v>1126.3755153484294</v>
      </c>
    </row>
    <row r="37" spans="1:7" x14ac:dyDescent="0.2">
      <c r="A37" s="44">
        <v>11</v>
      </c>
      <c r="B37" s="17" t="s">
        <v>89</v>
      </c>
      <c r="C37" s="21">
        <v>389</v>
      </c>
      <c r="D37" s="21">
        <f t="shared" si="0"/>
        <v>361.39077973861379</v>
      </c>
      <c r="E37" s="28">
        <f t="shared" si="1"/>
        <v>360.40857197824147</v>
      </c>
      <c r="F37" s="21">
        <f t="shared" si="2"/>
        <v>28.591428021758531</v>
      </c>
      <c r="G37" s="48">
        <f t="shared" si="3"/>
        <v>817.469756323399</v>
      </c>
    </row>
    <row r="38" spans="1:7" x14ac:dyDescent="0.2">
      <c r="A38" s="21">
        <v>12</v>
      </c>
      <c r="B38" s="17" t="s">
        <v>90</v>
      </c>
      <c r="C38" s="21">
        <v>343</v>
      </c>
      <c r="D38" s="21">
        <f t="shared" si="0"/>
        <v>360.75899714402567</v>
      </c>
      <c r="E38" s="28">
        <f t="shared" si="1"/>
        <v>361.39077973861379</v>
      </c>
      <c r="F38" s="21">
        <f t="shared" si="2"/>
        <v>-18.390779738613787</v>
      </c>
      <c r="G38" s="48">
        <f t="shared" si="3"/>
        <v>338.2207793942074</v>
      </c>
    </row>
    <row r="39" spans="1:7" x14ac:dyDescent="0.2">
      <c r="A39" s="44">
        <v>13</v>
      </c>
      <c r="B39" s="17" t="s">
        <v>79</v>
      </c>
      <c r="C39" s="21">
        <v>276</v>
      </c>
      <c r="D39" s="21">
        <f t="shared" si="0"/>
        <v>357.84725224297051</v>
      </c>
      <c r="E39" s="28">
        <f t="shared" si="1"/>
        <v>360.75899714402567</v>
      </c>
      <c r="F39" s="21">
        <f t="shared" si="2"/>
        <v>-84.75899714402567</v>
      </c>
      <c r="G39" s="48">
        <f t="shared" si="3"/>
        <v>7184.0875968609516</v>
      </c>
    </row>
    <row r="40" spans="1:7" x14ac:dyDescent="0.2">
      <c r="A40" s="21">
        <v>14</v>
      </c>
      <c r="B40" s="17" t="s">
        <v>80</v>
      </c>
      <c r="C40" s="21">
        <v>334</v>
      </c>
      <c r="D40" s="21">
        <f t="shared" si="0"/>
        <v>357.02802222064435</v>
      </c>
      <c r="E40" s="28">
        <f t="shared" si="1"/>
        <v>357.84725224297051</v>
      </c>
      <c r="F40" s="21">
        <f t="shared" si="2"/>
        <v>-23.847252242970512</v>
      </c>
      <c r="G40" s="48">
        <f t="shared" si="3"/>
        <v>568.69143953986213</v>
      </c>
    </row>
    <row r="41" spans="1:7" x14ac:dyDescent="0.2">
      <c r="A41" s="44">
        <v>15</v>
      </c>
      <c r="B41" s="17" t="s">
        <v>81</v>
      </c>
      <c r="C41" s="21">
        <v>394</v>
      </c>
      <c r="D41" s="21">
        <f t="shared" si="0"/>
        <v>358.29812889260074</v>
      </c>
      <c r="E41" s="28">
        <f t="shared" si="1"/>
        <v>357.02802222064435</v>
      </c>
      <c r="F41" s="21">
        <f t="shared" si="2"/>
        <v>36.971977779355655</v>
      </c>
      <c r="G41" s="48">
        <f t="shared" si="3"/>
        <v>1366.9271409171683</v>
      </c>
    </row>
    <row r="42" spans="1:7" x14ac:dyDescent="0.2">
      <c r="A42" s="21">
        <v>16</v>
      </c>
      <c r="B42" s="17" t="s">
        <v>82</v>
      </c>
      <c r="C42" s="21">
        <v>334</v>
      </c>
      <c r="D42" s="21">
        <f t="shared" si="0"/>
        <v>357.46340980327517</v>
      </c>
      <c r="E42" s="28">
        <f t="shared" si="1"/>
        <v>358.29812889260074</v>
      </c>
      <c r="F42" s="21">
        <f t="shared" si="2"/>
        <v>-24.298128892600744</v>
      </c>
      <c r="G42" s="48">
        <f t="shared" si="3"/>
        <v>590.39906768143908</v>
      </c>
    </row>
    <row r="43" spans="1:7" x14ac:dyDescent="0.2">
      <c r="A43" s="44">
        <v>17</v>
      </c>
      <c r="B43" s="17" t="s">
        <v>83</v>
      </c>
      <c r="C43" s="21">
        <v>384</v>
      </c>
      <c r="D43" s="21">
        <f t="shared" si="0"/>
        <v>358.37502725747186</v>
      </c>
      <c r="E43" s="28">
        <f t="shared" si="1"/>
        <v>357.46340980327517</v>
      </c>
      <c r="F43" s="21">
        <f t="shared" si="2"/>
        <v>26.536590196724831</v>
      </c>
      <c r="G43" s="48">
        <f t="shared" si="3"/>
        <v>704.19061926891243</v>
      </c>
    </row>
    <row r="44" spans="1:7" x14ac:dyDescent="0.2">
      <c r="A44" s="21">
        <v>18</v>
      </c>
      <c r="B44" s="17" t="s">
        <v>84</v>
      </c>
      <c r="C44" s="21">
        <v>314</v>
      </c>
      <c r="D44" s="21">
        <f t="shared" si="0"/>
        <v>356.85060196098595</v>
      </c>
      <c r="E44" s="28">
        <f t="shared" si="1"/>
        <v>358.37502725747186</v>
      </c>
      <c r="F44" s="21">
        <f t="shared" si="2"/>
        <v>-44.375027257471857</v>
      </c>
      <c r="G44" s="48">
        <f t="shared" si="3"/>
        <v>1969.1430441013702</v>
      </c>
    </row>
    <row r="45" spans="1:7" x14ac:dyDescent="0.2">
      <c r="A45" s="44">
        <v>19</v>
      </c>
      <c r="B45" s="17" t="s">
        <v>85</v>
      </c>
      <c r="C45" s="21">
        <v>344</v>
      </c>
      <c r="D45" s="21">
        <f t="shared" si="0"/>
        <v>356.4091423402237</v>
      </c>
      <c r="E45" s="28">
        <f t="shared" si="1"/>
        <v>356.85060196098595</v>
      </c>
      <c r="F45" s="21">
        <f t="shared" si="2"/>
        <v>-12.850601960985955</v>
      </c>
      <c r="G45" s="48">
        <f t="shared" si="3"/>
        <v>165.13797075969606</v>
      </c>
    </row>
    <row r="46" spans="1:7" x14ac:dyDescent="0.2">
      <c r="A46" s="21">
        <v>20</v>
      </c>
      <c r="B46" s="17" t="s">
        <v>86</v>
      </c>
      <c r="C46" s="21">
        <v>337</v>
      </c>
      <c r="D46" s="21">
        <f t="shared" si="0"/>
        <v>355.74237570603424</v>
      </c>
      <c r="E46" s="28">
        <f t="shared" si="1"/>
        <v>356.4091423402237</v>
      </c>
      <c r="F46" s="21">
        <f t="shared" si="2"/>
        <v>-19.409142340223696</v>
      </c>
      <c r="G46" s="48">
        <f t="shared" si="3"/>
        <v>376.71480638306417</v>
      </c>
    </row>
    <row r="47" spans="1:7" x14ac:dyDescent="0.2">
      <c r="A47" s="44">
        <v>21</v>
      </c>
      <c r="B47" s="17" t="s">
        <v>87</v>
      </c>
      <c r="C47" s="21">
        <v>345</v>
      </c>
      <c r="D47" s="21">
        <f t="shared" si="0"/>
        <v>355.37334045619383</v>
      </c>
      <c r="E47" s="28">
        <f t="shared" si="1"/>
        <v>355.74237570603424</v>
      </c>
      <c r="F47" s="21">
        <f t="shared" si="2"/>
        <v>-10.742375706034238</v>
      </c>
      <c r="G47" s="48">
        <f t="shared" si="3"/>
        <v>115.39863580959459</v>
      </c>
    </row>
    <row r="48" spans="1:7" x14ac:dyDescent="0.2">
      <c r="A48" s="21">
        <v>22</v>
      </c>
      <c r="B48" s="17" t="s">
        <v>88</v>
      </c>
      <c r="C48" s="21">
        <v>362</v>
      </c>
      <c r="D48" s="21">
        <f t="shared" si="0"/>
        <v>355.60098758260943</v>
      </c>
      <c r="E48" s="28">
        <f t="shared" si="1"/>
        <v>355.37334045619383</v>
      </c>
      <c r="F48" s="21">
        <f t="shared" si="2"/>
        <v>6.6266595438061699</v>
      </c>
      <c r="G48" s="48">
        <f t="shared" si="3"/>
        <v>43.912616709517394</v>
      </c>
    </row>
    <row r="49" spans="1:7" x14ac:dyDescent="0.2">
      <c r="A49" s="44">
        <v>23</v>
      </c>
      <c r="B49" s="17" t="s">
        <v>89</v>
      </c>
      <c r="C49" s="21">
        <v>314</v>
      </c>
      <c r="D49" s="21">
        <f t="shared" si="0"/>
        <v>354.17185949527857</v>
      </c>
      <c r="E49" s="28">
        <f t="shared" si="1"/>
        <v>355.60098758260943</v>
      </c>
      <c r="F49" s="21">
        <f t="shared" si="2"/>
        <v>-41.600987582609434</v>
      </c>
      <c r="G49" s="48">
        <f t="shared" si="3"/>
        <v>1730.6421678484244</v>
      </c>
    </row>
    <row r="50" spans="1:7" x14ac:dyDescent="0.2">
      <c r="A50" s="21">
        <v>24</v>
      </c>
      <c r="B50" s="17" t="s">
        <v>90</v>
      </c>
      <c r="C50" s="21">
        <v>365</v>
      </c>
      <c r="D50" s="21">
        <f t="shared" si="0"/>
        <v>354.54384104254672</v>
      </c>
      <c r="E50" s="28">
        <f t="shared" si="1"/>
        <v>354.17185949527857</v>
      </c>
      <c r="F50" s="21">
        <f t="shared" si="2"/>
        <v>10.828140504721432</v>
      </c>
      <c r="G50" s="48">
        <f t="shared" si="3"/>
        <v>117.2486267899889</v>
      </c>
    </row>
    <row r="51" spans="1:7" x14ac:dyDescent="0.2">
      <c r="E51" s="3"/>
      <c r="F51" s="3"/>
      <c r="G51" s="49">
        <f>SUM(G27:G50)</f>
        <v>28089.140859751184</v>
      </c>
    </row>
    <row r="52" spans="1:7" x14ac:dyDescent="0.2">
      <c r="E52" s="3"/>
      <c r="F52" s="3"/>
    </row>
    <row r="53" spans="1:7" x14ac:dyDescent="0.2">
      <c r="A53" t="s">
        <v>103</v>
      </c>
      <c r="B53" t="s">
        <v>104</v>
      </c>
    </row>
  </sheetData>
  <phoneticPr fontId="3" type="noConversion"/>
  <pageMargins left="0.7" right="0.7" top="0.75" bottom="0.75" header="0.3" footer="0.3"/>
  <ignoredErrors>
    <ignoredError sqref="D26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2A62-75E6-3C48-B67F-950ED574777E}">
  <sheetPr>
    <tabColor rgb="FFFF0000"/>
  </sheetPr>
  <dimension ref="B1:AB36"/>
  <sheetViews>
    <sheetView showGridLines="0" topLeftCell="A45" zoomScale="75" zoomScaleNormal="150" workbookViewId="0">
      <selection activeCell="T83" sqref="T83"/>
    </sheetView>
  </sheetViews>
  <sheetFormatPr baseColWidth="10" defaultRowHeight="16" x14ac:dyDescent="0.2"/>
  <cols>
    <col min="4" max="4" width="10.83203125" style="19"/>
    <col min="24" max="24" width="15.83203125" customWidth="1"/>
  </cols>
  <sheetData>
    <row r="1" spans="2:28" x14ac:dyDescent="0.2">
      <c r="Q1" t="s">
        <v>32</v>
      </c>
      <c r="X1" s="20" t="s">
        <v>44</v>
      </c>
    </row>
    <row r="2" spans="2:28" x14ac:dyDescent="0.2">
      <c r="B2" s="17" t="s">
        <v>17</v>
      </c>
      <c r="C2" s="17" t="s">
        <v>18</v>
      </c>
      <c r="D2" s="18" t="s">
        <v>19</v>
      </c>
      <c r="M2" s="17" t="s">
        <v>37</v>
      </c>
      <c r="N2" s="17"/>
      <c r="Q2" s="17" t="s">
        <v>17</v>
      </c>
      <c r="R2" s="17" t="s">
        <v>18</v>
      </c>
      <c r="S2" s="18" t="s">
        <v>19</v>
      </c>
      <c r="T2" s="18" t="s">
        <v>33</v>
      </c>
      <c r="U2" s="18" t="s">
        <v>35</v>
      </c>
      <c r="V2" s="18" t="s">
        <v>34</v>
      </c>
      <c r="W2" s="18" t="s">
        <v>36</v>
      </c>
      <c r="X2" s="18" t="s">
        <v>45</v>
      </c>
    </row>
    <row r="3" spans="2:28" x14ac:dyDescent="0.2">
      <c r="B3" s="17">
        <v>1</v>
      </c>
      <c r="C3" s="17" t="s">
        <v>20</v>
      </c>
      <c r="D3" s="18">
        <v>15869</v>
      </c>
      <c r="M3" s="17" t="s">
        <v>38</v>
      </c>
      <c r="N3" s="18">
        <v>16401</v>
      </c>
      <c r="Q3" s="17">
        <v>1</v>
      </c>
      <c r="R3" s="17" t="s">
        <v>20</v>
      </c>
      <c r="S3" s="18">
        <v>15869</v>
      </c>
      <c r="T3" s="18"/>
      <c r="U3" s="18"/>
      <c r="V3" s="18"/>
      <c r="W3" s="18"/>
      <c r="X3" s="18">
        <f>+S3</f>
        <v>15869</v>
      </c>
    </row>
    <row r="4" spans="2:28" x14ac:dyDescent="0.2">
      <c r="B4" s="17"/>
      <c r="C4" s="17" t="s">
        <v>21</v>
      </c>
      <c r="D4" s="18">
        <v>15921</v>
      </c>
      <c r="M4" s="17" t="s">
        <v>39</v>
      </c>
      <c r="N4" s="18">
        <v>16388.333333333332</v>
      </c>
      <c r="Q4" s="17"/>
      <c r="R4" s="17" t="s">
        <v>21</v>
      </c>
      <c r="S4" s="18">
        <v>15921</v>
      </c>
      <c r="T4" s="18"/>
      <c r="U4" s="18"/>
      <c r="V4" s="18"/>
      <c r="W4" s="18"/>
      <c r="X4" s="18">
        <f>+S4*0.5+0.95*X3</f>
        <v>23036.05</v>
      </c>
      <c r="AA4">
        <v>1</v>
      </c>
      <c r="AB4">
        <v>2</v>
      </c>
    </row>
    <row r="5" spans="2:28" x14ac:dyDescent="0.2">
      <c r="B5" s="17"/>
      <c r="C5" s="17" t="s">
        <v>22</v>
      </c>
      <c r="D5" s="18">
        <v>16089</v>
      </c>
      <c r="M5" s="17" t="s">
        <v>40</v>
      </c>
      <c r="N5" s="18">
        <v>16392.5</v>
      </c>
      <c r="Q5" s="17"/>
      <c r="R5" s="17" t="s">
        <v>22</v>
      </c>
      <c r="S5" s="18">
        <v>16089</v>
      </c>
      <c r="T5" s="18">
        <f>AVERAGE(S3:S4)</f>
        <v>15895</v>
      </c>
      <c r="U5" s="18"/>
      <c r="V5" s="18"/>
      <c r="W5" s="18"/>
      <c r="X5" s="18">
        <f t="shared" ref="X5:X36" si="0">+S5*0.5+0.95*X4</f>
        <v>29928.747499999998</v>
      </c>
      <c r="AA5">
        <v>2</v>
      </c>
      <c r="AB5">
        <v>5</v>
      </c>
    </row>
    <row r="6" spans="2:28" x14ac:dyDescent="0.2">
      <c r="B6" s="17"/>
      <c r="C6" s="17" t="s">
        <v>23</v>
      </c>
      <c r="D6" s="18">
        <v>15930</v>
      </c>
      <c r="M6" s="17" t="s">
        <v>41</v>
      </c>
      <c r="N6" s="18">
        <v>16454.333333333332</v>
      </c>
      <c r="Q6" s="17"/>
      <c r="R6" s="17" t="s">
        <v>23</v>
      </c>
      <c r="S6" s="18">
        <v>15930</v>
      </c>
      <c r="T6" s="18">
        <f t="shared" ref="T6:U33" si="1">AVERAGE(S4:S5)</f>
        <v>16005</v>
      </c>
      <c r="U6" s="18"/>
      <c r="V6" s="18">
        <f>AVERAGE(S3:S5)</f>
        <v>15959.666666666666</v>
      </c>
      <c r="W6" s="18"/>
      <c r="X6" s="18">
        <f t="shared" si="0"/>
        <v>36397.310124999996</v>
      </c>
      <c r="AA6">
        <v>3</v>
      </c>
      <c r="AB6">
        <v>3</v>
      </c>
    </row>
    <row r="7" spans="2:28" x14ac:dyDescent="0.2">
      <c r="B7" s="17"/>
      <c r="C7" s="17" t="s">
        <v>24</v>
      </c>
      <c r="D7" s="18">
        <v>16063</v>
      </c>
      <c r="M7" s="17" t="s">
        <v>42</v>
      </c>
      <c r="N7" s="18"/>
      <c r="Q7" s="17"/>
      <c r="R7" s="17" t="s">
        <v>24</v>
      </c>
      <c r="S7" s="18">
        <v>16063</v>
      </c>
      <c r="T7" s="18">
        <f t="shared" si="1"/>
        <v>16009.5</v>
      </c>
      <c r="U7" s="18">
        <f>AVERAGE(T5:T6)</f>
        <v>15950</v>
      </c>
      <c r="V7" s="18">
        <f t="shared" ref="V7:V35" si="2">AVERAGE(S4:S6)</f>
        <v>15980</v>
      </c>
      <c r="W7" s="18"/>
      <c r="X7" s="18">
        <f t="shared" si="0"/>
        <v>42608.944618749993</v>
      </c>
      <c r="AA7">
        <v>4</v>
      </c>
      <c r="AB7">
        <v>5</v>
      </c>
    </row>
    <row r="8" spans="2:28" x14ac:dyDescent="0.2">
      <c r="B8" s="17"/>
      <c r="C8" s="17" t="s">
        <v>25</v>
      </c>
      <c r="D8" s="18">
        <v>16035</v>
      </c>
      <c r="M8" s="17" t="s">
        <v>43</v>
      </c>
      <c r="N8" s="18"/>
      <c r="Q8" s="17"/>
      <c r="R8" s="17" t="s">
        <v>25</v>
      </c>
      <c r="S8" s="18">
        <v>16035</v>
      </c>
      <c r="T8" s="18">
        <f t="shared" si="1"/>
        <v>15996.5</v>
      </c>
      <c r="U8" s="18">
        <f t="shared" si="1"/>
        <v>16007.25</v>
      </c>
      <c r="V8" s="18">
        <f t="shared" si="2"/>
        <v>16027.333333333334</v>
      </c>
      <c r="W8" s="18"/>
      <c r="X8" s="18">
        <f t="shared" si="0"/>
        <v>48495.997387812487</v>
      </c>
      <c r="AA8">
        <v>5</v>
      </c>
      <c r="AB8">
        <v>4</v>
      </c>
    </row>
    <row r="9" spans="2:28" x14ac:dyDescent="0.2">
      <c r="B9" s="17"/>
      <c r="C9" s="17" t="s">
        <v>26</v>
      </c>
      <c r="D9" s="18">
        <v>16092</v>
      </c>
      <c r="M9" s="17"/>
      <c r="N9" s="17"/>
      <c r="Q9" s="17"/>
      <c r="R9" s="17" t="s">
        <v>26</v>
      </c>
      <c r="S9" s="18">
        <v>16092</v>
      </c>
      <c r="T9" s="18">
        <f t="shared" si="1"/>
        <v>16049</v>
      </c>
      <c r="U9" s="18">
        <f t="shared" si="1"/>
        <v>16003</v>
      </c>
      <c r="V9" s="18">
        <f t="shared" si="2"/>
        <v>16009.333333333334</v>
      </c>
      <c r="W9" s="18">
        <f>AVERAGE(V6:V8)</f>
        <v>15989</v>
      </c>
      <c r="X9" s="18">
        <f t="shared" si="0"/>
        <v>54117.197518421861</v>
      </c>
      <c r="AA9">
        <v>6</v>
      </c>
      <c r="AB9">
        <v>7</v>
      </c>
    </row>
    <row r="10" spans="2:28" x14ac:dyDescent="0.2">
      <c r="B10" s="17"/>
      <c r="C10" s="17" t="s">
        <v>27</v>
      </c>
      <c r="D10" s="18">
        <v>15898</v>
      </c>
      <c r="M10" s="17"/>
      <c r="N10" s="17"/>
      <c r="Q10" s="17"/>
      <c r="R10" s="17" t="s">
        <v>27</v>
      </c>
      <c r="S10" s="18">
        <v>15898</v>
      </c>
      <c r="T10" s="18">
        <f t="shared" si="1"/>
        <v>16063.5</v>
      </c>
      <c r="U10" s="18">
        <f t="shared" si="1"/>
        <v>16022.75</v>
      </c>
      <c r="V10" s="18">
        <f t="shared" si="2"/>
        <v>16063.333333333334</v>
      </c>
      <c r="W10" s="18">
        <f t="shared" ref="W10:W35" si="3">AVERAGE(V7:V9)</f>
        <v>16005.555555555557</v>
      </c>
      <c r="X10" s="18">
        <f t="shared" si="0"/>
        <v>59360.337642500766</v>
      </c>
      <c r="AA10">
        <v>7</v>
      </c>
      <c r="AB10">
        <v>9</v>
      </c>
    </row>
    <row r="11" spans="2:28" x14ac:dyDescent="0.2">
      <c r="B11" s="17"/>
      <c r="C11" s="17" t="s">
        <v>28</v>
      </c>
      <c r="D11" s="18">
        <v>15910</v>
      </c>
      <c r="M11" s="17"/>
      <c r="N11" s="17"/>
      <c r="Q11" s="17"/>
      <c r="R11" s="17" t="s">
        <v>28</v>
      </c>
      <c r="S11" s="18">
        <v>15910</v>
      </c>
      <c r="T11" s="18">
        <f t="shared" si="1"/>
        <v>15995</v>
      </c>
      <c r="U11" s="18">
        <f t="shared" si="1"/>
        <v>16056.25</v>
      </c>
      <c r="V11" s="18">
        <f t="shared" si="2"/>
        <v>16008.333333333334</v>
      </c>
      <c r="W11" s="18">
        <f t="shared" si="3"/>
        <v>16033.333333333334</v>
      </c>
      <c r="X11" s="18">
        <f t="shared" si="0"/>
        <v>64347.320760375726</v>
      </c>
      <c r="AA11">
        <v>8</v>
      </c>
      <c r="AB11">
        <v>6</v>
      </c>
    </row>
    <row r="12" spans="2:28" x14ac:dyDescent="0.2">
      <c r="B12" s="17"/>
      <c r="C12" s="17" t="s">
        <v>29</v>
      </c>
      <c r="D12" s="18">
        <v>15906</v>
      </c>
      <c r="M12" s="17"/>
      <c r="N12" s="17"/>
      <c r="Q12" s="17"/>
      <c r="R12" s="17" t="s">
        <v>29</v>
      </c>
      <c r="S12" s="18">
        <v>15906</v>
      </c>
      <c r="T12" s="18">
        <f t="shared" si="1"/>
        <v>15904</v>
      </c>
      <c r="U12" s="18">
        <f t="shared" si="1"/>
        <v>16029.25</v>
      </c>
      <c r="V12" s="18">
        <f t="shared" si="2"/>
        <v>15966.666666666666</v>
      </c>
      <c r="W12" s="18">
        <f t="shared" si="3"/>
        <v>16027</v>
      </c>
      <c r="X12" s="18">
        <f t="shared" si="0"/>
        <v>69082.954722356939</v>
      </c>
      <c r="AA12">
        <v>9</v>
      </c>
      <c r="AB12">
        <v>7</v>
      </c>
    </row>
    <row r="13" spans="2:28" x14ac:dyDescent="0.2">
      <c r="B13" s="17"/>
      <c r="C13" s="17" t="s">
        <v>30</v>
      </c>
      <c r="D13" s="18">
        <v>15911</v>
      </c>
      <c r="Q13" s="17"/>
      <c r="R13" s="17" t="s">
        <v>30</v>
      </c>
      <c r="S13" s="18">
        <v>15911</v>
      </c>
      <c r="T13" s="18">
        <f t="shared" si="1"/>
        <v>15908</v>
      </c>
      <c r="U13" s="18">
        <f t="shared" si="1"/>
        <v>15949.5</v>
      </c>
      <c r="V13" s="18">
        <f t="shared" si="2"/>
        <v>15904.666666666666</v>
      </c>
      <c r="W13" s="18">
        <f t="shared" si="3"/>
        <v>16012.777777777779</v>
      </c>
      <c r="X13" s="18">
        <f t="shared" si="0"/>
        <v>73584.306986239084</v>
      </c>
      <c r="AA13">
        <v>10</v>
      </c>
      <c r="AB13">
        <v>6</v>
      </c>
    </row>
    <row r="14" spans="2:28" x14ac:dyDescent="0.2">
      <c r="B14" s="17"/>
      <c r="C14" s="17" t="s">
        <v>31</v>
      </c>
      <c r="D14" s="18">
        <v>15980</v>
      </c>
      <c r="Q14" s="17"/>
      <c r="R14" s="17" t="s">
        <v>31</v>
      </c>
      <c r="S14" s="18">
        <v>15980</v>
      </c>
      <c r="T14" s="18">
        <f t="shared" si="1"/>
        <v>15908.5</v>
      </c>
      <c r="U14" s="18">
        <f t="shared" si="1"/>
        <v>15906</v>
      </c>
      <c r="V14" s="18">
        <f t="shared" si="2"/>
        <v>15909</v>
      </c>
      <c r="W14" s="18">
        <f t="shared" si="3"/>
        <v>15959.888888888889</v>
      </c>
      <c r="X14" s="18">
        <f t="shared" si="0"/>
        <v>77895.091636927129</v>
      </c>
      <c r="AA14">
        <v>11</v>
      </c>
      <c r="AB14">
        <v>4</v>
      </c>
    </row>
    <row r="15" spans="2:28" x14ac:dyDescent="0.2">
      <c r="B15" s="17">
        <v>2</v>
      </c>
      <c r="C15" s="17" t="s">
        <v>20</v>
      </c>
      <c r="D15" s="18">
        <v>16048</v>
      </c>
      <c r="Q15" s="17">
        <v>2</v>
      </c>
      <c r="R15" s="17" t="s">
        <v>20</v>
      </c>
      <c r="S15" s="18">
        <v>16048</v>
      </c>
      <c r="T15" s="18">
        <f t="shared" si="1"/>
        <v>15945.5</v>
      </c>
      <c r="U15" s="18">
        <f t="shared" si="1"/>
        <v>15908.25</v>
      </c>
      <c r="V15" s="18">
        <f t="shared" si="2"/>
        <v>15932.333333333334</v>
      </c>
      <c r="W15" s="18">
        <f t="shared" si="3"/>
        <v>15926.777777777776</v>
      </c>
      <c r="X15" s="18">
        <f t="shared" si="0"/>
        <v>82024.337055080774</v>
      </c>
      <c r="AA15">
        <v>12</v>
      </c>
      <c r="AB15">
        <v>7</v>
      </c>
    </row>
    <row r="16" spans="2:28" x14ac:dyDescent="0.2">
      <c r="B16" s="17"/>
      <c r="C16" s="17" t="s">
        <v>21</v>
      </c>
      <c r="D16" s="18">
        <v>16130</v>
      </c>
      <c r="Q16" s="17"/>
      <c r="R16" s="17" t="s">
        <v>21</v>
      </c>
      <c r="S16" s="18">
        <v>16130</v>
      </c>
      <c r="T16" s="18">
        <f t="shared" si="1"/>
        <v>16014</v>
      </c>
      <c r="U16" s="18">
        <f t="shared" si="1"/>
        <v>15927</v>
      </c>
      <c r="V16" s="18">
        <f t="shared" si="2"/>
        <v>15979.666666666666</v>
      </c>
      <c r="W16" s="18">
        <f t="shared" si="3"/>
        <v>15915.333333333334</v>
      </c>
      <c r="X16" s="18">
        <f t="shared" si="0"/>
        <v>85988.120202326725</v>
      </c>
    </row>
    <row r="17" spans="2:24" x14ac:dyDescent="0.2">
      <c r="B17" s="17"/>
      <c r="C17" s="17" t="s">
        <v>22</v>
      </c>
      <c r="D17" s="18">
        <v>16129</v>
      </c>
      <c r="Q17" s="17"/>
      <c r="R17" s="17" t="s">
        <v>22</v>
      </c>
      <c r="S17" s="18">
        <v>16129</v>
      </c>
      <c r="T17" s="18">
        <f t="shared" si="1"/>
        <v>16089</v>
      </c>
      <c r="U17" s="18">
        <f t="shared" si="1"/>
        <v>15979.75</v>
      </c>
      <c r="V17" s="18">
        <f t="shared" si="2"/>
        <v>16052.666666666666</v>
      </c>
      <c r="W17" s="18">
        <f t="shared" si="3"/>
        <v>15940.333333333334</v>
      </c>
      <c r="X17" s="18">
        <f t="shared" si="0"/>
        <v>89753.214192210391</v>
      </c>
    </row>
    <row r="18" spans="2:24" x14ac:dyDescent="0.2">
      <c r="B18" s="17"/>
      <c r="C18" s="17" t="s">
        <v>23</v>
      </c>
      <c r="D18" s="18">
        <v>16423</v>
      </c>
      <c r="Q18" s="17"/>
      <c r="R18" s="17" t="s">
        <v>23</v>
      </c>
      <c r="S18" s="18">
        <v>16423</v>
      </c>
      <c r="T18" s="18">
        <f t="shared" si="1"/>
        <v>16129.5</v>
      </c>
      <c r="U18" s="18">
        <f t="shared" si="1"/>
        <v>16051.5</v>
      </c>
      <c r="V18" s="18">
        <f t="shared" si="2"/>
        <v>16102.333333333334</v>
      </c>
      <c r="W18" s="18">
        <f t="shared" si="3"/>
        <v>15988.222222222221</v>
      </c>
      <c r="X18" s="18">
        <f t="shared" si="0"/>
        <v>93477.053482599862</v>
      </c>
    </row>
    <row r="19" spans="2:24" x14ac:dyDescent="0.2">
      <c r="B19" s="17"/>
      <c r="C19" s="17" t="s">
        <v>24</v>
      </c>
      <c r="D19" s="18">
        <v>16456</v>
      </c>
      <c r="Q19" s="17"/>
      <c r="R19" s="17" t="s">
        <v>24</v>
      </c>
      <c r="S19" s="18">
        <v>16456</v>
      </c>
      <c r="T19" s="18">
        <f t="shared" si="1"/>
        <v>16276</v>
      </c>
      <c r="U19" s="18">
        <f t="shared" si="1"/>
        <v>16109.25</v>
      </c>
      <c r="V19" s="18">
        <f t="shared" si="2"/>
        <v>16227.333333333334</v>
      </c>
      <c r="W19" s="18">
        <f t="shared" si="3"/>
        <v>16044.888888888889</v>
      </c>
      <c r="X19" s="18">
        <f t="shared" si="0"/>
        <v>97031.200808469861</v>
      </c>
    </row>
    <row r="20" spans="2:24" x14ac:dyDescent="0.2">
      <c r="B20" s="17"/>
      <c r="C20" s="17" t="s">
        <v>25</v>
      </c>
      <c r="D20" s="18">
        <v>16528</v>
      </c>
      <c r="Q20" s="17"/>
      <c r="R20" s="17" t="s">
        <v>25</v>
      </c>
      <c r="S20" s="18">
        <v>16528</v>
      </c>
      <c r="T20" s="18">
        <f t="shared" si="1"/>
        <v>16439.5</v>
      </c>
      <c r="U20" s="18">
        <f t="shared" si="1"/>
        <v>16202.75</v>
      </c>
      <c r="V20" s="18">
        <f t="shared" si="2"/>
        <v>16336</v>
      </c>
      <c r="W20" s="18">
        <f t="shared" si="3"/>
        <v>16127.444444444445</v>
      </c>
      <c r="X20" s="18">
        <f t="shared" si="0"/>
        <v>100443.64076804636</v>
      </c>
    </row>
    <row r="21" spans="2:24" x14ac:dyDescent="0.2">
      <c r="B21" s="17"/>
      <c r="C21" s="17" t="s">
        <v>26</v>
      </c>
      <c r="D21" s="18">
        <v>16616</v>
      </c>
      <c r="Q21" s="17"/>
      <c r="R21" s="17" t="s">
        <v>26</v>
      </c>
      <c r="S21" s="18">
        <v>16616</v>
      </c>
      <c r="T21" s="18">
        <f t="shared" si="1"/>
        <v>16492</v>
      </c>
      <c r="U21" s="18">
        <f t="shared" si="1"/>
        <v>16357.75</v>
      </c>
      <c r="V21" s="18">
        <f t="shared" si="2"/>
        <v>16469</v>
      </c>
      <c r="W21" s="18">
        <f t="shared" si="3"/>
        <v>16221.888888888891</v>
      </c>
      <c r="X21" s="18">
        <f t="shared" si="0"/>
        <v>103729.45872964404</v>
      </c>
    </row>
    <row r="22" spans="2:24" x14ac:dyDescent="0.2">
      <c r="B22" s="17"/>
      <c r="C22" s="17" t="s">
        <v>27</v>
      </c>
      <c r="D22" s="18">
        <v>16520</v>
      </c>
      <c r="Q22" s="17"/>
      <c r="R22" s="17" t="s">
        <v>27</v>
      </c>
      <c r="S22" s="18">
        <v>16520</v>
      </c>
      <c r="T22" s="18">
        <f t="shared" si="1"/>
        <v>16572</v>
      </c>
      <c r="U22" s="18">
        <f t="shared" si="1"/>
        <v>16465.75</v>
      </c>
      <c r="V22" s="18">
        <f t="shared" si="2"/>
        <v>16533.333333333332</v>
      </c>
      <c r="W22" s="18">
        <f t="shared" si="3"/>
        <v>16344.111111111111</v>
      </c>
      <c r="X22" s="18">
        <f t="shared" si="0"/>
        <v>106802.98579316183</v>
      </c>
    </row>
    <row r="23" spans="2:24" x14ac:dyDescent="0.2">
      <c r="B23" s="17"/>
      <c r="C23" s="17" t="s">
        <v>28</v>
      </c>
      <c r="D23" s="18">
        <v>16540</v>
      </c>
      <c r="Q23" s="17"/>
      <c r="R23" s="17" t="s">
        <v>28</v>
      </c>
      <c r="S23" s="18">
        <v>16540</v>
      </c>
      <c r="T23" s="18">
        <f t="shared" si="1"/>
        <v>16568</v>
      </c>
      <c r="U23" s="18">
        <f t="shared" si="1"/>
        <v>16532</v>
      </c>
      <c r="V23" s="18">
        <f t="shared" si="2"/>
        <v>16554.666666666668</v>
      </c>
      <c r="W23" s="18">
        <f t="shared" si="3"/>
        <v>16446.111111111109</v>
      </c>
      <c r="X23" s="18">
        <f t="shared" si="0"/>
        <v>109732.83650350374</v>
      </c>
    </row>
    <row r="24" spans="2:24" x14ac:dyDescent="0.2">
      <c r="B24" s="17"/>
      <c r="C24" s="17" t="s">
        <v>29</v>
      </c>
      <c r="D24" s="18">
        <v>16634</v>
      </c>
      <c r="Q24" s="17"/>
      <c r="R24" s="17" t="s">
        <v>29</v>
      </c>
      <c r="S24" s="18">
        <v>16634</v>
      </c>
      <c r="T24" s="18">
        <f t="shared" si="1"/>
        <v>16530</v>
      </c>
      <c r="U24" s="18">
        <f t="shared" si="1"/>
        <v>16570</v>
      </c>
      <c r="V24" s="18">
        <f t="shared" si="2"/>
        <v>16558.666666666668</v>
      </c>
      <c r="W24" s="18">
        <f t="shared" si="3"/>
        <v>16519</v>
      </c>
      <c r="X24" s="18">
        <f t="shared" si="0"/>
        <v>112563.19467832855</v>
      </c>
    </row>
    <row r="25" spans="2:24" x14ac:dyDescent="0.2">
      <c r="B25" s="17"/>
      <c r="C25" s="17" t="s">
        <v>30</v>
      </c>
      <c r="D25" s="18">
        <v>16591</v>
      </c>
      <c r="Q25" s="17"/>
      <c r="R25" s="17" t="s">
        <v>30</v>
      </c>
      <c r="S25" s="18">
        <v>16591</v>
      </c>
      <c r="T25" s="18">
        <f t="shared" si="1"/>
        <v>16587</v>
      </c>
      <c r="U25" s="18">
        <f t="shared" si="1"/>
        <v>16549</v>
      </c>
      <c r="V25" s="18">
        <f t="shared" si="2"/>
        <v>16564.666666666668</v>
      </c>
      <c r="W25" s="18">
        <f t="shared" si="3"/>
        <v>16548.888888888891</v>
      </c>
      <c r="X25" s="18">
        <f t="shared" si="0"/>
        <v>115230.53494441212</v>
      </c>
    </row>
    <row r="26" spans="2:24" x14ac:dyDescent="0.2">
      <c r="B26" s="17"/>
      <c r="C26" s="17" t="s">
        <v>31</v>
      </c>
      <c r="D26" s="18">
        <v>16595</v>
      </c>
      <c r="Q26" s="17"/>
      <c r="R26" s="17" t="s">
        <v>31</v>
      </c>
      <c r="S26" s="18">
        <v>16595</v>
      </c>
      <c r="T26" s="18">
        <f t="shared" si="1"/>
        <v>16612.5</v>
      </c>
      <c r="U26" s="18">
        <f t="shared" si="1"/>
        <v>16558.5</v>
      </c>
      <c r="V26" s="18">
        <f t="shared" si="2"/>
        <v>16588.333333333332</v>
      </c>
      <c r="W26" s="18">
        <f t="shared" si="3"/>
        <v>16559.333333333332</v>
      </c>
      <c r="X26" s="18">
        <f t="shared" si="0"/>
        <v>117766.50819719151</v>
      </c>
    </row>
    <row r="27" spans="2:24" x14ac:dyDescent="0.2">
      <c r="B27" s="17">
        <v>3</v>
      </c>
      <c r="C27" s="17" t="s">
        <v>20</v>
      </c>
      <c r="D27" s="18">
        <v>16519</v>
      </c>
      <c r="Q27" s="17">
        <v>3</v>
      </c>
      <c r="R27" s="17" t="s">
        <v>20</v>
      </c>
      <c r="S27" s="18">
        <v>16519</v>
      </c>
      <c r="T27" s="18">
        <f t="shared" si="1"/>
        <v>16593</v>
      </c>
      <c r="U27" s="18">
        <f t="shared" si="1"/>
        <v>16599.75</v>
      </c>
      <c r="V27" s="18">
        <f t="shared" si="2"/>
        <v>16606.666666666668</v>
      </c>
      <c r="W27" s="18">
        <f t="shared" si="3"/>
        <v>16570.555555555558</v>
      </c>
      <c r="X27" s="18">
        <f t="shared" si="0"/>
        <v>120137.68278733193</v>
      </c>
    </row>
    <row r="28" spans="2:24" x14ac:dyDescent="0.2">
      <c r="B28" s="17"/>
      <c r="C28" s="17" t="s">
        <v>21</v>
      </c>
      <c r="D28" s="18">
        <v>16526</v>
      </c>
      <c r="Q28" s="17"/>
      <c r="R28" s="17" t="s">
        <v>21</v>
      </c>
      <c r="S28" s="18">
        <v>16526</v>
      </c>
      <c r="T28" s="18">
        <f t="shared" si="1"/>
        <v>16557</v>
      </c>
      <c r="U28" s="18">
        <f t="shared" si="1"/>
        <v>16602.75</v>
      </c>
      <c r="V28" s="18">
        <f t="shared" si="2"/>
        <v>16568.333333333332</v>
      </c>
      <c r="W28" s="18">
        <f t="shared" si="3"/>
        <v>16586.555555555558</v>
      </c>
      <c r="X28" s="18">
        <f t="shared" si="0"/>
        <v>122393.79864796532</v>
      </c>
    </row>
    <row r="29" spans="2:24" x14ac:dyDescent="0.2">
      <c r="B29" s="17"/>
      <c r="C29" s="17" t="s">
        <v>22</v>
      </c>
      <c r="D29" s="18">
        <v>16481</v>
      </c>
      <c r="Q29" s="17"/>
      <c r="R29" s="17" t="s">
        <v>22</v>
      </c>
      <c r="S29" s="18">
        <v>16481</v>
      </c>
      <c r="T29" s="18">
        <f t="shared" si="1"/>
        <v>16522.5</v>
      </c>
      <c r="U29" s="18">
        <f t="shared" si="1"/>
        <v>16575</v>
      </c>
      <c r="V29" s="18">
        <f t="shared" si="2"/>
        <v>16546.666666666668</v>
      </c>
      <c r="W29" s="18">
        <f t="shared" si="3"/>
        <v>16587.777777777777</v>
      </c>
      <c r="X29" s="18">
        <f t="shared" si="0"/>
        <v>124514.60871556705</v>
      </c>
    </row>
    <row r="30" spans="2:24" x14ac:dyDescent="0.2">
      <c r="B30" s="17"/>
      <c r="C30" s="17" t="s">
        <v>23</v>
      </c>
      <c r="D30" s="18">
        <v>16542</v>
      </c>
      <c r="Q30" s="17"/>
      <c r="R30" s="17" t="s">
        <v>23</v>
      </c>
      <c r="S30" s="18">
        <v>16542</v>
      </c>
      <c r="T30" s="18">
        <f t="shared" si="1"/>
        <v>16503.5</v>
      </c>
      <c r="U30" s="18">
        <f t="shared" si="1"/>
        <v>16539.75</v>
      </c>
      <c r="V30" s="18">
        <f t="shared" si="2"/>
        <v>16508.666666666668</v>
      </c>
      <c r="W30" s="18">
        <f t="shared" si="3"/>
        <v>16573.888888888891</v>
      </c>
      <c r="X30" s="18">
        <f t="shared" si="0"/>
        <v>126559.8782797887</v>
      </c>
    </row>
    <row r="31" spans="2:24" x14ac:dyDescent="0.2">
      <c r="B31" s="17"/>
      <c r="C31" s="17" t="s">
        <v>24</v>
      </c>
      <c r="D31" s="18">
        <v>16477</v>
      </c>
      <c r="Q31" s="17"/>
      <c r="R31" s="17" t="s">
        <v>24</v>
      </c>
      <c r="S31" s="18">
        <v>16477</v>
      </c>
      <c r="T31" s="18">
        <f t="shared" si="1"/>
        <v>16511.5</v>
      </c>
      <c r="U31" s="18">
        <f t="shared" si="1"/>
        <v>16513</v>
      </c>
      <c r="V31" s="18">
        <f t="shared" si="2"/>
        <v>16516.333333333332</v>
      </c>
      <c r="W31" s="18">
        <f t="shared" si="3"/>
        <v>16541.222222222223</v>
      </c>
      <c r="X31" s="18">
        <f t="shared" si="0"/>
        <v>128470.38436579925</v>
      </c>
    </row>
    <row r="32" spans="2:24" x14ac:dyDescent="0.2">
      <c r="B32" s="17"/>
      <c r="C32" s="17" t="s">
        <v>25</v>
      </c>
      <c r="D32" s="18">
        <v>16363</v>
      </c>
      <c r="Q32" s="17"/>
      <c r="R32" s="17" t="s">
        <v>25</v>
      </c>
      <c r="S32" s="18">
        <v>16363</v>
      </c>
      <c r="T32" s="18">
        <f t="shared" si="1"/>
        <v>16509.5</v>
      </c>
      <c r="U32" s="18">
        <f t="shared" si="1"/>
        <v>16507.5</v>
      </c>
      <c r="V32" s="18">
        <f t="shared" si="2"/>
        <v>16500</v>
      </c>
      <c r="W32" s="18">
        <f t="shared" si="3"/>
        <v>16523.888888888891</v>
      </c>
      <c r="X32" s="18">
        <f t="shared" si="0"/>
        <v>130228.36514750929</v>
      </c>
    </row>
    <row r="33" spans="2:24" x14ac:dyDescent="0.2">
      <c r="B33" s="17"/>
      <c r="C33" s="17" t="s">
        <v>26</v>
      </c>
      <c r="D33" s="18">
        <v>16367</v>
      </c>
      <c r="Q33" s="17"/>
      <c r="R33" s="17" t="s">
        <v>26</v>
      </c>
      <c r="S33" s="18">
        <v>16367</v>
      </c>
      <c r="T33" s="18">
        <f t="shared" si="1"/>
        <v>16420</v>
      </c>
      <c r="U33" s="18">
        <f t="shared" si="1"/>
        <v>16510.5</v>
      </c>
      <c r="V33" s="18">
        <f t="shared" si="2"/>
        <v>16460.666666666668</v>
      </c>
      <c r="W33" s="18">
        <f t="shared" si="3"/>
        <v>16508.333333333332</v>
      </c>
      <c r="X33" s="18">
        <f t="shared" si="0"/>
        <v>131900.44689013384</v>
      </c>
    </row>
    <row r="34" spans="2:24" x14ac:dyDescent="0.2">
      <c r="B34" s="17"/>
      <c r="C34" s="17" t="s">
        <v>27</v>
      </c>
      <c r="D34" s="18">
        <v>16435</v>
      </c>
      <c r="Q34" s="17"/>
      <c r="R34" s="17" t="s">
        <v>27</v>
      </c>
      <c r="S34" s="18">
        <v>16435</v>
      </c>
      <c r="T34" s="18">
        <f>AVERAGE(S32:S33)</f>
        <v>16365</v>
      </c>
      <c r="U34" s="18">
        <f t="shared" ref="U34:U36" si="4">AVERAGE(T32:T33)</f>
        <v>16464.75</v>
      </c>
      <c r="V34" s="18">
        <f t="shared" si="2"/>
        <v>16402.333333333332</v>
      </c>
      <c r="W34" s="18">
        <f t="shared" si="3"/>
        <v>16492.333333333332</v>
      </c>
      <c r="X34" s="18">
        <f t="shared" si="0"/>
        <v>133522.92454562715</v>
      </c>
    </row>
    <row r="35" spans="2:24" x14ac:dyDescent="0.2">
      <c r="T35" s="18">
        <f>AVERAGE(S33:S34)</f>
        <v>16401</v>
      </c>
      <c r="U35" s="18">
        <f t="shared" si="4"/>
        <v>16392.5</v>
      </c>
      <c r="V35" s="18">
        <f t="shared" si="2"/>
        <v>16388.333333333332</v>
      </c>
      <c r="W35" s="18">
        <f t="shared" si="3"/>
        <v>16454.333333333332</v>
      </c>
      <c r="X35" s="18">
        <f t="shared" si="0"/>
        <v>126846.77831834578</v>
      </c>
    </row>
    <row r="36" spans="2:24" x14ac:dyDescent="0.2">
      <c r="U36" s="18">
        <f t="shared" si="4"/>
        <v>16383</v>
      </c>
      <c r="V36" s="18"/>
      <c r="W36" s="18">
        <f>AVERAGE(V33:V35)</f>
        <v>16417.111111111109</v>
      </c>
      <c r="X36" s="18">
        <f t="shared" si="0"/>
        <v>120504.43940242848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ENFOQUE DE LOS COMPONENTES</vt:lpstr>
      <vt:lpstr> Ejemplo 1 Medias Móviles</vt:lpstr>
      <vt:lpstr>Ejemplo 2 Pronóstico</vt:lpstr>
      <vt:lpstr>Actividad 4</vt:lpstr>
      <vt:lpstr>Otros ejemplos</vt:lpstr>
      <vt:lpstr>Otros ej 2</vt:lpstr>
      <vt:lpstr>ACTIVDAD 3</vt:lpstr>
      <vt:lpstr>Actividad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yanina.leiva.araos@gmail.com</cp:lastModifiedBy>
  <dcterms:created xsi:type="dcterms:W3CDTF">2020-08-27T05:01:50Z</dcterms:created>
  <dcterms:modified xsi:type="dcterms:W3CDTF">2020-11-18T21:53:17Z</dcterms:modified>
</cp:coreProperties>
</file>