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E379DAC6-452F-4F34-9886-BC4757F0C0CC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  <sheet name="Data (2)" sheetId="8" r:id="rId6"/>
  </sheets>
  <definedNames>
    <definedName name="ExternalData_1" localSheetId="3" hidden="1">SerbiaCitiesData!$A$1:$F$4685</definedName>
    <definedName name="ExternalData_1" localSheetId="2" hidden="1">SerbiaOfficialData!$A$1:$G$1020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2" i="1" l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62" i="1"/>
  <c r="D61" i="1"/>
  <c r="D60" i="1"/>
  <c r="D59" i="1"/>
  <c r="D58" i="1"/>
  <c r="D57" i="1"/>
  <c r="E62" i="1"/>
  <c r="E61" i="1"/>
  <c r="E60" i="1"/>
  <c r="E59" i="1"/>
  <c r="E58" i="1"/>
  <c r="E57" i="1"/>
  <c r="E56" i="1"/>
  <c r="AF62" i="1"/>
  <c r="AF61" i="1"/>
  <c r="AF60" i="1"/>
  <c r="AF59" i="1"/>
  <c r="AF58" i="1"/>
  <c r="AF57" i="1"/>
  <c r="AF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D8" i="1"/>
  <c r="D7" i="1"/>
  <c r="D6" i="1"/>
  <c r="D5" i="1"/>
  <c r="D4" i="1"/>
  <c r="D3" i="1"/>
  <c r="AE3" i="1"/>
  <c r="AB62" i="1"/>
  <c r="AA62" i="1"/>
  <c r="Q62" i="1"/>
  <c r="AE62" i="1"/>
  <c r="J62" i="1" l="1"/>
  <c r="R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K62" i="1"/>
  <c r="AC62" i="1"/>
  <c r="AG62" i="1"/>
  <c r="AG61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A3" i="1"/>
  <c r="AB61" i="1"/>
  <c r="AB60" i="1"/>
  <c r="AB59" i="1"/>
  <c r="AB58" i="1"/>
  <c r="AB57" i="1"/>
  <c r="AA57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C39" i="1" s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AB18" i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A61" i="1"/>
  <c r="AA60" i="1"/>
  <c r="AA59" i="1"/>
  <c r="AA58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B3" i="1"/>
  <c r="AD3" i="1" s="1"/>
  <c r="R61" i="1"/>
  <c r="Q61" i="1"/>
  <c r="K61" i="1"/>
  <c r="G61" i="1"/>
  <c r="F61" i="1"/>
  <c r="AJ18" i="8"/>
  <c r="AB20" i="8" l="1"/>
  <c r="U20" i="8"/>
  <c r="C20" i="8"/>
  <c r="S21" i="8"/>
  <c r="T20" i="8"/>
  <c r="AK20" i="8"/>
  <c r="AC61" i="1"/>
  <c r="AG40" i="1"/>
  <c r="AG39" i="1"/>
  <c r="J61" i="1"/>
  <c r="AC60" i="1"/>
  <c r="AG60" i="1"/>
  <c r="R60" i="1"/>
  <c r="Q60" i="1"/>
  <c r="K60" i="1"/>
  <c r="J60" i="1"/>
  <c r="G60" i="1"/>
  <c r="AJ19" i="8"/>
  <c r="AK21" i="8" l="1"/>
  <c r="S22" i="8"/>
  <c r="T21" i="8"/>
  <c r="U21" i="8"/>
  <c r="C21" i="8"/>
  <c r="AB21" i="8"/>
  <c r="F60" i="1"/>
  <c r="AG59" i="1"/>
  <c r="AC59" i="1"/>
  <c r="R59" i="1"/>
  <c r="Q59" i="1"/>
  <c r="K59" i="1"/>
  <c r="G59" i="1"/>
  <c r="AJ20" i="8"/>
  <c r="S23" i="8" l="1"/>
  <c r="AB22" i="8"/>
  <c r="U22" i="8"/>
  <c r="T22" i="8"/>
  <c r="C22" i="8"/>
  <c r="AK22" i="8"/>
  <c r="J59" i="1"/>
  <c r="F59" i="1"/>
  <c r="AG58" i="1"/>
  <c r="AC58" i="1"/>
  <c r="R58" i="1"/>
  <c r="Q58" i="1"/>
  <c r="K58" i="1"/>
  <c r="G58" i="1"/>
  <c r="AJ21" i="8"/>
  <c r="AK23" i="8" l="1"/>
  <c r="T23" i="8"/>
  <c r="S24" i="8"/>
  <c r="U23" i="8"/>
  <c r="AB23" i="8"/>
  <c r="C23" i="8"/>
  <c r="J58" i="1"/>
  <c r="F58" i="1"/>
  <c r="AG57" i="1"/>
  <c r="AC57" i="1"/>
  <c r="R57" i="1"/>
  <c r="Q57" i="1"/>
  <c r="J57" i="1"/>
  <c r="AJ22" i="8"/>
  <c r="AB24" i="8" l="1"/>
  <c r="U24" i="8"/>
  <c r="T24" i="8"/>
  <c r="S25" i="8"/>
  <c r="C24" i="8"/>
  <c r="AK24" i="8"/>
  <c r="F57" i="1"/>
  <c r="AG56" i="1"/>
  <c r="AC56" i="1"/>
  <c r="R56" i="1"/>
  <c r="Q56" i="1"/>
  <c r="J56" i="1"/>
  <c r="F56" i="1"/>
  <c r="AJ23" i="8"/>
  <c r="S26" i="8" l="1"/>
  <c r="AB25" i="8"/>
  <c r="U25" i="8"/>
  <c r="C25" i="8"/>
  <c r="T25" i="8"/>
  <c r="AK25" i="8"/>
  <c r="AG55" i="1"/>
  <c r="AG54" i="1"/>
  <c r="AC55" i="1"/>
  <c r="AC54" i="1"/>
  <c r="R55" i="1"/>
  <c r="R54" i="1"/>
  <c r="Q55" i="1"/>
  <c r="Q54" i="1"/>
  <c r="J55" i="1"/>
  <c r="F55" i="1"/>
  <c r="F54" i="1"/>
  <c r="AJ24" i="8"/>
  <c r="S27" i="8" l="1"/>
  <c r="AB26" i="8"/>
  <c r="U26" i="8"/>
  <c r="T26" i="8"/>
  <c r="C26" i="8"/>
  <c r="AK26" i="8"/>
  <c r="J54" i="1"/>
  <c r="AG53" i="1"/>
  <c r="AC53" i="1"/>
  <c r="R53" i="1"/>
  <c r="Q53" i="1"/>
  <c r="J53" i="1"/>
  <c r="F53" i="1"/>
  <c r="AJ25" i="8"/>
  <c r="T27" i="8" l="1"/>
  <c r="S28" i="8"/>
  <c r="AH27" i="8"/>
  <c r="AI27" i="8" s="1"/>
  <c r="C27" i="8"/>
  <c r="U27" i="8"/>
  <c r="AB27" i="8"/>
  <c r="AF27" i="8"/>
  <c r="AK27" i="8"/>
  <c r="AG52" i="1"/>
  <c r="AC52" i="1"/>
  <c r="R52" i="1"/>
  <c r="Q52" i="1"/>
  <c r="J52" i="1"/>
  <c r="AJ26" i="8"/>
  <c r="AK28" i="8" l="1"/>
  <c r="U28" i="8"/>
  <c r="C28" i="8"/>
  <c r="S29" i="8"/>
  <c r="AB28" i="8"/>
  <c r="T28" i="8"/>
  <c r="F52" i="1"/>
  <c r="AG51" i="1"/>
  <c r="AC51" i="1"/>
  <c r="R51" i="1"/>
  <c r="Q51" i="1"/>
  <c r="J51" i="1"/>
  <c r="F51" i="1"/>
  <c r="AJ27" i="8"/>
  <c r="AB29" i="8" l="1"/>
  <c r="U29" i="8"/>
  <c r="T29" i="8"/>
  <c r="S30" i="8"/>
  <c r="AH29" i="8"/>
  <c r="AI29" i="8" s="1"/>
  <c r="C29" i="8"/>
  <c r="AF29" i="8"/>
  <c r="AK29" i="8"/>
  <c r="AG50" i="1"/>
  <c r="AC50" i="1"/>
  <c r="R50" i="1"/>
  <c r="Q50" i="1"/>
  <c r="F50" i="1"/>
  <c r="AJ28" i="8"/>
  <c r="AK30" i="8" l="1"/>
  <c r="S31" i="8"/>
  <c r="AB30" i="8"/>
  <c r="U30" i="8"/>
  <c r="C30" i="8"/>
  <c r="T30" i="8"/>
  <c r="AF30" i="8"/>
  <c r="AH30" i="8"/>
  <c r="AI30" i="8" s="1"/>
  <c r="J50" i="1"/>
  <c r="AG49" i="1"/>
  <c r="AC49" i="1"/>
  <c r="R49" i="1"/>
  <c r="Q49" i="1"/>
  <c r="AJ29" i="8"/>
  <c r="AK31" i="8" l="1"/>
  <c r="S32" i="8"/>
  <c r="AF31" i="8"/>
  <c r="AB31" i="8"/>
  <c r="U31" i="8"/>
  <c r="T31" i="8"/>
  <c r="AH31" i="8"/>
  <c r="AI31" i="8" s="1"/>
  <c r="C31" i="8"/>
  <c r="J49" i="1"/>
  <c r="F49" i="1"/>
  <c r="AJ30" i="8"/>
  <c r="AB32" i="8" l="1"/>
  <c r="U32" i="8"/>
  <c r="S33" i="8"/>
  <c r="T32" i="8"/>
  <c r="AH32" i="8"/>
  <c r="AI32" i="8" s="1"/>
  <c r="AF32" i="8"/>
  <c r="C32" i="8"/>
  <c r="AK32" i="8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AG48" i="1"/>
  <c r="AG47" i="1"/>
  <c r="AG46" i="1"/>
  <c r="AG45" i="1"/>
  <c r="AG44" i="1"/>
  <c r="AG43" i="1"/>
  <c r="AG42" i="1"/>
  <c r="AG41" i="1"/>
  <c r="AG38" i="1"/>
  <c r="AG37" i="1"/>
  <c r="AG36" i="1"/>
  <c r="AG35" i="1"/>
  <c r="AG34" i="1"/>
  <c r="AG33" i="1"/>
  <c r="AG32" i="1"/>
  <c r="AG31" i="1"/>
  <c r="AG30" i="1"/>
  <c r="AG29" i="1"/>
  <c r="AC48" i="1"/>
  <c r="R48" i="1"/>
  <c r="AJ31" i="8"/>
  <c r="AK33" i="8" l="1"/>
  <c r="S34" i="8"/>
  <c r="T33" i="8"/>
  <c r="U33" i="8"/>
  <c r="C33" i="8"/>
  <c r="AB33" i="8"/>
  <c r="AF33" i="8"/>
  <c r="AH33" i="8"/>
  <c r="AI33" i="8" s="1"/>
  <c r="J48" i="1"/>
  <c r="K57" i="1"/>
  <c r="G57" i="1"/>
  <c r="F48" i="1"/>
  <c r="AC47" i="1"/>
  <c r="AC46" i="1"/>
  <c r="R47" i="1"/>
  <c r="R46" i="1"/>
  <c r="F46" i="1"/>
  <c r="AJ32" i="8"/>
  <c r="AF34" i="8" l="1"/>
  <c r="AB34" i="8"/>
  <c r="U34" i="8"/>
  <c r="S35" i="8"/>
  <c r="T34" i="8"/>
  <c r="C34" i="8"/>
  <c r="AH34" i="8"/>
  <c r="AI34" i="8" s="1"/>
  <c r="AK34" i="8"/>
  <c r="F47" i="1"/>
  <c r="G56" i="1"/>
  <c r="K56" i="1"/>
  <c r="G55" i="1"/>
  <c r="K55" i="1"/>
  <c r="J47" i="1"/>
  <c r="J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45" i="1"/>
  <c r="AC45" i="1"/>
  <c r="AJ33" i="8"/>
  <c r="AK35" i="8" l="1"/>
  <c r="T35" i="8"/>
  <c r="S36" i="8"/>
  <c r="AH35" i="8"/>
  <c r="AI35" i="8" s="1"/>
  <c r="U35" i="8"/>
  <c r="C35" i="8"/>
  <c r="AB35" i="8"/>
  <c r="AF35" i="8"/>
  <c r="G54" i="1"/>
  <c r="K54" i="1"/>
  <c r="G53" i="1"/>
  <c r="G51" i="1"/>
  <c r="G52" i="1"/>
  <c r="J45" i="1"/>
  <c r="F45" i="1"/>
  <c r="F44" i="1"/>
  <c r="R44" i="1"/>
  <c r="J44" i="1"/>
  <c r="R43" i="1"/>
  <c r="J43" i="1"/>
  <c r="F43" i="1"/>
  <c r="AC42" i="1"/>
  <c r="R42" i="1"/>
  <c r="K51" i="1"/>
  <c r="F42" i="1"/>
  <c r="AC41" i="1"/>
  <c r="R41" i="1"/>
  <c r="AC40" i="1"/>
  <c r="R40" i="1"/>
  <c r="R39" i="1"/>
  <c r="AC38" i="1"/>
  <c r="R38" i="1"/>
  <c r="AC37" i="1"/>
  <c r="R37" i="1"/>
  <c r="AC36" i="1"/>
  <c r="R36" i="1"/>
  <c r="AC35" i="1"/>
  <c r="R35" i="1"/>
  <c r="AC34" i="1"/>
  <c r="R34" i="1"/>
  <c r="AC33" i="1"/>
  <c r="R33" i="1"/>
  <c r="F33" i="1"/>
  <c r="AC32" i="1"/>
  <c r="R32" i="1"/>
  <c r="AC31" i="1"/>
  <c r="R31" i="1"/>
  <c r="F31" i="1"/>
  <c r="AC30" i="1"/>
  <c r="R30" i="1"/>
  <c r="AC29" i="1"/>
  <c r="R29" i="1"/>
  <c r="AC28" i="1"/>
  <c r="R28" i="1"/>
  <c r="AC27" i="1"/>
  <c r="R27" i="1"/>
  <c r="AC26" i="1"/>
  <c r="R26" i="1"/>
  <c r="F26" i="1"/>
  <c r="AC25" i="1"/>
  <c r="R25" i="1"/>
  <c r="AC24" i="1"/>
  <c r="R24" i="1"/>
  <c r="AC23" i="1"/>
  <c r="R23" i="1"/>
  <c r="AC22" i="1"/>
  <c r="R22" i="1"/>
  <c r="F22" i="1"/>
  <c r="AC21" i="1"/>
  <c r="R21" i="1"/>
  <c r="AC20" i="1"/>
  <c r="R20" i="1"/>
  <c r="G29" i="1"/>
  <c r="AD18" i="1"/>
  <c r="F17" i="1"/>
  <c r="F13" i="1"/>
  <c r="F11" i="1"/>
  <c r="F9" i="1"/>
  <c r="AI7" i="1"/>
  <c r="AI6" i="1"/>
  <c r="F6" i="1"/>
  <c r="AI5" i="1"/>
  <c r="F5" i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I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I3" i="1"/>
  <c r="J3" i="1"/>
  <c r="AI2" i="1"/>
  <c r="AJ34" i="8"/>
  <c r="AB36" i="8" l="1"/>
  <c r="U36" i="8"/>
  <c r="S37" i="8"/>
  <c r="T36" i="8"/>
  <c r="C36" i="8"/>
  <c r="AF36" i="8"/>
  <c r="AH36" i="8"/>
  <c r="AI36" i="8" s="1"/>
  <c r="AK36" i="8"/>
  <c r="F41" i="1"/>
  <c r="G50" i="1"/>
  <c r="K50" i="1"/>
  <c r="K52" i="1"/>
  <c r="K53" i="1"/>
  <c r="F40" i="1"/>
  <c r="G49" i="1"/>
  <c r="K49" i="1"/>
  <c r="J4" i="1"/>
  <c r="J8" i="1"/>
  <c r="J10" i="1"/>
  <c r="J21" i="1"/>
  <c r="J25" i="1"/>
  <c r="G48" i="1"/>
  <c r="K48" i="1"/>
  <c r="F38" i="1"/>
  <c r="K47" i="1"/>
  <c r="G47" i="1"/>
  <c r="J15" i="1"/>
  <c r="F37" i="1"/>
  <c r="G46" i="1"/>
  <c r="K46" i="1"/>
  <c r="V18" i="1"/>
  <c r="C18" i="1"/>
  <c r="K18" i="1"/>
  <c r="K20" i="1"/>
  <c r="K22" i="1"/>
  <c r="W18" i="1"/>
  <c r="K44" i="1"/>
  <c r="G37" i="1"/>
  <c r="K38" i="1"/>
  <c r="J41" i="1"/>
  <c r="J5" i="1"/>
  <c r="G16" i="1"/>
  <c r="F35" i="1"/>
  <c r="J37" i="1"/>
  <c r="J39" i="1"/>
  <c r="K28" i="1"/>
  <c r="G33" i="1"/>
  <c r="F29" i="1"/>
  <c r="F36" i="1"/>
  <c r="G45" i="1"/>
  <c r="K45" i="1"/>
  <c r="K21" i="1"/>
  <c r="K23" i="1"/>
  <c r="K25" i="1"/>
  <c r="K27" i="1"/>
  <c r="J27" i="1"/>
  <c r="F28" i="1"/>
  <c r="K15" i="1"/>
  <c r="J7" i="1"/>
  <c r="J18" i="1"/>
  <c r="J23" i="1"/>
  <c r="G40" i="1"/>
  <c r="J31" i="1"/>
  <c r="G42" i="1"/>
  <c r="J33" i="1"/>
  <c r="J35" i="1"/>
  <c r="F39" i="1"/>
  <c r="AC44" i="1"/>
  <c r="G44" i="1"/>
  <c r="AL19" i="1"/>
  <c r="J17" i="1"/>
  <c r="F10" i="1"/>
  <c r="K33" i="1"/>
  <c r="K43" i="1"/>
  <c r="F34" i="1"/>
  <c r="J34" i="1"/>
  <c r="G43" i="1"/>
  <c r="F4" i="1"/>
  <c r="J6" i="1"/>
  <c r="F8" i="1"/>
  <c r="J9" i="1"/>
  <c r="J11" i="1"/>
  <c r="J13" i="1"/>
  <c r="K14" i="1"/>
  <c r="F15" i="1"/>
  <c r="F16" i="1"/>
  <c r="K16" i="1"/>
  <c r="K17" i="1"/>
  <c r="F18" i="1"/>
  <c r="F19" i="1"/>
  <c r="K19" i="1"/>
  <c r="F20" i="1"/>
  <c r="K30" i="1"/>
  <c r="F21" i="1"/>
  <c r="G22" i="1"/>
  <c r="J24" i="1"/>
  <c r="K34" i="1"/>
  <c r="F25" i="1"/>
  <c r="G26" i="1"/>
  <c r="G32" i="1"/>
  <c r="F7" i="1"/>
  <c r="G14" i="1"/>
  <c r="G15" i="1"/>
  <c r="G17" i="1"/>
  <c r="G18" i="1"/>
  <c r="G19" i="1"/>
  <c r="AD19" i="1"/>
  <c r="G20" i="1"/>
  <c r="G21" i="1"/>
  <c r="F24" i="1"/>
  <c r="K24" i="1"/>
  <c r="G25" i="1"/>
  <c r="G28" i="1"/>
  <c r="G30" i="1"/>
  <c r="J12" i="1"/>
  <c r="G31" i="1"/>
  <c r="J22" i="1"/>
  <c r="K32" i="1"/>
  <c r="F23" i="1"/>
  <c r="G24" i="1"/>
  <c r="G35" i="1"/>
  <c r="K35" i="1"/>
  <c r="J26" i="1"/>
  <c r="K36" i="1"/>
  <c r="F27" i="1"/>
  <c r="J29" i="1"/>
  <c r="K31" i="1"/>
  <c r="K41" i="1"/>
  <c r="F32" i="1"/>
  <c r="J32" i="1"/>
  <c r="G41" i="1"/>
  <c r="J14" i="1"/>
  <c r="J16" i="1"/>
  <c r="J19" i="1"/>
  <c r="J20" i="1"/>
  <c r="G23" i="1"/>
  <c r="K26" i="1"/>
  <c r="G27" i="1"/>
  <c r="K29" i="1"/>
  <c r="F30" i="1"/>
  <c r="J30" i="1"/>
  <c r="G39" i="1"/>
  <c r="G34" i="1"/>
  <c r="G36" i="1"/>
  <c r="G38" i="1"/>
  <c r="K39" i="1"/>
  <c r="F12" i="1"/>
  <c r="F14" i="1"/>
  <c r="J40" i="1"/>
  <c r="K37" i="1"/>
  <c r="K40" i="1"/>
  <c r="J42" i="1"/>
  <c r="AC43" i="1"/>
  <c r="J28" i="1"/>
  <c r="J36" i="1"/>
  <c r="J38" i="1"/>
  <c r="K42" i="1"/>
  <c r="AJ35" i="8"/>
  <c r="AK18" i="1"/>
  <c r="AK37" i="8" l="1"/>
  <c r="S38" i="8"/>
  <c r="T37" i="8"/>
  <c r="U37" i="8"/>
  <c r="C37" i="8"/>
  <c r="AB37" i="8"/>
  <c r="AH37" i="8"/>
  <c r="AI37" i="8" s="1"/>
  <c r="AF37" i="8"/>
  <c r="C19" i="1"/>
  <c r="W19" i="1"/>
  <c r="AD20" i="1"/>
  <c r="V19" i="1"/>
  <c r="AL20" i="1"/>
  <c r="AJ36" i="8"/>
  <c r="AK19" i="1"/>
  <c r="AK38" i="8" l="1"/>
  <c r="S39" i="8"/>
  <c r="AF38" i="8"/>
  <c r="AB38" i="8"/>
  <c r="U38" i="8"/>
  <c r="T38" i="8"/>
  <c r="AH38" i="8"/>
  <c r="AI38" i="8" s="1"/>
  <c r="C38" i="8"/>
  <c r="C20" i="1"/>
  <c r="AL21" i="1"/>
  <c r="V20" i="1"/>
  <c r="AD21" i="1"/>
  <c r="W20" i="1"/>
  <c r="AJ37" i="8"/>
  <c r="AK20" i="1"/>
  <c r="AK39" i="8" l="1"/>
  <c r="T39" i="8"/>
  <c r="S40" i="8"/>
  <c r="AH39" i="8"/>
  <c r="AI39" i="8" s="1"/>
  <c r="U39" i="8"/>
  <c r="AB39" i="8"/>
  <c r="AF39" i="8"/>
  <c r="C39" i="8"/>
  <c r="C21" i="1"/>
  <c r="AD22" i="1"/>
  <c r="W21" i="1"/>
  <c r="V21" i="1"/>
  <c r="AL22" i="1"/>
  <c r="AJ38" i="8"/>
  <c r="AK21" i="1"/>
  <c r="AK40" i="8" l="1"/>
  <c r="AB40" i="8"/>
  <c r="U40" i="8"/>
  <c r="T40" i="8"/>
  <c r="S41" i="8"/>
  <c r="AH40" i="8"/>
  <c r="AI40" i="8" s="1"/>
  <c r="C40" i="8"/>
  <c r="AF40" i="8"/>
  <c r="C22" i="1"/>
  <c r="AL23" i="1"/>
  <c r="AD23" i="1"/>
  <c r="W22" i="1"/>
  <c r="V22" i="1"/>
  <c r="AJ39" i="8"/>
  <c r="AK22" i="1"/>
  <c r="S42" i="8" l="1"/>
  <c r="AB41" i="8"/>
  <c r="U41" i="8"/>
  <c r="C41" i="8"/>
  <c r="T41" i="8"/>
  <c r="AF41" i="8"/>
  <c r="AH41" i="8"/>
  <c r="AI41" i="8" s="1"/>
  <c r="AK41" i="8"/>
  <c r="C23" i="1"/>
  <c r="AD24" i="1"/>
  <c r="W23" i="1"/>
  <c r="V23" i="1"/>
  <c r="AL24" i="1"/>
  <c r="AJ40" i="8"/>
  <c r="AK23" i="1"/>
  <c r="AK42" i="8" l="1"/>
  <c r="S43" i="8"/>
  <c r="AF42" i="8"/>
  <c r="AB42" i="8"/>
  <c r="U42" i="8"/>
  <c r="T42" i="8"/>
  <c r="AH42" i="8"/>
  <c r="AI42" i="8" s="1"/>
  <c r="C42" i="8"/>
  <c r="C24" i="1"/>
  <c r="AL25" i="1"/>
  <c r="V24" i="1"/>
  <c r="AD25" i="1"/>
  <c r="W24" i="1"/>
  <c r="AJ41" i="8"/>
  <c r="AK24" i="1"/>
  <c r="T43" i="8" l="1"/>
  <c r="S44" i="8"/>
  <c r="AH43" i="8"/>
  <c r="AI43" i="8" s="1"/>
  <c r="AF43" i="8"/>
  <c r="C43" i="8"/>
  <c r="U43" i="8"/>
  <c r="AB43" i="8"/>
  <c r="AK43" i="8"/>
  <c r="C25" i="1"/>
  <c r="AD26" i="1"/>
  <c r="W25" i="1"/>
  <c r="V25" i="1"/>
  <c r="AL26" i="1"/>
  <c r="AJ42" i="8"/>
  <c r="AK25" i="1"/>
  <c r="AB44" i="8" l="1"/>
  <c r="U44" i="8"/>
  <c r="T44" i="8"/>
  <c r="S45" i="8"/>
  <c r="AH44" i="8"/>
  <c r="AI44" i="8" s="1"/>
  <c r="AF44" i="8"/>
  <c r="C44" i="8"/>
  <c r="AK44" i="8"/>
  <c r="C26" i="1"/>
  <c r="AL27" i="1"/>
  <c r="AD27" i="1"/>
  <c r="W26" i="1"/>
  <c r="V26" i="1"/>
  <c r="AJ43" i="8"/>
  <c r="AK26" i="1"/>
  <c r="AK45" i="8" l="1"/>
  <c r="S46" i="8"/>
  <c r="AH45" i="8"/>
  <c r="AI45" i="8" s="1"/>
  <c r="AB45" i="8"/>
  <c r="U45" i="8"/>
  <c r="C45" i="8"/>
  <c r="T45" i="8"/>
  <c r="AF45" i="8"/>
  <c r="C27" i="1"/>
  <c r="W27" i="1"/>
  <c r="AI27" i="1"/>
  <c r="AJ27" i="1" s="1"/>
  <c r="AH27" i="1"/>
  <c r="AD28" i="1"/>
  <c r="V27" i="1"/>
  <c r="AL28" i="1"/>
  <c r="AJ44" i="8"/>
  <c r="AK27" i="1"/>
  <c r="AB46" i="8" l="1"/>
  <c r="U46" i="8"/>
  <c r="S47" i="8"/>
  <c r="T46" i="8"/>
  <c r="AF46" i="8"/>
  <c r="C46" i="8"/>
  <c r="AH46" i="8"/>
  <c r="AI46" i="8" s="1"/>
  <c r="AK46" i="8"/>
  <c r="C28" i="1"/>
  <c r="AD29" i="1"/>
  <c r="W28" i="1"/>
  <c r="V28" i="1"/>
  <c r="AL29" i="1"/>
  <c r="AJ45" i="8"/>
  <c r="AK28" i="1"/>
  <c r="AK47" i="8" l="1"/>
  <c r="S48" i="8"/>
  <c r="AB47" i="8"/>
  <c r="U47" i="8"/>
  <c r="AF47" i="8"/>
  <c r="T47" i="8"/>
  <c r="C47" i="8"/>
  <c r="AH47" i="8"/>
  <c r="AI47" i="8" s="1"/>
  <c r="C29" i="1"/>
  <c r="AL30" i="1"/>
  <c r="AH29" i="1"/>
  <c r="W29" i="1"/>
  <c r="V29" i="1"/>
  <c r="AD30" i="1"/>
  <c r="AI29" i="1"/>
  <c r="AJ29" i="1" s="1"/>
  <c r="AJ46" i="8"/>
  <c r="AK29" i="1"/>
  <c r="AF48" i="8" l="1"/>
  <c r="AB48" i="8"/>
  <c r="U48" i="8"/>
  <c r="S49" i="8"/>
  <c r="T48" i="8"/>
  <c r="AH48" i="8"/>
  <c r="AI48" i="8" s="1"/>
  <c r="C48" i="8"/>
  <c r="AK48" i="8"/>
  <c r="C30" i="1"/>
  <c r="AD31" i="1"/>
  <c r="W30" i="1"/>
  <c r="AI30" i="1"/>
  <c r="AJ30" i="1" s="1"/>
  <c r="V30" i="1"/>
  <c r="AH30" i="1"/>
  <c r="AL31" i="1"/>
  <c r="AJ47" i="8"/>
  <c r="AK30" i="1"/>
  <c r="AK49" i="8" l="1"/>
  <c r="S50" i="8"/>
  <c r="AH49" i="8"/>
  <c r="AI49" i="8" s="1"/>
  <c r="T49" i="8"/>
  <c r="AB49" i="8"/>
  <c r="U49" i="8"/>
  <c r="C49" i="8"/>
  <c r="AF49" i="8"/>
  <c r="C31" i="1"/>
  <c r="AL32" i="1"/>
  <c r="AH31" i="1"/>
  <c r="AD32" i="1"/>
  <c r="AI31" i="1"/>
  <c r="AJ31" i="1" s="1"/>
  <c r="V31" i="1"/>
  <c r="W31" i="1"/>
  <c r="AJ48" i="8"/>
  <c r="AK31" i="1"/>
  <c r="T50" i="8" l="1"/>
  <c r="AB50" i="8"/>
  <c r="U50" i="8"/>
  <c r="AH50" i="8"/>
  <c r="AI50" i="8" s="1"/>
  <c r="S51" i="8"/>
  <c r="C50" i="8"/>
  <c r="AF50" i="8"/>
  <c r="AK50" i="8"/>
  <c r="C32" i="1"/>
  <c r="AD33" i="1"/>
  <c r="W32" i="1"/>
  <c r="AI32" i="1"/>
  <c r="AJ32" i="1" s="1"/>
  <c r="V32" i="1"/>
  <c r="AH32" i="1"/>
  <c r="AL33" i="1"/>
  <c r="AJ49" i="8"/>
  <c r="AK32" i="1"/>
  <c r="AB51" i="8" l="1"/>
  <c r="U51" i="8"/>
  <c r="C51" i="8"/>
  <c r="T51" i="8"/>
  <c r="S52" i="8"/>
  <c r="AF51" i="8"/>
  <c r="AH51" i="8"/>
  <c r="AI51" i="8" s="1"/>
  <c r="AK51" i="8"/>
  <c r="C33" i="1"/>
  <c r="AL34" i="1"/>
  <c r="AH33" i="1"/>
  <c r="W33" i="1"/>
  <c r="V33" i="1"/>
  <c r="AD34" i="1"/>
  <c r="AI33" i="1"/>
  <c r="AJ33" i="1" s="1"/>
  <c r="AJ50" i="8"/>
  <c r="AK33" i="1"/>
  <c r="S53" i="8" l="1"/>
  <c r="AF52" i="8"/>
  <c r="AB52" i="8"/>
  <c r="U52" i="8"/>
  <c r="T52" i="8"/>
  <c r="AH52" i="8"/>
  <c r="AI52" i="8" s="1"/>
  <c r="C52" i="8"/>
  <c r="AK52" i="8"/>
  <c r="C34" i="1"/>
  <c r="AD35" i="1"/>
  <c r="W34" i="1"/>
  <c r="AI34" i="1"/>
  <c r="AJ34" i="1" s="1"/>
  <c r="V34" i="1"/>
  <c r="AH34" i="1"/>
  <c r="AL35" i="1"/>
  <c r="AJ51" i="8"/>
  <c r="AK34" i="1"/>
  <c r="AK53" i="8" l="1"/>
  <c r="S54" i="8"/>
  <c r="AF53" i="8"/>
  <c r="AB53" i="8"/>
  <c r="U53" i="8"/>
  <c r="C53" i="8"/>
  <c r="T53" i="8"/>
  <c r="AH53" i="8"/>
  <c r="AI53" i="8" s="1"/>
  <c r="C35" i="1"/>
  <c r="AL36" i="1"/>
  <c r="AH35" i="1"/>
  <c r="AD36" i="1"/>
  <c r="W35" i="1"/>
  <c r="AI35" i="1"/>
  <c r="AJ35" i="1" s="1"/>
  <c r="V35" i="1"/>
  <c r="AJ52" i="8"/>
  <c r="AK35" i="1"/>
  <c r="T54" i="8" l="1"/>
  <c r="S55" i="8"/>
  <c r="AH54" i="8"/>
  <c r="AI54" i="8" s="1"/>
  <c r="AB54" i="8"/>
  <c r="U54" i="8"/>
  <c r="AF54" i="8"/>
  <c r="C54" i="8"/>
  <c r="AK54" i="8"/>
  <c r="C36" i="1"/>
  <c r="AD37" i="1"/>
  <c r="W36" i="1"/>
  <c r="AI36" i="1"/>
  <c r="AJ36" i="1" s="1"/>
  <c r="V36" i="1"/>
  <c r="AH36" i="1"/>
  <c r="AL37" i="1"/>
  <c r="AJ53" i="8"/>
  <c r="AK36" i="1"/>
  <c r="AK55" i="8" l="1"/>
  <c r="AB55" i="8"/>
  <c r="U55" i="8"/>
  <c r="C55" i="8"/>
  <c r="T55" i="8"/>
  <c r="S56" i="8"/>
  <c r="AH55" i="8"/>
  <c r="AI55" i="8" s="1"/>
  <c r="AF55" i="8"/>
  <c r="C37" i="1"/>
  <c r="AL38" i="1"/>
  <c r="AH37" i="1"/>
  <c r="AD38" i="1"/>
  <c r="W37" i="1"/>
  <c r="AI37" i="1"/>
  <c r="AJ37" i="1" s="1"/>
  <c r="V37" i="1"/>
  <c r="AJ54" i="8"/>
  <c r="AK37" i="1"/>
  <c r="S57" i="8" l="1"/>
  <c r="U56" i="8"/>
  <c r="AF56" i="8"/>
  <c r="AB56" i="8"/>
  <c r="T56" i="8"/>
  <c r="C56" i="8"/>
  <c r="AH56" i="8"/>
  <c r="AI56" i="8" s="1"/>
  <c r="AK56" i="8"/>
  <c r="C38" i="1"/>
  <c r="W38" i="1"/>
  <c r="AI38" i="1"/>
  <c r="AJ38" i="1" s="1"/>
  <c r="V38" i="1"/>
  <c r="AH38" i="1"/>
  <c r="AL39" i="1"/>
  <c r="AJ55" i="8"/>
  <c r="AK38" i="1"/>
  <c r="AH39" i="1" l="1"/>
  <c r="AD39" i="1"/>
  <c r="AI39" i="1"/>
  <c r="AJ39" i="1" s="1"/>
  <c r="AK57" i="8"/>
  <c r="T57" i="8"/>
  <c r="S58" i="8"/>
  <c r="AH57" i="8"/>
  <c r="AI57" i="8" s="1"/>
  <c r="AB57" i="8"/>
  <c r="U57" i="8"/>
  <c r="AF57" i="8"/>
  <c r="C57" i="8"/>
  <c r="C39" i="1"/>
  <c r="AL40" i="1"/>
  <c r="V39" i="1"/>
  <c r="W39" i="1"/>
  <c r="AJ56" i="8"/>
  <c r="AK39" i="1"/>
  <c r="AI40" i="1" l="1"/>
  <c r="AJ40" i="1" s="1"/>
  <c r="AH40" i="1"/>
  <c r="AD40" i="1"/>
  <c r="AB58" i="8"/>
  <c r="U58" i="8"/>
  <c r="C58" i="8"/>
  <c r="T58" i="8"/>
  <c r="S59" i="8"/>
  <c r="AH58" i="8"/>
  <c r="AI58" i="8" s="1"/>
  <c r="AF58" i="8"/>
  <c r="AK58" i="8"/>
  <c r="C40" i="1"/>
  <c r="AL41" i="1"/>
  <c r="AD41" i="1"/>
  <c r="W40" i="1"/>
  <c r="V40" i="1"/>
  <c r="AJ57" i="8"/>
  <c r="AK40" i="1"/>
  <c r="AK59" i="8" l="1"/>
  <c r="S60" i="8"/>
  <c r="AF59" i="8"/>
  <c r="AB59" i="8"/>
  <c r="U59" i="8"/>
  <c r="T59" i="8"/>
  <c r="AH59" i="8"/>
  <c r="AI59" i="8" s="1"/>
  <c r="C59" i="8"/>
  <c r="C41" i="1"/>
  <c r="AD42" i="1"/>
  <c r="W41" i="1"/>
  <c r="AI41" i="1"/>
  <c r="AJ41" i="1" s="1"/>
  <c r="V41" i="1"/>
  <c r="AH41" i="1"/>
  <c r="AL42" i="1"/>
  <c r="AJ58" i="8"/>
  <c r="AK41" i="1"/>
  <c r="S61" i="8" l="1"/>
  <c r="AF60" i="8"/>
  <c r="AB60" i="8"/>
  <c r="U60" i="8"/>
  <c r="C60" i="8"/>
  <c r="T60" i="8"/>
  <c r="AH60" i="8"/>
  <c r="AI60" i="8" s="1"/>
  <c r="AK60" i="8"/>
  <c r="C42" i="1"/>
  <c r="AL43" i="1"/>
  <c r="AH42" i="1"/>
  <c r="AD43" i="1"/>
  <c r="W42" i="1"/>
  <c r="AI42" i="1"/>
  <c r="AJ42" i="1" s="1"/>
  <c r="V42" i="1"/>
  <c r="AJ59" i="8"/>
  <c r="AK42" i="1"/>
  <c r="AK61" i="8" l="1"/>
  <c r="T61" i="8"/>
  <c r="S62" i="8"/>
  <c r="AH61" i="8"/>
  <c r="AI61" i="8" s="1"/>
  <c r="AB61" i="8"/>
  <c r="U61" i="8"/>
  <c r="AF61" i="8"/>
  <c r="C61" i="8"/>
  <c r="C43" i="1"/>
  <c r="AD44" i="1"/>
  <c r="W43" i="1"/>
  <c r="V43" i="1"/>
  <c r="AH43" i="1"/>
  <c r="AI43" i="1"/>
  <c r="AJ43" i="1" s="1"/>
  <c r="AL44" i="1"/>
  <c r="AJ60" i="8"/>
  <c r="AK43" i="1"/>
  <c r="AB62" i="8" l="1"/>
  <c r="U62" i="8"/>
  <c r="C62" i="8"/>
  <c r="T62" i="8"/>
  <c r="AH62" i="8"/>
  <c r="AI62" i="8" s="1"/>
  <c r="AF62" i="8"/>
  <c r="AK62" i="8"/>
  <c r="C44" i="1"/>
  <c r="W44" i="1"/>
  <c r="AH44" i="1"/>
  <c r="AI44" i="1"/>
  <c r="AJ44" i="1" s="1"/>
  <c r="V44" i="1"/>
  <c r="AL45" i="1"/>
  <c r="AJ61" i="8"/>
  <c r="AK44" i="1"/>
  <c r="AD46" i="1" l="1"/>
  <c r="AD45" i="1"/>
  <c r="AK63" i="8"/>
  <c r="W45" i="1"/>
  <c r="AI45" i="1"/>
  <c r="AJ45" i="1" s="1"/>
  <c r="C45" i="1"/>
  <c r="AH45" i="1"/>
  <c r="V45" i="1"/>
  <c r="AL46" i="1"/>
  <c r="AJ62" i="8"/>
  <c r="AK45" i="1"/>
  <c r="AD47" i="1" l="1"/>
  <c r="V46" i="1"/>
  <c r="AH46" i="1"/>
  <c r="C46" i="1"/>
  <c r="W46" i="1"/>
  <c r="AI46" i="1"/>
  <c r="AJ46" i="1" s="1"/>
  <c r="AK64" i="8"/>
  <c r="AL47" i="1"/>
  <c r="AJ63" i="8"/>
  <c r="AK46" i="1"/>
  <c r="AI47" i="1" l="1"/>
  <c r="AJ47" i="1" s="1"/>
  <c r="AD48" i="1"/>
  <c r="V47" i="1"/>
  <c r="W47" i="1"/>
  <c r="C47" i="1"/>
  <c r="AH47" i="1"/>
  <c r="AK65" i="8"/>
  <c r="AI48" i="1"/>
  <c r="AJ48" i="1" s="1"/>
  <c r="V48" i="1"/>
  <c r="AL48" i="1"/>
  <c r="AJ64" i="8"/>
  <c r="AK47" i="1"/>
  <c r="W48" i="1" l="1"/>
  <c r="AH48" i="1"/>
  <c r="C48" i="1"/>
  <c r="W49" i="1"/>
  <c r="AD49" i="1"/>
  <c r="AH49" i="1"/>
  <c r="AI49" i="1"/>
  <c r="AJ49" i="1" s="1"/>
  <c r="C49" i="1"/>
  <c r="V49" i="1"/>
  <c r="AK66" i="8"/>
  <c r="AL49" i="1"/>
  <c r="AJ65" i="8"/>
  <c r="AK48" i="1"/>
  <c r="AD50" i="1" l="1"/>
  <c r="AH50" i="1"/>
  <c r="V50" i="1"/>
  <c r="AI50" i="1"/>
  <c r="AJ50" i="1" s="1"/>
  <c r="C50" i="1"/>
  <c r="W50" i="1"/>
  <c r="AK67" i="8"/>
  <c r="AL50" i="1"/>
  <c r="AJ66" i="8"/>
  <c r="AK49" i="1"/>
  <c r="AD51" i="1" l="1"/>
  <c r="AH51" i="1"/>
  <c r="V51" i="1"/>
  <c r="AI51" i="1"/>
  <c r="AJ51" i="1" s="1"/>
  <c r="C51" i="1"/>
  <c r="W51" i="1"/>
  <c r="AK68" i="8"/>
  <c r="AL51" i="1"/>
  <c r="AJ67" i="8"/>
  <c r="AK50" i="1"/>
  <c r="AD52" i="1" l="1"/>
  <c r="AI52" i="1"/>
  <c r="AJ52" i="1" s="1"/>
  <c r="C52" i="1"/>
  <c r="W52" i="1"/>
  <c r="AH52" i="1"/>
  <c r="V52" i="1"/>
  <c r="AK69" i="8"/>
  <c r="AL52" i="1"/>
  <c r="AJ68" i="8"/>
  <c r="AK51" i="1"/>
  <c r="W53" i="1" l="1"/>
  <c r="AD53" i="1"/>
  <c r="AH53" i="1"/>
  <c r="AI53" i="1"/>
  <c r="AJ53" i="1" s="1"/>
  <c r="V53" i="1"/>
  <c r="C53" i="1"/>
  <c r="AK70" i="8"/>
  <c r="AL53" i="1"/>
  <c r="AJ69" i="8"/>
  <c r="AK52" i="1"/>
  <c r="AD54" i="1" l="1"/>
  <c r="AH54" i="1"/>
  <c r="AI54" i="1"/>
  <c r="AJ54" i="1" s="1"/>
  <c r="V54" i="1"/>
  <c r="W54" i="1"/>
  <c r="C54" i="1"/>
  <c r="AK71" i="8"/>
  <c r="AL54" i="1"/>
  <c r="AJ70" i="8"/>
  <c r="AK53" i="1"/>
  <c r="AD55" i="1" l="1"/>
  <c r="AH55" i="1"/>
  <c r="AI55" i="1"/>
  <c r="AJ55" i="1" s="1"/>
  <c r="W55" i="1"/>
  <c r="V55" i="1"/>
  <c r="C55" i="1"/>
  <c r="AK72" i="8"/>
  <c r="AL55" i="1"/>
  <c r="AJ71" i="8"/>
  <c r="AK54" i="1"/>
  <c r="W56" i="1" l="1"/>
  <c r="AD56" i="1"/>
  <c r="AI56" i="1"/>
  <c r="AJ56" i="1" s="1"/>
  <c r="AH56" i="1"/>
  <c r="C56" i="1"/>
  <c r="V56" i="1"/>
  <c r="AK73" i="8"/>
  <c r="AL56" i="1"/>
  <c r="AJ72" i="8"/>
  <c r="AK55" i="1"/>
  <c r="AD57" i="1" l="1"/>
  <c r="AH57" i="1"/>
  <c r="V57" i="1"/>
  <c r="AI57" i="1"/>
  <c r="AJ57" i="1" s="1"/>
  <c r="C57" i="1"/>
  <c r="W57" i="1"/>
  <c r="AK74" i="8"/>
  <c r="AL57" i="1"/>
  <c r="AJ73" i="8"/>
  <c r="AK56" i="1"/>
  <c r="AD58" i="1" l="1"/>
  <c r="W58" i="1"/>
  <c r="AH58" i="1"/>
  <c r="V58" i="1"/>
  <c r="AI58" i="1"/>
  <c r="AJ58" i="1" s="1"/>
  <c r="C58" i="1"/>
  <c r="AK75" i="8"/>
  <c r="AL58" i="1"/>
  <c r="AJ74" i="8"/>
  <c r="AK57" i="1"/>
  <c r="W59" i="1" l="1"/>
  <c r="AD59" i="1"/>
  <c r="AH59" i="1"/>
  <c r="C59" i="1"/>
  <c r="AI59" i="1"/>
  <c r="AJ59" i="1" s="1"/>
  <c r="V59" i="1"/>
  <c r="AK76" i="8"/>
  <c r="AL59" i="1"/>
  <c r="AJ75" i="8"/>
  <c r="AJ76" i="8"/>
  <c r="AK58" i="1"/>
  <c r="W60" i="1" l="1"/>
  <c r="AH60" i="1"/>
  <c r="AI60" i="1"/>
  <c r="AJ60" i="1" s="1"/>
  <c r="AD60" i="1"/>
  <c r="V60" i="1"/>
  <c r="C60" i="1"/>
  <c r="AL60" i="1"/>
  <c r="AK59" i="1"/>
  <c r="C61" i="1" l="1"/>
  <c r="W61" i="1"/>
  <c r="V61" i="1"/>
  <c r="AH61" i="1"/>
  <c r="AI61" i="1"/>
  <c r="AJ61" i="1" s="1"/>
  <c r="AD61" i="1"/>
  <c r="AL61" i="1"/>
  <c r="AK60" i="1"/>
  <c r="W62" i="1" l="1"/>
  <c r="C62" i="1"/>
  <c r="AD62" i="1"/>
  <c r="V62" i="1"/>
  <c r="AI62" i="1"/>
  <c r="AJ62" i="1" s="1"/>
  <c r="AH62" i="1"/>
  <c r="AL62" i="1"/>
  <c r="AK61" i="1"/>
  <c r="AL63" i="1" l="1"/>
  <c r="AK62" i="1"/>
  <c r="AL64" i="1" l="1"/>
  <c r="AK63" i="1"/>
  <c r="AL65" i="1" l="1"/>
  <c r="AK64" i="1"/>
  <c r="AL66" i="1" l="1"/>
  <c r="AK65" i="1"/>
  <c r="AL67" i="1" l="1"/>
  <c r="AK66" i="1"/>
  <c r="AL68" i="1" l="1"/>
  <c r="AK67" i="1"/>
  <c r="AL69" i="1" l="1"/>
  <c r="AK68" i="1"/>
  <c r="AL70" i="1" l="1"/>
  <c r="AK69" i="1"/>
  <c r="AL71" i="1" l="1"/>
  <c r="AK70" i="1"/>
  <c r="AL72" i="1" l="1"/>
  <c r="AK71" i="1"/>
  <c r="AL73" i="1" l="1"/>
  <c r="AK72" i="1"/>
  <c r="AL74" i="1" l="1"/>
  <c r="AK73" i="1"/>
  <c r="AL75" i="1" l="1"/>
  <c r="AK74" i="1"/>
  <c r="AL76" i="1" l="1"/>
  <c r="AK75" i="1"/>
  <c r="AK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<sst xmlns="http://schemas.openxmlformats.org/spreadsheetml/2006/main" count="12509" uniqueCount="261">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</sst>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Data!$P$18:$P$100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Data!$U$18:$U$100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Data!$V$18:$V$100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Data!$W$18:$W$100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Data!$AH$1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Data!$AH$3:$AH$100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Data!$AJ$1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Data!$U$3:$U$100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Data!$AB$3:$AB$100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Data!$P$3:$P$100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xVal>
          <c:yVal>
            <c:numRef>
              <c:f>Data!$AG$3:$AG$100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Data!$Q$1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Data!$Q$3:$Q$100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020" tableType="queryTable" totalsRowShown="0">
  <autoFilter ref="A1:G1020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4685" tableType="queryTable" totalsRowShown="0">
  <autoFilter ref="A1:F4685" xr:uid="{64CFDD4F-559D-41E9-80F0-5AEA79361902}"/>
  <sortState xmlns:xlrd2="http://schemas.microsoft.com/office/spreadsheetml/2017/richdata2" ref="A2:F4685">
    <sortCondition ref="B1:B4685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6"/>
  <sheetViews>
    <sheetView zoomScaleNormal="100" workbookViewId="0">
      <pane ySplit="1" topLeftCell="A41" activePane="bottomLeft" state="frozen"/>
      <selection pane="bottomLeft" activeCell="AH15" sqref="AH15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5" width="10" hidden="1" customWidth="1"/>
    <col min="16" max="17" width="6.875" customWidth="1"/>
    <col min="18" max="18" width="9.5" style="3" customWidth="1"/>
    <col min="19" max="19" width="9.5" style="4" customWidth="1"/>
    <col min="20" max="20" width="5.625" customWidth="1"/>
    <col min="21" max="21" width="6.625" customWidth="1"/>
    <col min="22" max="23" width="9" style="3" customWidth="1"/>
    <col min="24" max="26" width="5.5" customWidth="1"/>
    <col min="27" max="27" width="5" hidden="1" customWidth="1"/>
    <col min="28" max="28" width="5.25" customWidth="1"/>
    <col min="29" max="29" width="7.375" style="3" customWidth="1"/>
    <col min="30" max="30" width="9.25" style="15" customWidth="1"/>
    <col min="31" max="31" width="5" hidden="1" customWidth="1"/>
    <col min="32" max="32" width="6.375" customWidth="1"/>
    <col min="33" max="33" width="6.25" customWidth="1"/>
    <col min="34" max="34" width="9" style="3" customWidth="1"/>
    <col min="35" max="35" width="5.5" customWidth="1"/>
    <col min="36" max="36" width="8.5" style="3" customWidth="1"/>
    <col min="37" max="37" width="7.625" style="4" customWidth="1"/>
    <col min="38" max="38" width="10.75" customWidth="1"/>
    <col min="39" max="1031" width="8.5" customWidth="1"/>
  </cols>
  <sheetData>
    <row r="1" spans="1:38" s="5" customFormat="1" ht="109.4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18" t="s">
        <v>5</v>
      </c>
      <c r="I1" s="18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P1" s="18" t="s">
        <v>12</v>
      </c>
      <c r="Q1" s="5" t="s">
        <v>32</v>
      </c>
      <c r="R1" s="7" t="s">
        <v>13</v>
      </c>
      <c r="S1" s="8"/>
      <c r="T1" s="18" t="s">
        <v>14</v>
      </c>
      <c r="U1" s="18" t="s">
        <v>15</v>
      </c>
      <c r="V1" s="7" t="s">
        <v>16</v>
      </c>
      <c r="W1" s="7" t="s">
        <v>17</v>
      </c>
      <c r="X1" s="18" t="s">
        <v>18</v>
      </c>
      <c r="Y1" s="18" t="s">
        <v>19</v>
      </c>
      <c r="Z1" s="18" t="s">
        <v>20</v>
      </c>
      <c r="AA1" s="5" t="s">
        <v>259</v>
      </c>
      <c r="AB1" s="18" t="s">
        <v>21</v>
      </c>
      <c r="AC1" s="7" t="s">
        <v>22</v>
      </c>
      <c r="AD1" s="14" t="s">
        <v>29</v>
      </c>
      <c r="AE1" s="5" t="s">
        <v>259</v>
      </c>
      <c r="AF1" s="18" t="s">
        <v>30</v>
      </c>
      <c r="AG1" s="5" t="s">
        <v>31</v>
      </c>
      <c r="AH1" s="7" t="s">
        <v>23</v>
      </c>
      <c r="AI1" s="5" t="s">
        <v>25</v>
      </c>
      <c r="AJ1" s="7" t="s">
        <v>26</v>
      </c>
      <c r="AK1" s="8" t="s">
        <v>27</v>
      </c>
      <c r="AL1" s="5" t="s">
        <v>0</v>
      </c>
    </row>
    <row r="2" spans="1:38" x14ac:dyDescent="0.25">
      <c r="A2" s="9">
        <v>43895</v>
      </c>
      <c r="B2">
        <v>0</v>
      </c>
      <c r="C2" s="4">
        <f t="shared" ref="C2:C51" si="0">B2-P2-U2</f>
        <v>0</v>
      </c>
      <c r="D2" s="4"/>
      <c r="E2" s="10">
        <v>0</v>
      </c>
      <c r="I2" s="11"/>
      <c r="J2" s="12"/>
      <c r="K2" s="12"/>
      <c r="T2">
        <v>0</v>
      </c>
      <c r="U2">
        <v>0</v>
      </c>
      <c r="AG2" s="10"/>
      <c r="AI2" s="4">
        <f>B2-P2-U2-AF2</f>
        <v>0</v>
      </c>
      <c r="AL2" s="9">
        <v>43895</v>
      </c>
    </row>
    <row r="3" spans="1:38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f ca="1">OFFSET(SerbiaOfficialData!$F$7,(ROW(H1)*17)-17,0)</f>
        <v>67</v>
      </c>
      <c r="I3" s="11">
        <f ca="1">OFFSET(SerbiaOfficialData!$F$6,(ROW(I1)*17)-17,0)</f>
        <v>67</v>
      </c>
      <c r="J3" s="12">
        <f t="shared" ref="J3:J49" ca="1" si="1">E3/I3</f>
        <v>1.4925373134328358E-2</v>
      </c>
      <c r="K3" s="12"/>
      <c r="O3">
        <f>(ROW(P1)*17)-17+17</f>
        <v>17</v>
      </c>
      <c r="P3">
        <f ca="1">OFFSET(SerbiaOfficialData!$F$17,(ROW(P1)*17)-17,0)</f>
        <v>0</v>
      </c>
      <c r="S3" s="4">
        <f>(ROW(T1)*17)-17+11</f>
        <v>11</v>
      </c>
      <c r="T3">
        <f ca="1">OFFSET(SerbiaOfficialData!$F$8,(ROW(U1)*17)-17,0)</f>
        <v>0</v>
      </c>
      <c r="U3">
        <f ca="1">OFFSET(SerbiaOfficialData!$F$11,(ROW(U1)*17)-17,0)</f>
        <v>0</v>
      </c>
      <c r="X3">
        <f ca="1">OFFSET(SerbiaOfficialData!$F$9,(ROW(X1)*17)-17,0)</f>
        <v>0</v>
      </c>
      <c r="Y3">
        <f ca="1">OFFSET(SerbiaOfficialData!$F$10,(ROW(Y1)*17)-17,0)</f>
        <v>0</v>
      </c>
      <c r="Z3">
        <f ca="1">OFFSET(SerbiaOfficialData!$F$12,(ROW(Y1)*17)-17,0)</f>
        <v>0</v>
      </c>
      <c r="AA3">
        <f>(ROW(AB1)*17)-17+2</f>
        <v>2</v>
      </c>
      <c r="AB3">
        <f ca="1">OFFSET(SerbiaOfficialData!$F$2,(ROW(AB1)*17)-17,0)</f>
        <v>0</v>
      </c>
      <c r="AD3" s="15">
        <f ca="1">U3+AB3</f>
        <v>0</v>
      </c>
      <c r="AE3">
        <f>(ROW(AF1)*17)-16+2</f>
        <v>3</v>
      </c>
      <c r="AF3">
        <f ca="1">OFFSET(SerbiaOfficialData!$F$3,(ROW(AF1)*17)-17,0)</f>
        <v>1</v>
      </c>
      <c r="AG3" s="10"/>
      <c r="AI3" s="4">
        <f ca="1">B3-P3-U3-AF3</f>
        <v>0</v>
      </c>
      <c r="AL3" s="9">
        <v>43896</v>
      </c>
    </row>
    <row r="4" spans="1:38" x14ac:dyDescent="0.25">
      <c r="A4" s="9">
        <f t="shared" ref="A4:A62" si="2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3">(ROW(E2)*17)-16+3</f>
        <v>21</v>
      </c>
      <c r="E4" s="10">
        <f ca="1">OFFSET(SerbiaOfficialData!$F$4,(ROW(E2)*17)-17,0)</f>
        <v>0</v>
      </c>
      <c r="F4" s="2">
        <f t="shared" ref="F4:F49" ca="1" si="4">E4/B3</f>
        <v>0</v>
      </c>
      <c r="H4">
        <f ca="1">OFFSET(SerbiaOfficialData!$F$7,(ROW(H2)*17)-17,0)</f>
        <v>91</v>
      </c>
      <c r="I4" s="11">
        <f ca="1">OFFSET(SerbiaOfficialData!$F$6,(ROW(I2)*17)-17,0)</f>
        <v>24</v>
      </c>
      <c r="J4" s="12">
        <f t="shared" ca="1" si="1"/>
        <v>0</v>
      </c>
      <c r="K4" s="12"/>
      <c r="O4">
        <f t="shared" ref="O4:O43" si="5">(ROW(P2)*17)-17+17</f>
        <v>34</v>
      </c>
      <c r="P4">
        <f ca="1">OFFSET(SerbiaOfficialData!$F$17,(ROW(P2)*17)-17,0)</f>
        <v>0</v>
      </c>
      <c r="S4" s="4">
        <f t="shared" ref="S4:S19" si="6">(ROW(T2)*17)-17+11</f>
        <v>28</v>
      </c>
      <c r="T4">
        <f ca="1">OFFSET(SerbiaOfficialData!$F$8,(ROW(U2)*17)-17,0)</f>
        <v>0</v>
      </c>
      <c r="U4">
        <f ca="1">OFFSET(SerbiaOfficialData!$F$11,(ROW(U2)*17)-17,0)</f>
        <v>0</v>
      </c>
      <c r="X4">
        <f ca="1">OFFSET(SerbiaOfficialData!$F$9,(ROW(X2)*17)-17,0)</f>
        <v>0</v>
      </c>
      <c r="Y4">
        <f ca="1">OFFSET(SerbiaOfficialData!$F$10,(ROW(Y2)*17)-17,0)</f>
        <v>0</v>
      </c>
      <c r="Z4">
        <f ca="1">OFFSET(SerbiaOfficialData!$F$12,(ROW(Y2)*17)-17,0)</f>
        <v>0</v>
      </c>
      <c r="AA4">
        <f t="shared" ref="AA4:AA62" si="7">(ROW(AB2)*17)-17+2</f>
        <v>19</v>
      </c>
      <c r="AB4">
        <f ca="1">OFFSET(SerbiaOfficialData!$F$2,(ROW(AB2)*17)-17,0)</f>
        <v>0</v>
      </c>
      <c r="AD4" s="15">
        <f t="shared" ref="AD4:AD62" ca="1" si="8">U4+AB4</f>
        <v>0</v>
      </c>
      <c r="AE4">
        <f t="shared" ref="AE4:AE62" si="9">(ROW(AF2)*17)-16+2</f>
        <v>20</v>
      </c>
      <c r="AF4">
        <f ca="1">OFFSET(SerbiaOfficialData!$F$3,(ROW(AF2)*17)-17,0)</f>
        <v>1</v>
      </c>
      <c r="AG4" s="10"/>
      <c r="AI4" s="4">
        <f ca="1">B4-P4-U4-AF4</f>
        <v>0</v>
      </c>
      <c r="AL4" s="9">
        <f t="shared" ref="AL4:AL35" si="10">AL3+1</f>
        <v>43897</v>
      </c>
    </row>
    <row r="5" spans="1:38" x14ac:dyDescent="0.25">
      <c r="A5" s="9">
        <f t="shared" si="2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3"/>
        <v>38</v>
      </c>
      <c r="E5" s="10">
        <f ca="1">OFFSET(SerbiaOfficialData!$F$4,(ROW(E3)*17)-17,0)</f>
        <v>0</v>
      </c>
      <c r="F5" s="2">
        <f t="shared" ca="1" si="4"/>
        <v>0</v>
      </c>
      <c r="H5">
        <f ca="1">OFFSET(SerbiaOfficialData!$F$7,(ROW(H3)*17)-17,0)</f>
        <v>94</v>
      </c>
      <c r="I5" s="11">
        <f ca="1">OFFSET(SerbiaOfficialData!$F$6,(ROW(I3)*17)-17,0)</f>
        <v>3</v>
      </c>
      <c r="J5" s="12">
        <f t="shared" ca="1" si="1"/>
        <v>0</v>
      </c>
      <c r="K5" s="12"/>
      <c r="O5">
        <f t="shared" si="5"/>
        <v>51</v>
      </c>
      <c r="P5">
        <f ca="1">OFFSET(SerbiaOfficialData!$F$17,(ROW(P3)*17)-17,0)</f>
        <v>0</v>
      </c>
      <c r="S5" s="4">
        <f t="shared" si="6"/>
        <v>45</v>
      </c>
      <c r="T5">
        <f ca="1">OFFSET(SerbiaOfficialData!$F$8,(ROW(U3)*17)-17,0)</f>
        <v>0</v>
      </c>
      <c r="U5">
        <f ca="1">OFFSET(SerbiaOfficialData!$F$11,(ROW(U3)*17)-17,0)</f>
        <v>0</v>
      </c>
      <c r="X5">
        <f ca="1">OFFSET(SerbiaOfficialData!$F$9,(ROW(X3)*17)-17,0)</f>
        <v>0</v>
      </c>
      <c r="Y5">
        <f ca="1">OFFSET(SerbiaOfficialData!$F$10,(ROW(Y3)*17)-17,0)</f>
        <v>0</v>
      </c>
      <c r="Z5">
        <f ca="1">OFFSET(SerbiaOfficialData!$F$12,(ROW(Y3)*17)-17,0)</f>
        <v>0</v>
      </c>
      <c r="AA5">
        <f t="shared" si="7"/>
        <v>36</v>
      </c>
      <c r="AB5">
        <f ca="1">OFFSET(SerbiaOfficialData!$F$2,(ROW(AB3)*17)-17,0)</f>
        <v>0</v>
      </c>
      <c r="AD5" s="15">
        <f t="shared" ca="1" si="8"/>
        <v>0</v>
      </c>
      <c r="AE5">
        <f t="shared" si="9"/>
        <v>37</v>
      </c>
      <c r="AF5">
        <f ca="1">OFFSET(SerbiaOfficialData!$F$3,(ROW(AF3)*17)-17,0)</f>
        <v>1</v>
      </c>
      <c r="AG5" s="10"/>
      <c r="AI5" s="4">
        <f ca="1">B5-P5-U5-AF5</f>
        <v>0</v>
      </c>
      <c r="AL5" s="9">
        <f t="shared" si="10"/>
        <v>43898</v>
      </c>
    </row>
    <row r="6" spans="1:38" x14ac:dyDescent="0.25">
      <c r="A6" s="9">
        <f t="shared" si="2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3"/>
        <v>55</v>
      </c>
      <c r="E6" s="10">
        <f ca="1">OFFSET(SerbiaOfficialData!$F$4,(ROW(E4)*17)-17,0)</f>
        <v>1</v>
      </c>
      <c r="F6" s="2">
        <f t="shared" ca="1" si="4"/>
        <v>1</v>
      </c>
      <c r="H6">
        <f ca="1">OFFSET(SerbiaOfficialData!$F$7,(ROW(H4)*17)-17,0)</f>
        <v>101</v>
      </c>
      <c r="I6" s="11">
        <f ca="1">OFFSET(SerbiaOfficialData!$F$6,(ROW(I4)*17)-17,0)</f>
        <v>7</v>
      </c>
      <c r="J6" s="12">
        <f t="shared" ca="1" si="1"/>
        <v>0.14285714285714285</v>
      </c>
      <c r="K6" s="12"/>
      <c r="O6">
        <f t="shared" si="5"/>
        <v>68</v>
      </c>
      <c r="P6">
        <f ca="1">OFFSET(SerbiaOfficialData!$F$17,(ROW(P4)*17)-17,0)</f>
        <v>0</v>
      </c>
      <c r="S6" s="4">
        <f t="shared" si="6"/>
        <v>62</v>
      </c>
      <c r="T6">
        <f ca="1">OFFSET(SerbiaOfficialData!$F$8,(ROW(U4)*17)-17,0)</f>
        <v>0</v>
      </c>
      <c r="U6">
        <f ca="1">OFFSET(SerbiaOfficialData!$F$11,(ROW(U4)*17)-17,0)</f>
        <v>0</v>
      </c>
      <c r="X6">
        <f ca="1">OFFSET(SerbiaOfficialData!$F$9,(ROW(X4)*17)-17,0)</f>
        <v>0</v>
      </c>
      <c r="Y6">
        <f ca="1">OFFSET(SerbiaOfficialData!$F$10,(ROW(Y4)*17)-17,0)</f>
        <v>0</v>
      </c>
      <c r="Z6">
        <f ca="1">OFFSET(SerbiaOfficialData!$F$12,(ROW(Y4)*17)-17,0)</f>
        <v>0</v>
      </c>
      <c r="AA6">
        <f t="shared" si="7"/>
        <v>53</v>
      </c>
      <c r="AB6">
        <f ca="1">OFFSET(SerbiaOfficialData!$F$2,(ROW(AB4)*17)-17,0)</f>
        <v>0</v>
      </c>
      <c r="AD6" s="15">
        <f t="shared" ca="1" si="8"/>
        <v>0</v>
      </c>
      <c r="AE6">
        <f t="shared" si="9"/>
        <v>54</v>
      </c>
      <c r="AF6">
        <f ca="1">OFFSET(SerbiaOfficialData!$F$3,(ROW(AF4)*17)-17,0)</f>
        <v>2</v>
      </c>
      <c r="AG6" s="10"/>
      <c r="AI6" s="4">
        <f ca="1">B6-P6-U6-AF6</f>
        <v>0</v>
      </c>
      <c r="AL6" s="9">
        <f t="shared" si="10"/>
        <v>43899</v>
      </c>
    </row>
    <row r="7" spans="1:38" x14ac:dyDescent="0.25">
      <c r="A7" s="9">
        <f t="shared" si="2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3"/>
        <v>72</v>
      </c>
      <c r="E7" s="10">
        <f ca="1">OFFSET(SerbiaOfficialData!$F$4,(ROW(E5)*17)-17,0)</f>
        <v>3</v>
      </c>
      <c r="F7" s="2">
        <f t="shared" ca="1" si="4"/>
        <v>1.5</v>
      </c>
      <c r="G7" s="13"/>
      <c r="H7">
        <f ca="1">OFFSET(SerbiaOfficialData!$F$7,(ROW(H5)*17)-17,0)</f>
        <v>117</v>
      </c>
      <c r="I7" s="11">
        <f ca="1">OFFSET(SerbiaOfficialData!$F$6,(ROW(I5)*17)-17,0)</f>
        <v>16</v>
      </c>
      <c r="J7" s="12">
        <f t="shared" ca="1" si="1"/>
        <v>0.1875</v>
      </c>
      <c r="K7" s="12"/>
      <c r="O7">
        <f t="shared" si="5"/>
        <v>85</v>
      </c>
      <c r="P7">
        <f ca="1">OFFSET(SerbiaOfficialData!$F$17,(ROW(P5)*17)-17,0)</f>
        <v>0</v>
      </c>
      <c r="S7" s="4">
        <f t="shared" si="6"/>
        <v>79</v>
      </c>
      <c r="T7">
        <f ca="1">OFFSET(SerbiaOfficialData!$F$8,(ROW(U5)*17)-17,0)</f>
        <v>0</v>
      </c>
      <c r="U7">
        <f ca="1">OFFSET(SerbiaOfficialData!$F$11,(ROW(U5)*17)-17,0)</f>
        <v>0</v>
      </c>
      <c r="X7">
        <f ca="1">OFFSET(SerbiaOfficialData!$F$9,(ROW(X5)*17)-17,0)</f>
        <v>0</v>
      </c>
      <c r="Y7">
        <f ca="1">OFFSET(SerbiaOfficialData!$F$10,(ROW(Y5)*17)-17,0)</f>
        <v>0</v>
      </c>
      <c r="Z7">
        <f ca="1">OFFSET(SerbiaOfficialData!$F$12,(ROW(Y5)*17)-17,0)</f>
        <v>0</v>
      </c>
      <c r="AA7">
        <f t="shared" si="7"/>
        <v>70</v>
      </c>
      <c r="AB7">
        <f ca="1">OFFSET(SerbiaOfficialData!$F$2,(ROW(AB5)*17)-17,0)</f>
        <v>0</v>
      </c>
      <c r="AD7" s="15">
        <f t="shared" ca="1" si="8"/>
        <v>0</v>
      </c>
      <c r="AE7">
        <f t="shared" si="9"/>
        <v>71</v>
      </c>
      <c r="AF7">
        <f ca="1">OFFSET(SerbiaOfficialData!$F$3,(ROW(AF5)*17)-17,0)</f>
        <v>3</v>
      </c>
      <c r="AG7" s="10"/>
      <c r="AI7" s="4">
        <f ca="1">B7-P7-U7-AF7</f>
        <v>2</v>
      </c>
      <c r="AL7" s="9">
        <f t="shared" si="10"/>
        <v>43900</v>
      </c>
    </row>
    <row r="8" spans="1:38" x14ac:dyDescent="0.25">
      <c r="A8" s="9">
        <f t="shared" si="2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3"/>
        <v>89</v>
      </c>
      <c r="E8" s="10">
        <f ca="1">OFFSET(SerbiaOfficialData!$F$4,(ROW(E6)*17)-17,0)</f>
        <v>13</v>
      </c>
      <c r="F8" s="2">
        <f t="shared" ca="1" si="4"/>
        <v>2.6</v>
      </c>
      <c r="G8" s="13"/>
      <c r="H8">
        <f ca="1">OFFSET(SerbiaOfficialData!$F$7,(ROW(H6)*17)-17,0)</f>
        <v>151</v>
      </c>
      <c r="I8" s="11">
        <f ca="1">OFFSET(SerbiaOfficialData!$F$6,(ROW(I6)*17)-17,0)</f>
        <v>34</v>
      </c>
      <c r="J8" s="12">
        <f t="shared" ca="1" si="1"/>
        <v>0.38235294117647056</v>
      </c>
      <c r="K8" s="12"/>
      <c r="O8">
        <f t="shared" si="5"/>
        <v>102</v>
      </c>
      <c r="P8">
        <f ca="1">OFFSET(SerbiaOfficialData!$F$17,(ROW(P6)*17)-17,0)</f>
        <v>0</v>
      </c>
      <c r="S8" s="4">
        <f t="shared" si="6"/>
        <v>96</v>
      </c>
      <c r="T8">
        <f ca="1">OFFSET(SerbiaOfficialData!$F$8,(ROW(U6)*17)-17,0)</f>
        <v>0</v>
      </c>
      <c r="U8">
        <f ca="1">OFFSET(SerbiaOfficialData!$F$11,(ROW(U6)*17)-17,0)</f>
        <v>0</v>
      </c>
      <c r="X8">
        <f ca="1">OFFSET(SerbiaOfficialData!$F$9,(ROW(X6)*17)-17,0)</f>
        <v>0</v>
      </c>
      <c r="Y8">
        <f ca="1">OFFSET(SerbiaOfficialData!$F$10,(ROW(Y6)*17)-17,0)</f>
        <v>0</v>
      </c>
      <c r="Z8">
        <f ca="1">OFFSET(SerbiaOfficialData!$F$12,(ROW(Y6)*17)-17,0)</f>
        <v>0</v>
      </c>
      <c r="AA8">
        <f t="shared" si="7"/>
        <v>87</v>
      </c>
      <c r="AB8">
        <f ca="1">OFFSET(SerbiaOfficialData!$F$2,(ROW(AB6)*17)-17,0)</f>
        <v>0</v>
      </c>
      <c r="AD8" s="15">
        <f t="shared" ca="1" si="8"/>
        <v>0</v>
      </c>
      <c r="AE8">
        <f t="shared" si="9"/>
        <v>88</v>
      </c>
      <c r="AF8">
        <f ca="1">OFFSET(SerbiaOfficialData!$F$3,(ROW(AF6)*17)-17,0)</f>
        <v>12</v>
      </c>
      <c r="AG8" s="10"/>
      <c r="AI8" s="4"/>
      <c r="AL8" s="9">
        <f t="shared" si="10"/>
        <v>43901</v>
      </c>
    </row>
    <row r="9" spans="1:38" x14ac:dyDescent="0.25">
      <c r="A9" s="9">
        <f t="shared" si="2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3"/>
        <v>106</v>
      </c>
      <c r="E9" s="10">
        <f ca="1">OFFSET(SerbiaOfficialData!$F$4,(ROW(E7)*17)-17,0)</f>
        <v>6</v>
      </c>
      <c r="F9" s="2">
        <f t="shared" ca="1" si="4"/>
        <v>0.33333333333333331</v>
      </c>
      <c r="G9" s="13"/>
      <c r="H9">
        <f ca="1">OFFSET(SerbiaOfficialData!$F$7,(ROW(H7)*17)-17,0)</f>
        <v>185</v>
      </c>
      <c r="I9" s="11">
        <f ca="1">OFFSET(SerbiaOfficialData!$F$6,(ROW(I7)*17)-17,0)</f>
        <v>34</v>
      </c>
      <c r="J9" s="12">
        <f t="shared" ca="1" si="1"/>
        <v>0.17647058823529413</v>
      </c>
      <c r="K9" s="13"/>
      <c r="O9">
        <f t="shared" si="5"/>
        <v>119</v>
      </c>
      <c r="P9">
        <f ca="1">OFFSET(SerbiaOfficialData!$F$17,(ROW(P7)*17)-17,0)</f>
        <v>0</v>
      </c>
      <c r="S9" s="4">
        <f t="shared" si="6"/>
        <v>113</v>
      </c>
      <c r="T9">
        <f ca="1">OFFSET(SerbiaOfficialData!$F$8,(ROW(U7)*17)-17,0)</f>
        <v>0</v>
      </c>
      <c r="U9">
        <f ca="1">OFFSET(SerbiaOfficialData!$F$11,(ROW(U7)*17)-17,0)</f>
        <v>0</v>
      </c>
      <c r="X9">
        <f ca="1">OFFSET(SerbiaOfficialData!$F$9,(ROW(X7)*17)-17,0)</f>
        <v>0</v>
      </c>
      <c r="Y9">
        <f ca="1">OFFSET(SerbiaOfficialData!$F$10,(ROW(Y7)*17)-17,0)</f>
        <v>0</v>
      </c>
      <c r="Z9">
        <f ca="1">OFFSET(SerbiaOfficialData!$F$12,(ROW(Y7)*17)-17,0)</f>
        <v>0</v>
      </c>
      <c r="AA9">
        <f t="shared" si="7"/>
        <v>104</v>
      </c>
      <c r="AB9">
        <f ca="1">OFFSET(SerbiaOfficialData!$F$2,(ROW(AB7)*17)-17,0)</f>
        <v>1</v>
      </c>
      <c r="AD9" s="15">
        <f t="shared" ca="1" si="8"/>
        <v>1</v>
      </c>
      <c r="AE9">
        <f t="shared" si="9"/>
        <v>105</v>
      </c>
      <c r="AF9">
        <f ca="1">OFFSET(SerbiaOfficialData!$F$3,(ROW(AF7)*17)-17,0)</f>
        <v>19</v>
      </c>
      <c r="AG9" s="10"/>
      <c r="AI9" s="4"/>
      <c r="AL9" s="9">
        <f t="shared" si="10"/>
        <v>43902</v>
      </c>
    </row>
    <row r="10" spans="1:38" x14ac:dyDescent="0.25">
      <c r="A10" s="9">
        <f t="shared" si="2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3"/>
        <v>123</v>
      </c>
      <c r="E10" s="10">
        <f ca="1">OFFSET(SerbiaOfficialData!$F$4,(ROW(E8)*17)-17,0)</f>
        <v>11</v>
      </c>
      <c r="F10" s="2">
        <f t="shared" ca="1" si="4"/>
        <v>0.45833333333333331</v>
      </c>
      <c r="G10" s="13"/>
      <c r="H10">
        <f ca="1">OFFSET(SerbiaOfficialData!$F$7,(ROW(H8)*17)-17,0)</f>
        <v>239</v>
      </c>
      <c r="I10" s="11">
        <f ca="1">OFFSET(SerbiaOfficialData!$F$6,(ROW(I8)*17)-17,0)</f>
        <v>54</v>
      </c>
      <c r="J10" s="12">
        <f t="shared" ca="1" si="1"/>
        <v>0.20370370370370369</v>
      </c>
      <c r="K10" s="13"/>
      <c r="O10">
        <f t="shared" si="5"/>
        <v>136</v>
      </c>
      <c r="P10">
        <f ca="1">OFFSET(SerbiaOfficialData!$F$17,(ROW(P8)*17)-17,0)</f>
        <v>0</v>
      </c>
      <c r="S10" s="4">
        <f t="shared" si="6"/>
        <v>130</v>
      </c>
      <c r="T10">
        <f ca="1">OFFSET(SerbiaOfficialData!$F$8,(ROW(U8)*17)-17,0)</f>
        <v>0</v>
      </c>
      <c r="U10">
        <f ca="1">OFFSET(SerbiaOfficialData!$F$11,(ROW(U8)*17)-17,0)</f>
        <v>0</v>
      </c>
      <c r="X10">
        <f ca="1">OFFSET(SerbiaOfficialData!$F$9,(ROW(X8)*17)-17,0)</f>
        <v>0</v>
      </c>
      <c r="Y10">
        <f ca="1">OFFSET(SerbiaOfficialData!$F$10,(ROW(Y8)*17)-17,0)</f>
        <v>0</v>
      </c>
      <c r="Z10">
        <f ca="1">OFFSET(SerbiaOfficialData!$F$12,(ROW(Y8)*17)-17,0)</f>
        <v>0</v>
      </c>
      <c r="AA10">
        <f t="shared" si="7"/>
        <v>121</v>
      </c>
      <c r="AB10">
        <f ca="1">OFFSET(SerbiaOfficialData!$F$2,(ROW(AB8)*17)-17,0)</f>
        <v>1</v>
      </c>
      <c r="AD10" s="15">
        <f t="shared" ca="1" si="8"/>
        <v>1</v>
      </c>
      <c r="AE10">
        <f t="shared" si="9"/>
        <v>122</v>
      </c>
      <c r="AF10">
        <f ca="1">OFFSET(SerbiaOfficialData!$F$3,(ROW(AF8)*17)-17,0)</f>
        <v>21</v>
      </c>
      <c r="AG10" s="10"/>
      <c r="AI10" s="4"/>
      <c r="AL10" s="9">
        <f t="shared" si="10"/>
        <v>43903</v>
      </c>
    </row>
    <row r="11" spans="1:38" x14ac:dyDescent="0.25">
      <c r="A11" s="9">
        <f t="shared" si="2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3"/>
        <v>140</v>
      </c>
      <c r="E11" s="10">
        <f ca="1">OFFSET(SerbiaOfficialData!$F$4,(ROW(E9)*17)-17,0)</f>
        <v>11</v>
      </c>
      <c r="F11" s="2">
        <f t="shared" ca="1" si="4"/>
        <v>0.31428571428571428</v>
      </c>
      <c r="G11" s="13"/>
      <c r="H11">
        <f ca="1">OFFSET(SerbiaOfficialData!$F$7,(ROW(H9)*17)-17,0)</f>
        <v>268</v>
      </c>
      <c r="I11" s="11">
        <f ca="1">OFFSET(SerbiaOfficialData!$F$6,(ROW(I9)*17)-17,0)</f>
        <v>29</v>
      </c>
      <c r="J11" s="12">
        <f t="shared" ca="1" si="1"/>
        <v>0.37931034482758619</v>
      </c>
      <c r="K11" s="12"/>
      <c r="O11">
        <f t="shared" si="5"/>
        <v>153</v>
      </c>
      <c r="P11">
        <f ca="1">OFFSET(SerbiaOfficialData!$F$17,(ROW(P9)*17)-17,0)</f>
        <v>0</v>
      </c>
      <c r="S11" s="4">
        <f t="shared" si="6"/>
        <v>147</v>
      </c>
      <c r="T11">
        <f ca="1">OFFSET(SerbiaOfficialData!$F$8,(ROW(U9)*17)-17,0)</f>
        <v>0</v>
      </c>
      <c r="U11">
        <f ca="1">OFFSET(SerbiaOfficialData!$F$11,(ROW(U9)*17)-17,0)</f>
        <v>0</v>
      </c>
      <c r="X11">
        <f ca="1">OFFSET(SerbiaOfficialData!$F$9,(ROW(X9)*17)-17,0)</f>
        <v>0</v>
      </c>
      <c r="Y11">
        <f ca="1">OFFSET(SerbiaOfficialData!$F$10,(ROW(Y9)*17)-17,0)</f>
        <v>0</v>
      </c>
      <c r="Z11">
        <f ca="1">OFFSET(SerbiaOfficialData!$F$12,(ROW(Y9)*17)-17,0)</f>
        <v>0</v>
      </c>
      <c r="AA11">
        <f t="shared" si="7"/>
        <v>138</v>
      </c>
      <c r="AB11">
        <f ca="1">OFFSET(SerbiaOfficialData!$F$2,(ROW(AB9)*17)-17,0)</f>
        <v>1</v>
      </c>
      <c r="AD11" s="15">
        <f t="shared" ca="1" si="8"/>
        <v>1</v>
      </c>
      <c r="AE11">
        <f t="shared" si="9"/>
        <v>139</v>
      </c>
      <c r="AF11">
        <f ca="1">OFFSET(SerbiaOfficialData!$F$3,(ROW(AF9)*17)-17,0)</f>
        <v>23</v>
      </c>
      <c r="AG11" s="10"/>
      <c r="AI11" s="4"/>
      <c r="AL11" s="9">
        <f t="shared" si="10"/>
        <v>43904</v>
      </c>
    </row>
    <row r="12" spans="1:38" x14ac:dyDescent="0.25">
      <c r="A12" s="9">
        <f t="shared" si="2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3"/>
        <v>157</v>
      </c>
      <c r="E12" s="10">
        <f ca="1">OFFSET(SerbiaOfficialData!$F$4,(ROW(E10)*17)-17,0)</f>
        <v>2</v>
      </c>
      <c r="F12" s="2">
        <f t="shared" ca="1" si="4"/>
        <v>4.3478260869565216E-2</v>
      </c>
      <c r="G12" s="13"/>
      <c r="H12">
        <f ca="1">OFFSET(SerbiaOfficialData!$F$7,(ROW(H10)*17)-17,0)</f>
        <v>283</v>
      </c>
      <c r="I12" s="11">
        <f ca="1">OFFSET(SerbiaOfficialData!$F$6,(ROW(I10)*17)-17,0)</f>
        <v>15</v>
      </c>
      <c r="J12" s="12">
        <f t="shared" ca="1" si="1"/>
        <v>0.13333333333333333</v>
      </c>
      <c r="K12" s="12"/>
      <c r="O12">
        <f t="shared" si="5"/>
        <v>170</v>
      </c>
      <c r="P12">
        <f ca="1">OFFSET(SerbiaOfficialData!$F$17,(ROW(P10)*17)-17,0)</f>
        <v>0</v>
      </c>
      <c r="S12" s="4">
        <f t="shared" si="6"/>
        <v>164</v>
      </c>
      <c r="T12">
        <f ca="1">OFFSET(SerbiaOfficialData!$F$8,(ROW(U10)*17)-17,0)</f>
        <v>0</v>
      </c>
      <c r="U12">
        <f ca="1">OFFSET(SerbiaOfficialData!$F$11,(ROW(U10)*17)-17,0)</f>
        <v>0</v>
      </c>
      <c r="X12">
        <f ca="1">OFFSET(SerbiaOfficialData!$F$9,(ROW(X10)*17)-17,0)</f>
        <v>0</v>
      </c>
      <c r="Y12">
        <f ca="1">OFFSET(SerbiaOfficialData!$F$10,(ROW(Y10)*17)-17,0)</f>
        <v>0</v>
      </c>
      <c r="Z12">
        <f ca="1">OFFSET(SerbiaOfficialData!$F$12,(ROW(Y10)*17)-17,0)</f>
        <v>0</v>
      </c>
      <c r="AA12">
        <f t="shared" si="7"/>
        <v>155</v>
      </c>
      <c r="AB12">
        <f ca="1">OFFSET(SerbiaOfficialData!$F$2,(ROW(AB10)*17)-17,0)</f>
        <v>1</v>
      </c>
      <c r="AD12" s="15">
        <f t="shared" ca="1" si="8"/>
        <v>1</v>
      </c>
      <c r="AE12">
        <f t="shared" si="9"/>
        <v>156</v>
      </c>
      <c r="AF12">
        <f ca="1">OFFSET(SerbiaOfficialData!$F$3,(ROW(AF10)*17)-17,0)</f>
        <v>23</v>
      </c>
      <c r="AG12" s="10"/>
      <c r="AI12" s="4"/>
      <c r="AL12" s="9">
        <f t="shared" si="10"/>
        <v>43905</v>
      </c>
    </row>
    <row r="13" spans="1:38" x14ac:dyDescent="0.25">
      <c r="A13" s="9">
        <f t="shared" si="2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3"/>
        <v>174</v>
      </c>
      <c r="E13" s="10">
        <f ca="1">OFFSET(SerbiaOfficialData!$F$4,(ROW(E11)*17)-17,0)</f>
        <v>9</v>
      </c>
      <c r="F13" s="2">
        <f t="shared" ca="1" si="4"/>
        <v>0.1875</v>
      </c>
      <c r="G13" s="13"/>
      <c r="H13">
        <f ca="1">OFFSET(SerbiaOfficialData!$F$7,(ROW(H11)*17)-17,0)</f>
        <v>316</v>
      </c>
      <c r="I13" s="11">
        <f ca="1">OFFSET(SerbiaOfficialData!$F$6,(ROW(I11)*17)-17,0)</f>
        <v>33</v>
      </c>
      <c r="J13" s="12">
        <f t="shared" ca="1" si="1"/>
        <v>0.27272727272727271</v>
      </c>
      <c r="K13" s="12"/>
      <c r="O13">
        <f t="shared" si="5"/>
        <v>187</v>
      </c>
      <c r="P13">
        <f ca="1">OFFSET(SerbiaOfficialData!$F$17,(ROW(P11)*17)-17,0)</f>
        <v>0</v>
      </c>
      <c r="S13" s="4">
        <f t="shared" si="6"/>
        <v>181</v>
      </c>
      <c r="T13">
        <f ca="1">OFFSET(SerbiaOfficialData!$F$8,(ROW(U11)*17)-17,0)</f>
        <v>0</v>
      </c>
      <c r="U13">
        <f ca="1">OFFSET(SerbiaOfficialData!$F$11,(ROW(U11)*17)-17,0)</f>
        <v>0</v>
      </c>
      <c r="X13">
        <f ca="1">OFFSET(SerbiaOfficialData!$F$9,(ROW(X11)*17)-17,0)</f>
        <v>0</v>
      </c>
      <c r="Y13">
        <f ca="1">OFFSET(SerbiaOfficialData!$F$10,(ROW(Y11)*17)-17,0)</f>
        <v>0</v>
      </c>
      <c r="Z13">
        <f ca="1">OFFSET(SerbiaOfficialData!$F$12,(ROW(Y11)*17)-17,0)</f>
        <v>0</v>
      </c>
      <c r="AA13">
        <f t="shared" si="7"/>
        <v>172</v>
      </c>
      <c r="AB13">
        <f ca="1">OFFSET(SerbiaOfficialData!$F$2,(ROW(AB11)*17)-17,0)</f>
        <v>2</v>
      </c>
      <c r="AD13" s="15">
        <f t="shared" ca="1" si="8"/>
        <v>2</v>
      </c>
      <c r="AE13">
        <f t="shared" si="9"/>
        <v>173</v>
      </c>
      <c r="AF13">
        <f ca="1">OFFSET(SerbiaOfficialData!$F$3,(ROW(AF11)*17)-17,0)</f>
        <v>29</v>
      </c>
      <c r="AG13" s="10"/>
      <c r="AI13" s="4"/>
      <c r="AL13" s="9">
        <f t="shared" si="10"/>
        <v>43906</v>
      </c>
    </row>
    <row r="14" spans="1:38" x14ac:dyDescent="0.25">
      <c r="A14" s="9">
        <f t="shared" si="2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3"/>
        <v>191</v>
      </c>
      <c r="E14" s="10">
        <f ca="1">OFFSET(SerbiaOfficialData!$F$4,(ROW(E12)*17)-17,0)</f>
        <v>15</v>
      </c>
      <c r="F14" s="2">
        <f t="shared" ca="1" si="4"/>
        <v>0.26315789473684209</v>
      </c>
      <c r="G14" s="13">
        <f t="shared" ref="G14:G49" ca="1" si="11">AVERAGE(((SUM(E5:E14)-E5)/(SUM(B5:B14)-B5)))</f>
        <v>0.23127035830618892</v>
      </c>
      <c r="H14">
        <f ca="1">OFFSET(SerbiaOfficialData!$F$7,(ROW(H12)*17)-17,0)</f>
        <v>374</v>
      </c>
      <c r="I14" s="11">
        <f ca="1">OFFSET(SerbiaOfficialData!$F$6,(ROW(I12)*17)-17,0)</f>
        <v>58</v>
      </c>
      <c r="J14" s="12">
        <f t="shared" ca="1" si="1"/>
        <v>0.25862068965517243</v>
      </c>
      <c r="K14" s="13">
        <f t="shared" ref="K14:K49" ca="1" si="12">AVERAGE(((SUM(E5:E14)-E5)/(SUM(I5:I14)-I5)))</f>
        <v>0.25357142857142856</v>
      </c>
      <c r="O14">
        <f t="shared" si="5"/>
        <v>204</v>
      </c>
      <c r="P14">
        <f ca="1">OFFSET(SerbiaOfficialData!$F$17,(ROW(P12)*17)-17,0)</f>
        <v>0</v>
      </c>
      <c r="S14" s="4">
        <f t="shared" si="6"/>
        <v>198</v>
      </c>
      <c r="T14">
        <f ca="1">OFFSET(SerbiaOfficialData!$F$8,(ROW(U12)*17)-17,0)</f>
        <v>0</v>
      </c>
      <c r="U14">
        <f ca="1">OFFSET(SerbiaOfficialData!$F$11,(ROW(U12)*17)-17,0)</f>
        <v>0</v>
      </c>
      <c r="X14">
        <f ca="1">OFFSET(SerbiaOfficialData!$F$9,(ROW(X12)*17)-17,0)</f>
        <v>0</v>
      </c>
      <c r="Y14">
        <f ca="1">OFFSET(SerbiaOfficialData!$F$10,(ROW(Y12)*17)-17,0)</f>
        <v>0</v>
      </c>
      <c r="Z14">
        <f ca="1">OFFSET(SerbiaOfficialData!$F$12,(ROW(Y12)*17)-17,0)</f>
        <v>0</v>
      </c>
      <c r="AA14">
        <f t="shared" si="7"/>
        <v>189</v>
      </c>
      <c r="AB14">
        <f ca="1">OFFSET(SerbiaOfficialData!$F$2,(ROW(AB12)*17)-17,0)</f>
        <v>4</v>
      </c>
      <c r="AD14" s="15">
        <f t="shared" ca="1" si="8"/>
        <v>4</v>
      </c>
      <c r="AE14">
        <f t="shared" si="9"/>
        <v>190</v>
      </c>
      <c r="AF14">
        <f ca="1">OFFSET(SerbiaOfficialData!$F$3,(ROW(AF12)*17)-17,0)</f>
        <v>38</v>
      </c>
      <c r="AG14" s="10"/>
      <c r="AI14" s="4"/>
      <c r="AL14" s="9">
        <f t="shared" si="10"/>
        <v>43907</v>
      </c>
    </row>
    <row r="15" spans="1:38" x14ac:dyDescent="0.25">
      <c r="A15" s="9">
        <f t="shared" si="2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3"/>
        <v>208</v>
      </c>
      <c r="E15" s="10">
        <f ca="1">OFFSET(SerbiaOfficialData!$F$4,(ROW(E13)*17)-17,0)</f>
        <v>17</v>
      </c>
      <c r="F15" s="2">
        <f t="shared" ca="1" si="4"/>
        <v>0.2361111111111111</v>
      </c>
      <c r="G15" s="13">
        <f t="shared" ca="1" si="11"/>
        <v>0.22081218274111675</v>
      </c>
      <c r="H15">
        <f ca="1">OFFSET(SerbiaOfficialData!$F$7,(ROW(H13)*17)-17,0)</f>
        <v>440</v>
      </c>
      <c r="I15" s="11">
        <f ca="1">OFFSET(SerbiaOfficialData!$F$6,(ROW(I13)*17)-17,0)</f>
        <v>66</v>
      </c>
      <c r="J15" s="12">
        <f t="shared" ca="1" si="1"/>
        <v>0.25757575757575757</v>
      </c>
      <c r="K15" s="13">
        <f t="shared" ca="1" si="12"/>
        <v>0.25663716814159293</v>
      </c>
      <c r="O15">
        <f t="shared" si="5"/>
        <v>221</v>
      </c>
      <c r="P15">
        <f ca="1">OFFSET(SerbiaOfficialData!$F$17,(ROW(P13)*17)-17,0)</f>
        <v>0</v>
      </c>
      <c r="S15" s="4">
        <f t="shared" si="6"/>
        <v>215</v>
      </c>
      <c r="T15">
        <f ca="1">OFFSET(SerbiaOfficialData!$F$8,(ROW(U13)*17)-17,0)</f>
        <v>0</v>
      </c>
      <c r="U15">
        <f ca="1">OFFSET(SerbiaOfficialData!$F$11,(ROW(U13)*17)-17,0)</f>
        <v>0</v>
      </c>
      <c r="X15">
        <f ca="1">OFFSET(SerbiaOfficialData!$F$9,(ROW(X13)*17)-17,0)</f>
        <v>0</v>
      </c>
      <c r="Y15">
        <f ca="1">OFFSET(SerbiaOfficialData!$F$10,(ROW(Y13)*17)-17,0)</f>
        <v>0</v>
      </c>
      <c r="Z15">
        <f ca="1">OFFSET(SerbiaOfficialData!$F$12,(ROW(Y13)*17)-17,0)</f>
        <v>0</v>
      </c>
      <c r="AA15">
        <f t="shared" si="7"/>
        <v>206</v>
      </c>
      <c r="AB15">
        <f ca="1">OFFSET(SerbiaOfficialData!$F$2,(ROW(AB13)*17)-17,0)</f>
        <v>6</v>
      </c>
      <c r="AD15" s="15">
        <f t="shared" ca="1" si="8"/>
        <v>6</v>
      </c>
      <c r="AE15">
        <f t="shared" si="9"/>
        <v>207</v>
      </c>
      <c r="AF15">
        <f ca="1">OFFSET(SerbiaOfficialData!$F$3,(ROW(AF13)*17)-17,0)</f>
        <v>48</v>
      </c>
      <c r="AG15" s="10"/>
      <c r="AI15" s="4"/>
      <c r="AL15" s="9">
        <f t="shared" si="10"/>
        <v>43908</v>
      </c>
    </row>
    <row r="16" spans="1:38" x14ac:dyDescent="0.25">
      <c r="A16" s="9">
        <f t="shared" si="2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3"/>
        <v>225</v>
      </c>
      <c r="E16" s="10">
        <f ca="1">OFFSET(SerbiaOfficialData!$F$4,(ROW(E14)*17)-17,0)</f>
        <v>14</v>
      </c>
      <c r="F16" s="2">
        <f t="shared" ca="1" si="4"/>
        <v>0.15730337078651685</v>
      </c>
      <c r="G16" s="13">
        <f t="shared" ca="1" si="11"/>
        <v>0.1991869918699187</v>
      </c>
      <c r="H16">
        <f ca="1">OFFSET(SerbiaOfficialData!$F$7,(ROW(H14)*17)-17,0)</f>
        <v>506</v>
      </c>
      <c r="I16" s="11">
        <f ca="1">OFFSET(SerbiaOfficialData!$F$6,(ROW(I14)*17)-17,0)</f>
        <v>66</v>
      </c>
      <c r="J16" s="12">
        <f t="shared" ca="1" si="1"/>
        <v>0.21212121212121213</v>
      </c>
      <c r="K16" s="13">
        <f t="shared" ca="1" si="12"/>
        <v>0.25192802056555269</v>
      </c>
      <c r="O16">
        <f t="shared" si="5"/>
        <v>238</v>
      </c>
      <c r="P16">
        <f ca="1">OFFSET(SerbiaOfficialData!$F$17,(ROW(P14)*17)-17,0)</f>
        <v>0</v>
      </c>
      <c r="S16" s="4">
        <f t="shared" si="6"/>
        <v>232</v>
      </c>
      <c r="T16">
        <f ca="1">OFFSET(SerbiaOfficialData!$F$8,(ROW(U14)*17)-17,0)</f>
        <v>0</v>
      </c>
      <c r="U16">
        <f ca="1">OFFSET(SerbiaOfficialData!$F$11,(ROW(U14)*17)-17,0)</f>
        <v>0</v>
      </c>
      <c r="X16">
        <f ca="1">OFFSET(SerbiaOfficialData!$F$9,(ROW(X14)*17)-17,0)</f>
        <v>0</v>
      </c>
      <c r="Y16">
        <f ca="1">OFFSET(SerbiaOfficialData!$F$10,(ROW(Y14)*17)-17,0)</f>
        <v>0</v>
      </c>
      <c r="Z16">
        <f ca="1">OFFSET(SerbiaOfficialData!$F$12,(ROW(Y14)*17)-17,0)</f>
        <v>0</v>
      </c>
      <c r="AA16">
        <f t="shared" si="7"/>
        <v>223</v>
      </c>
      <c r="AB16">
        <f ca="1">OFFSET(SerbiaOfficialData!$F$2,(ROW(AB14)*17)-17,0)</f>
        <v>6</v>
      </c>
      <c r="AD16" s="15">
        <f t="shared" ca="1" si="8"/>
        <v>6</v>
      </c>
      <c r="AE16">
        <f t="shared" si="9"/>
        <v>224</v>
      </c>
      <c r="AF16">
        <f ca="1">OFFSET(SerbiaOfficialData!$F$3,(ROW(AF14)*17)-17,0)</f>
        <v>55</v>
      </c>
      <c r="AG16" s="10"/>
      <c r="AI16" s="4"/>
      <c r="AL16" s="9">
        <f t="shared" si="10"/>
        <v>43909</v>
      </c>
    </row>
    <row r="17" spans="1:38" x14ac:dyDescent="0.25">
      <c r="A17" s="9">
        <f t="shared" si="2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3"/>
        <v>242</v>
      </c>
      <c r="E17" s="10">
        <f ca="1">OFFSET(SerbiaOfficialData!$F$4,(ROW(E15)*17)-17,0)</f>
        <v>32</v>
      </c>
      <c r="F17" s="2">
        <f t="shared" ca="1" si="4"/>
        <v>0.31067961165048541</v>
      </c>
      <c r="G17" s="13">
        <f t="shared" ca="1" si="11"/>
        <v>0.19211822660098521</v>
      </c>
      <c r="H17">
        <f ca="1">OFFSET(SerbiaOfficialData!$F$7,(ROW(H15)*17)-17,0)</f>
        <v>585</v>
      </c>
      <c r="I17" s="11">
        <f ca="1">OFFSET(SerbiaOfficialData!$F$6,(ROW(I15)*17)-17,0)</f>
        <v>79</v>
      </c>
      <c r="J17" s="12">
        <f t="shared" ca="1" si="1"/>
        <v>0.4050632911392405</v>
      </c>
      <c r="K17" s="13">
        <f t="shared" ca="1" si="12"/>
        <v>0.2695852534562212</v>
      </c>
      <c r="O17">
        <f t="shared" si="5"/>
        <v>255</v>
      </c>
      <c r="P17">
        <f ca="1">OFFSET(SerbiaOfficialData!$F$17,(ROW(P15)*17)-17,0)</f>
        <v>0</v>
      </c>
      <c r="S17" s="4">
        <f t="shared" si="6"/>
        <v>249</v>
      </c>
      <c r="T17">
        <f ca="1">OFFSET(SerbiaOfficialData!$F$8,(ROW(U15)*17)-17,0)</f>
        <v>1</v>
      </c>
      <c r="U17">
        <f ca="1">OFFSET(SerbiaOfficialData!$F$11,(ROW(U15)*17)-17,0)</f>
        <v>1</v>
      </c>
      <c r="X17">
        <f ca="1">OFFSET(SerbiaOfficialData!$F$9,(ROW(X15)*17)-17,0)</f>
        <v>1</v>
      </c>
      <c r="Y17">
        <f ca="1">OFFSET(SerbiaOfficialData!$F$10,(ROW(Y15)*17)-17,0)</f>
        <v>0</v>
      </c>
      <c r="Z17">
        <f ca="1">OFFSET(SerbiaOfficialData!$F$12,(ROW(Y15)*17)-17,0)</f>
        <v>59</v>
      </c>
      <c r="AA17">
        <f t="shared" si="7"/>
        <v>240</v>
      </c>
      <c r="AB17">
        <f ca="1">OFFSET(SerbiaOfficialData!$F$2,(ROW(AB15)*17)-17,0)</f>
        <v>8</v>
      </c>
      <c r="AD17" s="15">
        <f t="shared" ca="1" si="8"/>
        <v>9</v>
      </c>
      <c r="AE17">
        <f t="shared" si="9"/>
        <v>241</v>
      </c>
      <c r="AF17">
        <f ca="1">OFFSET(SerbiaOfficialData!$F$3,(ROW(AF15)*17)-17,0)</f>
        <v>71</v>
      </c>
      <c r="AG17" s="10"/>
      <c r="AI17" s="4"/>
      <c r="AL17" s="9">
        <f t="shared" si="10"/>
        <v>43910</v>
      </c>
    </row>
    <row r="18" spans="1:38" x14ac:dyDescent="0.25">
      <c r="A18" s="9">
        <f t="shared" si="2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3"/>
        <v>259</v>
      </c>
      <c r="E18" s="10">
        <f ca="1">OFFSET(SerbiaOfficialData!$F$4,(ROW(E16)*17)-17,0)</f>
        <v>36</v>
      </c>
      <c r="F18" s="2">
        <f t="shared" ca="1" si="4"/>
        <v>0.26666666666666666</v>
      </c>
      <c r="G18" s="13">
        <f t="shared" ca="1" si="11"/>
        <v>0.19444444444444445</v>
      </c>
      <c r="H18">
        <f ca="1">OFFSET(SerbiaOfficialData!$F$7,(ROW(H16)*17)-17,0)</f>
        <v>672</v>
      </c>
      <c r="I18" s="11">
        <f ca="1">OFFSET(SerbiaOfficialData!$F$6,(ROW(I16)*17)-17,0)</f>
        <v>87</v>
      </c>
      <c r="J18" s="12">
        <f t="shared" ca="1" si="1"/>
        <v>0.41379310344827586</v>
      </c>
      <c r="K18" s="13">
        <f t="shared" ca="1" si="12"/>
        <v>0.30184804928131415</v>
      </c>
      <c r="O18">
        <f t="shared" si="5"/>
        <v>272</v>
      </c>
      <c r="P18">
        <f ca="1">OFFSET(SerbiaOfficialData!$F$17,(ROW(P16)*17)-17,0)</f>
        <v>0</v>
      </c>
      <c r="S18" s="4">
        <f t="shared" si="6"/>
        <v>266</v>
      </c>
      <c r="T18">
        <f ca="1">OFFSET(SerbiaOfficialData!$F$8,(ROW(U16)*17)-17,0)</f>
        <v>0</v>
      </c>
      <c r="U18">
        <f ca="1">OFFSET(SerbiaOfficialData!$F$11,(ROW(U16)*17)-17,0)</f>
        <v>1</v>
      </c>
      <c r="V18" s="3">
        <f t="shared" ref="V18:V48" ca="1" si="13">U18/B18</f>
        <v>5.8479532163742687E-3</v>
      </c>
      <c r="W18" s="3">
        <f t="shared" ref="W18:W48" ca="1" si="14">U18/B9</f>
        <v>4.1666666666666664E-2</v>
      </c>
      <c r="X18">
        <f ca="1">OFFSET(SerbiaOfficialData!$F$9,(ROW(X16)*17)-17,0)</f>
        <v>0</v>
      </c>
      <c r="Y18">
        <f ca="1">OFFSET(SerbiaOfficialData!$F$10,(ROW(Y16)*17)-17,0)</f>
        <v>0</v>
      </c>
      <c r="Z18">
        <f ca="1">OFFSET(SerbiaOfficialData!$F$12,(ROW(Y16)*17)-17,0)</f>
        <v>0</v>
      </c>
      <c r="AA18">
        <f t="shared" si="7"/>
        <v>257</v>
      </c>
      <c r="AB18">
        <f ca="1">OFFSET(SerbiaOfficialData!$F$2,(ROW(AB16)*17)-17,0)</f>
        <v>12</v>
      </c>
      <c r="AD18" s="15">
        <f t="shared" ca="1" si="8"/>
        <v>13</v>
      </c>
      <c r="AE18">
        <f t="shared" si="9"/>
        <v>258</v>
      </c>
      <c r="AF18">
        <f ca="1">OFFSET(SerbiaOfficialData!$F$3,(ROW(AF16)*17)-17,0)</f>
        <v>88</v>
      </c>
      <c r="AG18" s="10"/>
      <c r="AI18" s="4"/>
      <c r="AK18" s="4">
        <f ca="1">IF(_xlfn.FORECAST.ETS(AL18,$B$9:B17,$AL$9:AL17)&gt;0,_xlfn.FORECAST.ETS(AL18,$B$9:B17,$AL$9:AL17),0)</f>
        <v>158.7528813008345</v>
      </c>
      <c r="AL18" s="9">
        <f t="shared" si="10"/>
        <v>43911</v>
      </c>
    </row>
    <row r="19" spans="1:38" x14ac:dyDescent="0.25">
      <c r="A19" s="9">
        <f t="shared" si="2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3"/>
        <v>276</v>
      </c>
      <c r="E19" s="10">
        <f ca="1">OFFSET(SerbiaOfficialData!$F$4,(ROW(E17)*17)-17,0)</f>
        <v>51</v>
      </c>
      <c r="F19" s="2">
        <f t="shared" ca="1" si="4"/>
        <v>0.2982456140350877</v>
      </c>
      <c r="G19" s="13">
        <f t="shared" ca="1" si="11"/>
        <v>0.19830328738069988</v>
      </c>
      <c r="H19">
        <f ca="1">OFFSET(SerbiaOfficialData!$F$7,(ROW(H17)*17)-17,0)</f>
        <v>761</v>
      </c>
      <c r="I19" s="11">
        <f ca="1">OFFSET(SerbiaOfficialData!$F$6,(ROW(I17)*17)-17,0)</f>
        <v>89</v>
      </c>
      <c r="J19" s="12">
        <f t="shared" ca="1" si="1"/>
        <v>0.5730337078651685</v>
      </c>
      <c r="K19" s="13">
        <f t="shared" ca="1" si="12"/>
        <v>0.35823754789272033</v>
      </c>
      <c r="O19">
        <f t="shared" si="5"/>
        <v>289</v>
      </c>
      <c r="P19">
        <f ca="1">OFFSET(SerbiaOfficialData!$F$17,(ROW(P17)*17)-17,0)</f>
        <v>0</v>
      </c>
      <c r="S19" s="4">
        <f t="shared" si="6"/>
        <v>283</v>
      </c>
      <c r="T19">
        <f ca="1">OFFSET(SerbiaOfficialData!$F$8,(ROW(U17)*17)-17,0)</f>
        <v>1</v>
      </c>
      <c r="U19">
        <f ca="1">OFFSET(SerbiaOfficialData!$F$11,(ROW(U17)*17)-17,0)</f>
        <v>2</v>
      </c>
      <c r="V19" s="3">
        <f t="shared" ca="1" si="13"/>
        <v>9.0090090090090089E-3</v>
      </c>
      <c r="W19" s="3">
        <f t="shared" ca="1" si="14"/>
        <v>5.7142857142857141E-2</v>
      </c>
      <c r="X19">
        <f ca="1">OFFSET(SerbiaOfficialData!$F$9,(ROW(X17)*17)-17,0)</f>
        <v>0</v>
      </c>
      <c r="Y19">
        <f ca="1">OFFSET(SerbiaOfficialData!$F$10,(ROW(Y17)*17)-17,0)</f>
        <v>1</v>
      </c>
      <c r="Z19">
        <f ca="1">OFFSET(SerbiaOfficialData!$F$12,(ROW(Y17)*17)-17,0)</f>
        <v>92</v>
      </c>
      <c r="AA19">
        <f t="shared" si="7"/>
        <v>274</v>
      </c>
      <c r="AB19">
        <f ca="1">OFFSET(SerbiaOfficialData!$F$2,(ROW(AB17)*17)-17,0)</f>
        <v>14</v>
      </c>
      <c r="AD19" s="15">
        <f t="shared" ca="1" si="8"/>
        <v>16</v>
      </c>
      <c r="AE19">
        <f t="shared" si="9"/>
        <v>275</v>
      </c>
      <c r="AF19">
        <f ca="1">OFFSET(SerbiaOfficialData!$F$3,(ROW(AF17)*17)-17,0)</f>
        <v>97</v>
      </c>
      <c r="AG19" s="10"/>
      <c r="AI19" s="4"/>
      <c r="AK19" s="4">
        <f ca="1">IF(_xlfn.FORECAST.ETS(AL19,$B$9:B18,$AL$9:AL18)&gt;0,_xlfn.FORECAST.ETS(AL19,$B$9:B18,$AL$9:AL18),0)</f>
        <v>206.43494787871265</v>
      </c>
      <c r="AL19" s="9">
        <f t="shared" si="10"/>
        <v>43912</v>
      </c>
    </row>
    <row r="20" spans="1:38" x14ac:dyDescent="0.25">
      <c r="A20" s="9">
        <f t="shared" si="2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3"/>
        <v>293</v>
      </c>
      <c r="E20" s="10">
        <f ca="1">OFFSET(SerbiaOfficialData!$F$4,(ROW(E18)*17)-17,0)</f>
        <v>27</v>
      </c>
      <c r="F20" s="2">
        <f t="shared" ca="1" si="4"/>
        <v>0.12162162162162163</v>
      </c>
      <c r="G20" s="13">
        <f t="shared" ca="1" si="11"/>
        <v>0.17713787085514834</v>
      </c>
      <c r="H20">
        <f ca="1">OFFSET(SerbiaOfficialData!$F$7,(ROW(H18)*17)-17,0)</f>
        <v>828</v>
      </c>
      <c r="I20" s="11">
        <f ca="1">OFFSET(SerbiaOfficialData!$F$6,(ROW(I18)*17)-17,0)</f>
        <v>67</v>
      </c>
      <c r="J20" s="12">
        <f t="shared" ca="1" si="1"/>
        <v>0.40298507462686567</v>
      </c>
      <c r="K20" s="13">
        <f t="shared" ca="1" si="12"/>
        <v>0.36249999999999999</v>
      </c>
      <c r="O20">
        <f t="shared" si="5"/>
        <v>306</v>
      </c>
      <c r="P20">
        <f ca="1">OFFSET(SerbiaOfficialData!$F$17,(ROW(P18)*17)-17,0)</f>
        <v>0</v>
      </c>
      <c r="R20" s="3">
        <f t="shared" ref="R20:R52" ca="1" si="15">P20/B11</f>
        <v>0</v>
      </c>
      <c r="T20">
        <f ca="1">OFFSET(SerbiaOfficialData!$F$8,(ROW(U18)*17)-17,0)</f>
        <v>0</v>
      </c>
      <c r="U20">
        <f ca="1">OFFSET(SerbiaOfficialData!$F$11,(ROW(U18)*17)-17,0)</f>
        <v>2</v>
      </c>
      <c r="V20" s="3">
        <f t="shared" ca="1" si="13"/>
        <v>8.0321285140562242E-3</v>
      </c>
      <c r="W20" s="3">
        <f t="shared" ca="1" si="14"/>
        <v>4.3478260869565216E-2</v>
      </c>
      <c r="X20">
        <f ca="1">OFFSET(SerbiaOfficialData!$F$9,(ROW(X18)*17)-17,0)</f>
        <v>0</v>
      </c>
      <c r="Y20">
        <f ca="1">OFFSET(SerbiaOfficialData!$F$10,(ROW(Y18)*17)-17,0)</f>
        <v>0</v>
      </c>
      <c r="Z20">
        <f ca="1">OFFSET(SerbiaOfficialData!$F$12,(ROW(Y18)*17)-17,0)</f>
        <v>0</v>
      </c>
      <c r="AA20">
        <f t="shared" si="7"/>
        <v>291</v>
      </c>
      <c r="AB20">
        <f ca="1">OFFSET(SerbiaOfficialData!$F$2,(ROW(AB18)*17)-17,0)</f>
        <v>16</v>
      </c>
      <c r="AC20" s="3">
        <f t="shared" ref="AC20:AC39" ca="1" si="16">AB20/B20</f>
        <v>6.4257028112449793E-2</v>
      </c>
      <c r="AD20" s="15">
        <f t="shared" ca="1" si="8"/>
        <v>18</v>
      </c>
      <c r="AE20">
        <f t="shared" si="9"/>
        <v>292</v>
      </c>
      <c r="AF20">
        <f ca="1">OFFSET(SerbiaOfficialData!$F$3,(ROW(AF18)*17)-17,0)</f>
        <v>125</v>
      </c>
      <c r="AG20" s="10"/>
      <c r="AI20" s="4"/>
      <c r="AK20" s="4">
        <f ca="1">IF(_xlfn.FORECAST.ETS(AL20,$B$9:B19,$AL$9:AL19)&gt;0,_xlfn.FORECAST.ETS(AL20,$B$9:B19,$AL$9:AL19),0)</f>
        <v>267.3841997037668</v>
      </c>
      <c r="AL20" s="9">
        <f t="shared" si="10"/>
        <v>43913</v>
      </c>
    </row>
    <row r="21" spans="1:38" x14ac:dyDescent="0.25">
      <c r="A21" s="9">
        <f t="shared" si="2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3"/>
        <v>310</v>
      </c>
      <c r="E21" s="10">
        <f ca="1">OFFSET(SerbiaOfficialData!$F$4,(ROW(E19)*17)-17,0)</f>
        <v>54</v>
      </c>
      <c r="F21" s="2">
        <f t="shared" ca="1" si="4"/>
        <v>0.21686746987951808</v>
      </c>
      <c r="G21" s="13">
        <f t="shared" ca="1" si="11"/>
        <v>0.18201284796573874</v>
      </c>
      <c r="H21">
        <f ca="1">OFFSET(SerbiaOfficialData!$F$7,(ROW(H19)*17)-17,0)</f>
        <v>916</v>
      </c>
      <c r="I21" s="11">
        <f ca="1">OFFSET(SerbiaOfficialData!$F$6,(ROW(I19)*17)-17,0)</f>
        <v>88</v>
      </c>
      <c r="J21" s="12">
        <f t="shared" ca="1" si="1"/>
        <v>0.61363636363636365</v>
      </c>
      <c r="K21" s="13">
        <f t="shared" ca="1" si="12"/>
        <v>0.40284360189573459</v>
      </c>
      <c r="O21">
        <f t="shared" si="5"/>
        <v>323</v>
      </c>
      <c r="P21">
        <f ca="1">OFFSET(SerbiaOfficialData!$F$17,(ROW(P19)*17)-17,0)</f>
        <v>0</v>
      </c>
      <c r="Q21">
        <f ca="1">P21-P20</f>
        <v>0</v>
      </c>
      <c r="R21" s="3">
        <f t="shared" ca="1" si="15"/>
        <v>0</v>
      </c>
      <c r="T21">
        <f ca="1">OFFSET(SerbiaOfficialData!$F$8,(ROW(U19)*17)-17,0)</f>
        <v>1</v>
      </c>
      <c r="U21">
        <f ca="1">OFFSET(SerbiaOfficialData!$F$11,(ROW(U19)*17)-17,0)</f>
        <v>3</v>
      </c>
      <c r="V21" s="3">
        <f t="shared" ca="1" si="13"/>
        <v>9.9009900990099011E-3</v>
      </c>
      <c r="W21" s="3">
        <f t="shared" ca="1" si="14"/>
        <v>6.25E-2</v>
      </c>
      <c r="X21">
        <f ca="1">OFFSET(SerbiaOfficialData!$F$9,(ROW(X19)*17)-17,0)</f>
        <v>0</v>
      </c>
      <c r="Y21">
        <f ca="1">OFFSET(SerbiaOfficialData!$F$10,(ROW(Y19)*17)-17,0)</f>
        <v>1</v>
      </c>
      <c r="Z21">
        <f ca="1">OFFSET(SerbiaOfficialData!$F$12,(ROW(Y19)*17)-17,0)</f>
        <v>60</v>
      </c>
      <c r="AA21">
        <f t="shared" si="7"/>
        <v>308</v>
      </c>
      <c r="AB21">
        <f ca="1">OFFSET(SerbiaOfficialData!$F$2,(ROW(AB19)*17)-17,0)</f>
        <v>21</v>
      </c>
      <c r="AC21" s="3">
        <f t="shared" ca="1" si="16"/>
        <v>6.9306930693069313E-2</v>
      </c>
      <c r="AD21" s="15">
        <f t="shared" ca="1" si="8"/>
        <v>24</v>
      </c>
      <c r="AE21">
        <f t="shared" si="9"/>
        <v>309</v>
      </c>
      <c r="AF21">
        <f ca="1">OFFSET(SerbiaOfficialData!$F$3,(ROW(AF19)*17)-17,0)</f>
        <v>152</v>
      </c>
      <c r="AG21" s="10"/>
      <c r="AI21" s="4"/>
      <c r="AK21" s="4">
        <f ca="1">IF(_xlfn.FORECAST.ETS(AL21,$B$9:B20,$AL$9:AL20)&gt;0,_xlfn.FORECAST.ETS(AL21,$B$9:B20,$AL$9:AL20),0)</f>
        <v>239.97559702198791</v>
      </c>
      <c r="AL21" s="9">
        <f t="shared" si="10"/>
        <v>43914</v>
      </c>
    </row>
    <row r="22" spans="1:38" x14ac:dyDescent="0.25">
      <c r="A22" s="9">
        <f t="shared" si="2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3"/>
        <v>327</v>
      </c>
      <c r="E22" s="10">
        <f ca="1">OFFSET(SerbiaOfficialData!$F$4,(ROW(E20)*17)-17,0)</f>
        <v>81</v>
      </c>
      <c r="F22" s="2">
        <f t="shared" ca="1" si="4"/>
        <v>0.26732673267326734</v>
      </c>
      <c r="G22" s="13">
        <f t="shared" ca="1" si="11"/>
        <v>0.1892361111111111</v>
      </c>
      <c r="H22">
        <f ca="1">OFFSET(SerbiaOfficialData!$F$7,(ROW(H20)*17)-17,0)</f>
        <v>1161</v>
      </c>
      <c r="I22" s="11">
        <f ca="1">OFFSET(SerbiaOfficialData!$F$6,(ROW(I20)*17)-17,0)</f>
        <v>245</v>
      </c>
      <c r="J22" s="12">
        <f t="shared" ca="1" si="1"/>
        <v>0.33061224489795921</v>
      </c>
      <c r="K22" s="13">
        <f t="shared" ca="1" si="12"/>
        <v>0.38698224852071006</v>
      </c>
      <c r="O22">
        <f t="shared" si="5"/>
        <v>340</v>
      </c>
      <c r="P22">
        <f ca="1">OFFSET(SerbiaOfficialData!$F$17,(ROW(P20)*17)-17,0)</f>
        <v>0</v>
      </c>
      <c r="Q22">
        <f ca="1">P22-P21</f>
        <v>0</v>
      </c>
      <c r="R22" s="3">
        <f t="shared" ca="1" si="15"/>
        <v>0</v>
      </c>
      <c r="T22">
        <f ca="1">OFFSET(SerbiaOfficialData!$F$8,(ROW(U20)*17)-17,0)</f>
        <v>1</v>
      </c>
      <c r="U22">
        <f ca="1">OFFSET(SerbiaOfficialData!$F$11,(ROW(U20)*17)-17,0)</f>
        <v>4</v>
      </c>
      <c r="V22" s="3">
        <f t="shared" ca="1" si="13"/>
        <v>1.0416666666666666E-2</v>
      </c>
      <c r="W22" s="3">
        <f t="shared" ca="1" si="14"/>
        <v>7.0175438596491224E-2</v>
      </c>
      <c r="X22">
        <f ca="1">OFFSET(SerbiaOfficialData!$F$9,(ROW(X20)*17)-17,0)</f>
        <v>0</v>
      </c>
      <c r="Y22">
        <f ca="1">OFFSET(SerbiaOfficialData!$F$10,(ROW(Y20)*17)-17,0)</f>
        <v>1</v>
      </c>
      <c r="Z22">
        <f ca="1">OFFSET(SerbiaOfficialData!$F$12,(ROW(Y20)*17)-17,0)</f>
        <v>59</v>
      </c>
      <c r="AA22">
        <f t="shared" si="7"/>
        <v>325</v>
      </c>
      <c r="AB22">
        <f ca="1">OFFSET(SerbiaOfficialData!$F$2,(ROW(AB20)*17)-17,0)</f>
        <v>24</v>
      </c>
      <c r="AC22" s="3">
        <f t="shared" ca="1" si="16"/>
        <v>6.25E-2</v>
      </c>
      <c r="AD22" s="15">
        <f t="shared" ca="1" si="8"/>
        <v>28</v>
      </c>
      <c r="AE22">
        <f t="shared" si="9"/>
        <v>326</v>
      </c>
      <c r="AF22">
        <f ca="1">OFFSET(SerbiaOfficialData!$F$3,(ROW(AF20)*17)-17,0)</f>
        <v>203</v>
      </c>
      <c r="AG22" s="10"/>
      <c r="AI22" s="4"/>
      <c r="AK22" s="4">
        <f ca="1">IF(_xlfn.FORECAST.ETS(AL22,$B$9:B21,$AL$9:AL21)&gt;0,_xlfn.FORECAST.ETS(AL22,$B$9:B21,$AL$9:AL21),0)</f>
        <v>284.27422588703706</v>
      </c>
      <c r="AL22" s="9">
        <f t="shared" si="10"/>
        <v>43915</v>
      </c>
    </row>
    <row r="23" spans="1:38" x14ac:dyDescent="0.25">
      <c r="A23" s="9">
        <f t="shared" si="2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3"/>
        <v>344</v>
      </c>
      <c r="E23" s="10">
        <f ca="1">OFFSET(SerbiaOfficialData!$F$4,(ROW(E21)*17)-17,0)</f>
        <v>73</v>
      </c>
      <c r="F23" s="2">
        <f t="shared" ca="1" si="4"/>
        <v>0.19010416666666666</v>
      </c>
      <c r="G23" s="13">
        <f t="shared" ca="1" si="11"/>
        <v>0.18220539517274018</v>
      </c>
      <c r="H23">
        <f ca="1">OFFSET(SerbiaOfficialData!$F$7,(ROW(H21)*17)-17,0)</f>
        <v>1456</v>
      </c>
      <c r="I23" s="11">
        <f ca="1">OFFSET(SerbiaOfficialData!$F$6,(ROW(I21)*17)-17,0)</f>
        <v>295</v>
      </c>
      <c r="J23" s="12">
        <f t="shared" ca="1" si="1"/>
        <v>0.24745762711864408</v>
      </c>
      <c r="K23" s="13">
        <f t="shared" ca="1" si="12"/>
        <v>0.35582255083179298</v>
      </c>
      <c r="O23">
        <f t="shared" si="5"/>
        <v>357</v>
      </c>
      <c r="P23">
        <f ca="1">OFFSET(SerbiaOfficialData!$F$17,(ROW(P21)*17)-17,0)</f>
        <v>0</v>
      </c>
      <c r="Q23">
        <f t="shared" ref="Q23:Q52" ca="1" si="17">P23-P22</f>
        <v>0</v>
      </c>
      <c r="R23" s="3">
        <f t="shared" ca="1" si="15"/>
        <v>0</v>
      </c>
      <c r="T23">
        <f ca="1">OFFSET(SerbiaOfficialData!$F$8,(ROW(U21)*17)-17,0)</f>
        <v>3</v>
      </c>
      <c r="U23">
        <f ca="1">OFFSET(SerbiaOfficialData!$F$11,(ROW(U21)*17)-17,0)</f>
        <v>7</v>
      </c>
      <c r="V23" s="3">
        <f t="shared" ca="1" si="13"/>
        <v>1.5317286652078774E-2</v>
      </c>
      <c r="W23" s="3">
        <f t="shared" ca="1" si="14"/>
        <v>9.7222222222222224E-2</v>
      </c>
      <c r="X23">
        <f ca="1">OFFSET(SerbiaOfficialData!$F$9,(ROW(X21)*17)-17,0)</f>
        <v>2</v>
      </c>
      <c r="Y23">
        <f ca="1">OFFSET(SerbiaOfficialData!$F$10,(ROW(Y21)*17)-17,0)</f>
        <v>1</v>
      </c>
      <c r="Z23">
        <f ca="1">OFFSET(SerbiaOfficialData!$F$12,(ROW(Y21)*17)-17,0)</f>
        <v>63.33</v>
      </c>
      <c r="AA23">
        <f t="shared" si="7"/>
        <v>342</v>
      </c>
      <c r="AB23">
        <f ca="1">OFFSET(SerbiaOfficialData!$F$2,(ROW(AB21)*17)-17,0)</f>
        <v>25</v>
      </c>
      <c r="AC23" s="3">
        <f t="shared" ca="1" si="16"/>
        <v>5.4704595185995623E-2</v>
      </c>
      <c r="AD23" s="15">
        <f t="shared" ca="1" si="8"/>
        <v>32</v>
      </c>
      <c r="AE23">
        <f t="shared" si="9"/>
        <v>343</v>
      </c>
      <c r="AF23">
        <f ca="1">OFFSET(SerbiaOfficialData!$F$3,(ROW(AF21)*17)-17,0)</f>
        <v>250</v>
      </c>
      <c r="AG23" s="10"/>
      <c r="AI23" s="4"/>
      <c r="AK23" s="4">
        <f ca="1">IF(_xlfn.FORECAST.ETS(AL23,$B$9:B22,$AL$9:AL22)&gt;0,_xlfn.FORECAST.ETS(AL23,$B$9:B22,$AL$9:AL22),0)</f>
        <v>462.0020790424004</v>
      </c>
      <c r="AL23" s="9">
        <f t="shared" si="10"/>
        <v>43916</v>
      </c>
    </row>
    <row r="24" spans="1:38" x14ac:dyDescent="0.25">
      <c r="A24" s="9">
        <f t="shared" si="2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3"/>
        <v>361</v>
      </c>
      <c r="E24" s="10">
        <f ca="1">OFFSET(SerbiaOfficialData!$F$4,(ROW(E22)*17)-17,0)</f>
        <v>71</v>
      </c>
      <c r="F24" s="2">
        <f t="shared" ca="1" si="4"/>
        <v>0.15536105032822758</v>
      </c>
      <c r="G24" s="13">
        <f t="shared" ca="1" si="11"/>
        <v>0.17202194357366771</v>
      </c>
      <c r="H24">
        <f ca="1">OFFSET(SerbiaOfficialData!$F$7,(ROW(H22)*17)-17,0)</f>
        <v>1715</v>
      </c>
      <c r="I24" s="11">
        <f ca="1">OFFSET(SerbiaOfficialData!$F$6,(ROW(I22)*17)-17,0)</f>
        <v>259</v>
      </c>
      <c r="J24" s="12">
        <f t="shared" ca="1" si="1"/>
        <v>0.27413127413127414</v>
      </c>
      <c r="K24" s="13">
        <f t="shared" ca="1" si="12"/>
        <v>0.34431372549019607</v>
      </c>
      <c r="O24">
        <f t="shared" si="5"/>
        <v>374</v>
      </c>
      <c r="P24">
        <f ca="1">OFFSET(SerbiaOfficialData!$F$17,(ROW(P22)*17)-17,0)</f>
        <v>0</v>
      </c>
      <c r="Q24">
        <f t="shared" ca="1" si="17"/>
        <v>0</v>
      </c>
      <c r="R24" s="3">
        <f t="shared" ca="1" si="15"/>
        <v>0</v>
      </c>
      <c r="T24">
        <f ca="1">OFFSET(SerbiaOfficialData!$F$8,(ROW(U22)*17)-17,0)</f>
        <v>1</v>
      </c>
      <c r="U24">
        <f ca="1">OFFSET(SerbiaOfficialData!$F$11,(ROW(U22)*17)-17,0)</f>
        <v>8</v>
      </c>
      <c r="V24" s="3">
        <f t="shared" ca="1" si="13"/>
        <v>1.5151515151515152E-2</v>
      </c>
      <c r="W24" s="3">
        <f t="shared" ca="1" si="14"/>
        <v>8.98876404494382E-2</v>
      </c>
      <c r="X24">
        <f ca="1">OFFSET(SerbiaOfficialData!$F$9,(ROW(X22)*17)-17,0)</f>
        <v>1</v>
      </c>
      <c r="Y24">
        <f ca="1">OFFSET(SerbiaOfficialData!$F$10,(ROW(Y22)*17)-17,0)</f>
        <v>0</v>
      </c>
      <c r="Z24">
        <f ca="1">OFFSET(SerbiaOfficialData!$F$12,(ROW(Y22)*17)-17,0)</f>
        <v>62</v>
      </c>
      <c r="AA24">
        <f t="shared" si="7"/>
        <v>359</v>
      </c>
      <c r="AB24">
        <f ca="1">OFFSET(SerbiaOfficialData!$F$2,(ROW(AB22)*17)-17,0)</f>
        <v>45</v>
      </c>
      <c r="AC24" s="3">
        <f t="shared" ca="1" si="16"/>
        <v>8.5227272727272721E-2</v>
      </c>
      <c r="AD24" s="15">
        <f t="shared" ca="1" si="8"/>
        <v>53</v>
      </c>
      <c r="AE24">
        <f t="shared" si="9"/>
        <v>360</v>
      </c>
      <c r="AF24">
        <f ca="1">OFFSET(SerbiaOfficialData!$F$3,(ROW(AF22)*17)-17,0)</f>
        <v>302</v>
      </c>
      <c r="AG24" s="10"/>
      <c r="AI24" s="4"/>
      <c r="AK24" s="4">
        <f ca="1">IF(_xlfn.FORECAST.ETS(AL24,$B$9:B23,$AL$9:AL23)&gt;0,_xlfn.FORECAST.ETS(AL24,$B$9:B23,$AL$9:AL23),0)</f>
        <v>530.57438389971207</v>
      </c>
      <c r="AL24" s="9">
        <f t="shared" si="10"/>
        <v>43917</v>
      </c>
    </row>
    <row r="25" spans="1:38" x14ac:dyDescent="0.25">
      <c r="A25" s="9">
        <f t="shared" si="2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3"/>
        <v>378</v>
      </c>
      <c r="E25" s="10">
        <f ca="1">OFFSET(SerbiaOfficialData!$F$4,(ROW(E23)*17)-17,0)</f>
        <v>131</v>
      </c>
      <c r="F25" s="2">
        <f t="shared" ca="1" si="4"/>
        <v>0.24810606060606061</v>
      </c>
      <c r="G25" s="13">
        <f t="shared" ca="1" si="11"/>
        <v>0.17889317889317891</v>
      </c>
      <c r="H25">
        <f ca="1">OFFSET(SerbiaOfficialData!$F$7,(ROW(H23)*17)-17,0)</f>
        <v>2086</v>
      </c>
      <c r="I25" s="11">
        <f ca="1">OFFSET(SerbiaOfficialData!$F$6,(ROW(I23)*17)-17,0)</f>
        <v>371</v>
      </c>
      <c r="J25" s="12">
        <f t="shared" ca="1" si="1"/>
        <v>0.35309973045822102</v>
      </c>
      <c r="K25" s="13">
        <f t="shared" ca="1" si="12"/>
        <v>0.35189873417721518</v>
      </c>
      <c r="O25">
        <f t="shared" si="5"/>
        <v>391</v>
      </c>
      <c r="P25">
        <f ca="1">OFFSET(SerbiaOfficialData!$F$17,(ROW(P23)*17)-17,0)</f>
        <v>0</v>
      </c>
      <c r="Q25">
        <f t="shared" ca="1" si="17"/>
        <v>0</v>
      </c>
      <c r="R25" s="3">
        <f t="shared" ca="1" si="15"/>
        <v>0</v>
      </c>
      <c r="T25">
        <f ca="1">OFFSET(SerbiaOfficialData!$F$8,(ROW(U23)*17)-17,0)</f>
        <v>2</v>
      </c>
      <c r="U25">
        <f ca="1">OFFSET(SerbiaOfficialData!$F$11,(ROW(U23)*17)-17,0)</f>
        <v>10</v>
      </c>
      <c r="V25" s="3">
        <f t="shared" ca="1" si="13"/>
        <v>1.5174506828528073E-2</v>
      </c>
      <c r="W25" s="3">
        <f t="shared" ca="1" si="14"/>
        <v>9.7087378640776698E-2</v>
      </c>
      <c r="X25">
        <f ca="1">OFFSET(SerbiaOfficialData!$F$9,(ROW(X23)*17)-17,0)</f>
        <v>1</v>
      </c>
      <c r="Y25">
        <f ca="1">OFFSET(SerbiaOfficialData!$F$10,(ROW(Y23)*17)-17,0)</f>
        <v>1</v>
      </c>
      <c r="Z25">
        <f ca="1">OFFSET(SerbiaOfficialData!$F$12,(ROW(Y23)*17)-17,0)</f>
        <v>63</v>
      </c>
      <c r="AA25">
        <f t="shared" si="7"/>
        <v>376</v>
      </c>
      <c r="AB25">
        <f ca="1">OFFSET(SerbiaOfficialData!$F$2,(ROW(AB23)*17)-17,0)</f>
        <v>49</v>
      </c>
      <c r="AC25" s="3">
        <f t="shared" ca="1" si="16"/>
        <v>7.4355083459787558E-2</v>
      </c>
      <c r="AD25" s="15">
        <f t="shared" ca="1" si="8"/>
        <v>59</v>
      </c>
      <c r="AE25">
        <f t="shared" si="9"/>
        <v>377</v>
      </c>
      <c r="AF25">
        <f ca="1">OFFSET(SerbiaOfficialData!$F$3,(ROW(AF23)*17)-17,0)</f>
        <v>334</v>
      </c>
      <c r="AG25" s="10"/>
      <c r="AI25" s="4"/>
      <c r="AK25" s="4">
        <f ca="1">IF(_xlfn.FORECAST.ETS(AL25,$B$9:B24,$AL$9:AL24)&gt;0,_xlfn.FORECAST.ETS(AL25,$B$9:B24,$AL$9:AL24),0)</f>
        <v>599.87156670197783</v>
      </c>
      <c r="AL25" s="9">
        <f t="shared" si="10"/>
        <v>43918</v>
      </c>
    </row>
    <row r="26" spans="1:38" x14ac:dyDescent="0.25">
      <c r="A26" s="9">
        <f t="shared" si="2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3"/>
        <v>395</v>
      </c>
      <c r="E26" s="10">
        <f ca="1">OFFSET(SerbiaOfficialData!$F$4,(ROW(E24)*17)-17,0)</f>
        <v>82</v>
      </c>
      <c r="F26" s="2">
        <f t="shared" ca="1" si="4"/>
        <v>0.1244309559939302</v>
      </c>
      <c r="G26" s="13">
        <f t="shared" ca="1" si="11"/>
        <v>0.16316639741518579</v>
      </c>
      <c r="H26">
        <f ca="1">OFFSET(SerbiaOfficialData!$F$7,(ROW(H24)*17)-17,0)</f>
        <v>2462</v>
      </c>
      <c r="I26" s="11">
        <f ca="1">OFFSET(SerbiaOfficialData!$F$6,(ROW(I24)*17)-17,0)</f>
        <v>376</v>
      </c>
      <c r="J26" s="12">
        <f t="shared" ca="1" si="1"/>
        <v>0.21808510638297873</v>
      </c>
      <c r="K26" s="13">
        <f t="shared" ca="1" si="12"/>
        <v>0.32285562067128398</v>
      </c>
      <c r="O26">
        <f t="shared" si="5"/>
        <v>408</v>
      </c>
      <c r="P26">
        <f ca="1">OFFSET(SerbiaOfficialData!$F$17,(ROW(P24)*17)-17,0)</f>
        <v>0</v>
      </c>
      <c r="Q26">
        <f t="shared" ca="1" si="17"/>
        <v>0</v>
      </c>
      <c r="R26" s="3">
        <f t="shared" ca="1" si="15"/>
        <v>0</v>
      </c>
      <c r="T26">
        <f ca="1">OFFSET(SerbiaOfficialData!$F$8,(ROW(U24)*17)-17,0)</f>
        <v>3</v>
      </c>
      <c r="U26">
        <f ca="1">OFFSET(SerbiaOfficialData!$F$11,(ROW(U24)*17)-17,0)</f>
        <v>13</v>
      </c>
      <c r="V26" s="3">
        <f t="shared" ca="1" si="13"/>
        <v>1.7543859649122806E-2</v>
      </c>
      <c r="W26" s="3">
        <f t="shared" ca="1" si="14"/>
        <v>9.6296296296296297E-2</v>
      </c>
      <c r="X26">
        <f ca="1">OFFSET(SerbiaOfficialData!$F$9,(ROW(X24)*17)-17,0)</f>
        <v>1</v>
      </c>
      <c r="Y26">
        <f ca="1">OFFSET(SerbiaOfficialData!$F$10,(ROW(Y24)*17)-17,0)</f>
        <v>2</v>
      </c>
      <c r="Z26">
        <f ca="1">OFFSET(SerbiaOfficialData!$F$12,(ROW(Y24)*17)-17,0)</f>
        <v>76.66</v>
      </c>
      <c r="AA26">
        <f t="shared" si="7"/>
        <v>393</v>
      </c>
      <c r="AB26">
        <f ca="1">OFFSET(SerbiaOfficialData!$F$2,(ROW(AB24)*17)-17,0)</f>
        <v>55</v>
      </c>
      <c r="AC26" s="3">
        <f t="shared" ca="1" si="16"/>
        <v>7.4224021592442652E-2</v>
      </c>
      <c r="AD26" s="15">
        <f t="shared" ca="1" si="8"/>
        <v>68</v>
      </c>
      <c r="AE26">
        <f t="shared" si="9"/>
        <v>394</v>
      </c>
      <c r="AF26">
        <f ca="1">OFFSET(SerbiaOfficialData!$F$3,(ROW(AF24)*17)-17,0)</f>
        <v>331</v>
      </c>
      <c r="AG26" s="10"/>
      <c r="AI26" s="4"/>
      <c r="AK26" s="4">
        <f ca="1">IF(_xlfn.FORECAST.ETS(AL26,$B$9:B25,$AL$9:AL25)&gt;0,_xlfn.FORECAST.ETS(AL26,$B$9:B25,$AL$9:AL25),0)</f>
        <v>777.51268099352774</v>
      </c>
      <c r="AL26" s="9">
        <f t="shared" si="10"/>
        <v>43919</v>
      </c>
    </row>
    <row r="27" spans="1:38" x14ac:dyDescent="0.25">
      <c r="A27" s="9">
        <f t="shared" si="2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3"/>
        <v>412</v>
      </c>
      <c r="E27" s="10">
        <f ca="1">OFFSET(SerbiaOfficialData!$F$4,(ROW(E25)*17)-17,0)</f>
        <v>44</v>
      </c>
      <c r="F27" s="2">
        <f t="shared" ca="1" si="4"/>
        <v>5.9379217273954114E-2</v>
      </c>
      <c r="G27" s="13">
        <f t="shared" ca="1" si="11"/>
        <v>0.14186691312384472</v>
      </c>
      <c r="H27">
        <f ca="1">OFFSET(SerbiaOfficialData!$F$7,(ROW(H25)*17)-17,0)</f>
        <v>3084</v>
      </c>
      <c r="I27" s="11">
        <f ca="1">OFFSET(SerbiaOfficialData!$F$6,(ROW(I25)*17)-17,0)</f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f t="shared" si="5"/>
        <v>425</v>
      </c>
      <c r="P27">
        <f ca="1">OFFSET(SerbiaOfficialData!$F$17,(ROW(P25)*17)-17,0)</f>
        <v>0</v>
      </c>
      <c r="Q27">
        <f t="shared" ca="1" si="17"/>
        <v>0</v>
      </c>
      <c r="R27" s="3">
        <f t="shared" ca="1" si="15"/>
        <v>0</v>
      </c>
      <c r="T27">
        <f ca="1">OFFSET(SerbiaOfficialData!$F$8,(ROW(U25)*17)-17,0)</f>
        <v>3</v>
      </c>
      <c r="U27">
        <f ca="1">OFFSET(SerbiaOfficialData!$F$11,(ROW(U25)*17)-17,0)</f>
        <v>16</v>
      </c>
      <c r="V27" s="3">
        <f t="shared" ca="1" si="13"/>
        <v>2.038216560509554E-2</v>
      </c>
      <c r="W27" s="3">
        <f t="shared" ca="1" si="14"/>
        <v>9.3567251461988299E-2</v>
      </c>
      <c r="X27">
        <f ca="1">OFFSET(SerbiaOfficialData!$F$9,(ROW(X25)*17)-17,0)</f>
        <v>2</v>
      </c>
      <c r="Y27">
        <f ca="1">OFFSET(SerbiaOfficialData!$F$10,(ROW(Y25)*17)-17,0)</f>
        <v>1</v>
      </c>
      <c r="Z27">
        <f ca="1">OFFSET(SerbiaOfficialData!$F$12,(ROW(Y25)*17)-17,0)</f>
        <v>66.33</v>
      </c>
      <c r="AA27">
        <f t="shared" si="7"/>
        <v>410</v>
      </c>
      <c r="AB27">
        <f ca="1">OFFSET(SerbiaOfficialData!$F$2,(ROW(AB25)*17)-17,0)</f>
        <v>62</v>
      </c>
      <c r="AC27" s="3">
        <f t="shared" ca="1" si="16"/>
        <v>7.8980891719745219E-2</v>
      </c>
      <c r="AD27" s="15">
        <f t="shared" ca="1" si="8"/>
        <v>78</v>
      </c>
      <c r="AE27">
        <f t="shared" si="9"/>
        <v>411</v>
      </c>
      <c r="AF27">
        <f ca="1">OFFSET(SerbiaOfficialData!$F$3,(ROW(AF25)*17)-17,0)</f>
        <v>540</v>
      </c>
      <c r="AG27" s="10"/>
      <c r="AH27" s="3">
        <f ca="1">(AF27+U27)/B27</f>
        <v>0.70828025477707002</v>
      </c>
      <c r="AI27" s="4">
        <f ca="1">B27-P27-U27-AF27</f>
        <v>229</v>
      </c>
      <c r="AJ27" s="3">
        <f ca="1">AI27/B27</f>
        <v>0.29171974522292993</v>
      </c>
      <c r="AK27" s="4">
        <f ca="1">IF(_xlfn.FORECAST.ETS(AL27,$B$9:B26,$AL$9:AL26)&gt;0,_xlfn.FORECAST.ETS(AL27,$B$9:B26,$AL$9:AL26),0)</f>
        <v>836.25189219183198</v>
      </c>
      <c r="AL27" s="9">
        <f t="shared" si="10"/>
        <v>43920</v>
      </c>
    </row>
    <row r="28" spans="1:38" x14ac:dyDescent="0.25">
      <c r="A28" s="9">
        <f t="shared" si="2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3"/>
        <v>429</v>
      </c>
      <c r="E28" s="10">
        <f ca="1">OFFSET(SerbiaOfficialData!$F$4,(ROW(E26)*17)-17,0)</f>
        <v>115</v>
      </c>
      <c r="F28" s="2">
        <f t="shared" ca="1" si="4"/>
        <v>0.1464968152866242</v>
      </c>
      <c r="G28" s="13">
        <f t="shared" ca="1" si="11"/>
        <v>0.13543747502996403</v>
      </c>
      <c r="H28">
        <f ca="1">OFFSET(SerbiaOfficialData!$F$7,(ROW(H26)*17)-17,0)</f>
        <v>3561</v>
      </c>
      <c r="I28" s="11">
        <f ca="1">OFFSET(SerbiaOfficialData!$F$6,(ROW(I26)*17)-17,0)</f>
        <v>477</v>
      </c>
      <c r="J28" s="12">
        <f t="shared" ca="1" si="1"/>
        <v>0.24109014675052412</v>
      </c>
      <c r="K28" s="13">
        <f t="shared" ca="1" si="12"/>
        <v>0.24214285714285713</v>
      </c>
      <c r="O28">
        <f t="shared" si="5"/>
        <v>442</v>
      </c>
      <c r="P28">
        <f ca="1">OFFSET(SerbiaOfficialData!$F$17,(ROW(P26)*17)-17,0)</f>
        <v>0</v>
      </c>
      <c r="Q28">
        <f t="shared" ca="1" si="17"/>
        <v>0</v>
      </c>
      <c r="R28" s="3">
        <f t="shared" ca="1" si="15"/>
        <v>0</v>
      </c>
      <c r="T28">
        <f ca="1">OFFSET(SerbiaOfficialData!$F$8,(ROW(U26)*17)-17,0)</f>
        <v>7</v>
      </c>
      <c r="U28">
        <f ca="1">OFFSET(SerbiaOfficialData!$F$11,(ROW(U26)*17)-17,0)</f>
        <v>23</v>
      </c>
      <c r="V28" s="3">
        <f t="shared" ca="1" si="13"/>
        <v>2.5555555555555557E-2</v>
      </c>
      <c r="W28" s="3">
        <f t="shared" ca="1" si="14"/>
        <v>0.1036036036036036</v>
      </c>
      <c r="X28">
        <f ca="1">OFFSET(SerbiaOfficialData!$F$9,(ROW(X26)*17)-17,0)</f>
        <v>7</v>
      </c>
      <c r="Y28">
        <f ca="1">OFFSET(SerbiaOfficialData!$F$10,(ROW(Y26)*17)-17,0)</f>
        <v>0</v>
      </c>
      <c r="Z28">
        <f ca="1">OFFSET(SerbiaOfficialData!$F$12,(ROW(Y26)*17)-17,0)</f>
        <v>58</v>
      </c>
      <c r="AA28">
        <f t="shared" si="7"/>
        <v>427</v>
      </c>
      <c r="AB28" s="19"/>
      <c r="AC28" s="3">
        <f t="shared" ca="1" si="16"/>
        <v>0</v>
      </c>
      <c r="AD28" s="15">
        <f t="shared" ca="1" si="8"/>
        <v>23</v>
      </c>
      <c r="AE28">
        <f t="shared" si="9"/>
        <v>428</v>
      </c>
      <c r="AF28" s="17"/>
      <c r="AG28" s="10"/>
      <c r="AI28" s="4"/>
      <c r="AK28" s="4">
        <f ca="1">IF(_xlfn.FORECAST.ETS(AL28,$B$9:B27,$AL$9:AL27)&gt;0,_xlfn.FORECAST.ETS(AL28,$B$9:B27,$AL$9:AL27),0)</f>
        <v>910.03981925987273</v>
      </c>
      <c r="AL28" s="9">
        <f t="shared" si="10"/>
        <v>43921</v>
      </c>
    </row>
    <row r="29" spans="1:38" x14ac:dyDescent="0.25">
      <c r="A29" s="9">
        <f t="shared" si="2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3"/>
        <v>446</v>
      </c>
      <c r="E29" s="10">
        <f ca="1">OFFSET(SerbiaOfficialData!$F$4,(ROW(E27)*17)-17,0)</f>
        <v>160</v>
      </c>
      <c r="F29" s="2">
        <f t="shared" ca="1" si="4"/>
        <v>0.17777777777777778</v>
      </c>
      <c r="G29" s="13">
        <f t="shared" ca="1" si="11"/>
        <v>0.13941894447309611</v>
      </c>
      <c r="H29">
        <f ca="1">OFFSET(SerbiaOfficialData!$F$7,(ROW(H27)*17)-17,0)</f>
        <v>4371</v>
      </c>
      <c r="I29" s="11">
        <f ca="1">OFFSET(SerbiaOfficialData!$F$6,(ROW(I27)*17)-17,0)</f>
        <v>810</v>
      </c>
      <c r="J29" s="12">
        <f t="shared" ca="1" si="1"/>
        <v>0.19753086419753085</v>
      </c>
      <c r="K29" s="13">
        <f t="shared" ca="1" si="12"/>
        <v>0.22890206040079028</v>
      </c>
      <c r="O29">
        <f t="shared" si="5"/>
        <v>459</v>
      </c>
      <c r="P29">
        <f ca="1">OFFSET(SerbiaOfficialData!$F$17,(ROW(P27)*17)-17,0)</f>
        <v>0</v>
      </c>
      <c r="Q29">
        <f t="shared" ca="1" si="17"/>
        <v>0</v>
      </c>
      <c r="R29" s="3">
        <f t="shared" ca="1" si="15"/>
        <v>0</v>
      </c>
      <c r="T29">
        <f ca="1">OFFSET(SerbiaOfficialData!$F$8,(ROW(U27)*17)-17,0)</f>
        <v>5</v>
      </c>
      <c r="U29">
        <f ca="1">OFFSET(SerbiaOfficialData!$F$11,(ROW(U27)*17)-17,0)</f>
        <v>28</v>
      </c>
      <c r="V29" s="3">
        <f t="shared" ca="1" si="13"/>
        <v>2.6415094339622643E-2</v>
      </c>
      <c r="W29" s="3">
        <f t="shared" ca="1" si="14"/>
        <v>0.11244979919678715</v>
      </c>
      <c r="X29">
        <f ca="1">OFFSET(SerbiaOfficialData!$F$9,(ROW(X27)*17)-17,0)</f>
        <v>5</v>
      </c>
      <c r="Y29">
        <f ca="1">OFFSET(SerbiaOfficialData!$F$10,(ROW(Y27)*17)-17,0)</f>
        <v>0</v>
      </c>
      <c r="Z29">
        <f ca="1">OFFSET(SerbiaOfficialData!$F$12,(ROW(Y27)*17)-17,0)</f>
        <v>61.2</v>
      </c>
      <c r="AA29">
        <f t="shared" si="7"/>
        <v>444</v>
      </c>
      <c r="AB29">
        <f ca="1">OFFSET(SerbiaOfficialData!$F$2,(ROW(AB27)*17)-17,0)</f>
        <v>72</v>
      </c>
      <c r="AC29" s="3">
        <f t="shared" ca="1" si="16"/>
        <v>6.7924528301886791E-2</v>
      </c>
      <c r="AD29" s="15">
        <f t="shared" ca="1" si="8"/>
        <v>100</v>
      </c>
      <c r="AE29">
        <f t="shared" si="9"/>
        <v>445</v>
      </c>
      <c r="AF29">
        <f ca="1">OFFSET(SerbiaOfficialData!$F$3,(ROW(AF27)*17)-17,0)</f>
        <v>648</v>
      </c>
      <c r="AG29" s="10">
        <f ca="1">AF29-AF27</f>
        <v>108</v>
      </c>
      <c r="AH29" s="3">
        <f t="shared" ref="AH29:AH40" ca="1" si="18">(AF29+U29)/B29</f>
        <v>0.63773584905660374</v>
      </c>
      <c r="AI29" s="4">
        <f ca="1">B29-P29-U29-AF29</f>
        <v>384</v>
      </c>
      <c r="AJ29" s="3">
        <f ca="1">AI29/B29</f>
        <v>0.3622641509433962</v>
      </c>
      <c r="AK29" s="4">
        <f ca="1">IF(_xlfn.FORECAST.ETS(AL29,$B$9:B28,$AL$9:AL28)&gt;0,_xlfn.FORECAST.ETS(AL29,$B$9:B28,$AL$9:AL28),0)</f>
        <v>1001.2133231334371</v>
      </c>
      <c r="AL29" s="9">
        <f t="shared" si="10"/>
        <v>43922</v>
      </c>
    </row>
    <row r="30" spans="1:38" x14ac:dyDescent="0.25">
      <c r="A30" s="9">
        <f t="shared" si="2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3"/>
        <v>463</v>
      </c>
      <c r="E30" s="10">
        <f ca="1">OFFSET(SerbiaOfficialData!$F$4,(ROW(E28)*17)-17,0)</f>
        <v>111</v>
      </c>
      <c r="F30" s="2">
        <f t="shared" ca="1" si="4"/>
        <v>0.10471698113207548</v>
      </c>
      <c r="G30" s="13">
        <f t="shared" ca="1" si="11"/>
        <v>0.12984293193717278</v>
      </c>
      <c r="H30">
        <f ca="1">OFFSET(SerbiaOfficialData!$F$7,(ROW(H28)*17)-17,0)</f>
        <v>5008</v>
      </c>
      <c r="I30" s="11">
        <f ca="1">OFFSET(SerbiaOfficialData!$F$6,(ROW(I28)*17)-17,0)</f>
        <v>637</v>
      </c>
      <c r="J30" s="12">
        <f t="shared" ca="1" si="1"/>
        <v>0.17425431711145997</v>
      </c>
      <c r="K30" s="13">
        <f t="shared" ca="1" si="12"/>
        <v>0.21212121212121213</v>
      </c>
      <c r="O30">
        <f t="shared" si="5"/>
        <v>476</v>
      </c>
      <c r="P30">
        <f ca="1">OFFSET(SerbiaOfficialData!$F$17,(ROW(P28)*17)-17,0)</f>
        <v>0</v>
      </c>
      <c r="Q30">
        <f t="shared" ca="1" si="17"/>
        <v>0</v>
      </c>
      <c r="R30" s="3">
        <f t="shared" ca="1" si="15"/>
        <v>0</v>
      </c>
      <c r="T30">
        <f ca="1">OFFSET(SerbiaOfficialData!$F$8,(ROW(U28)*17)-17,0)</f>
        <v>3</v>
      </c>
      <c r="U30">
        <f ca="1">OFFSET(SerbiaOfficialData!$F$11,(ROW(U28)*17)-17,0)</f>
        <v>31</v>
      </c>
      <c r="V30" s="3">
        <f t="shared" ca="1" si="13"/>
        <v>2.6473099914602904E-2</v>
      </c>
      <c r="W30" s="3">
        <f t="shared" ca="1" si="14"/>
        <v>0.10231023102310231</v>
      </c>
      <c r="X30">
        <f ca="1">OFFSET(SerbiaOfficialData!$F$9,(ROW(X28)*17)-17,0)</f>
        <v>2</v>
      </c>
      <c r="Y30">
        <f ca="1">OFFSET(SerbiaOfficialData!$F$10,(ROW(Y28)*17)-17,0)</f>
        <v>1</v>
      </c>
      <c r="Z30">
        <f ca="1">OFFSET(SerbiaOfficialData!$F$12,(ROW(Y28)*17)-17,0)</f>
        <v>58.7</v>
      </c>
      <c r="AA30">
        <f t="shared" si="7"/>
        <v>461</v>
      </c>
      <c r="AB30">
        <f ca="1">OFFSET(SerbiaOfficialData!$F$2,(ROW(AB28)*17)-17,0)</f>
        <v>81</v>
      </c>
      <c r="AC30" s="3">
        <f t="shared" ca="1" si="16"/>
        <v>6.9171648163962429E-2</v>
      </c>
      <c r="AD30" s="15">
        <f t="shared" ca="1" si="8"/>
        <v>112</v>
      </c>
      <c r="AE30">
        <f t="shared" si="9"/>
        <v>462</v>
      </c>
      <c r="AF30">
        <f ca="1">OFFSET(SerbiaOfficialData!$F$3,(ROW(AF28)*17)-17,0)</f>
        <v>783</v>
      </c>
      <c r="AG30" s="10">
        <f ca="1">AF30-AF29</f>
        <v>135</v>
      </c>
      <c r="AH30" s="3">
        <f t="shared" ca="1" si="18"/>
        <v>0.69513236549957302</v>
      </c>
      <c r="AI30" s="4">
        <f ca="1">B30-P30-U30-AF30</f>
        <v>357</v>
      </c>
      <c r="AJ30" s="3">
        <f ca="1">AI30/B30</f>
        <v>0.30486763450042698</v>
      </c>
      <c r="AK30" s="4">
        <f ca="1">IF(_xlfn.FORECAST.ETS(AL30,$B$9:B29,$AL$9:AL29)&gt;0,_xlfn.FORECAST.ETS(AL30,$B$9:B29,$AL$9:AL29),0)</f>
        <v>1123.9746006274963</v>
      </c>
      <c r="AL30" s="9">
        <f t="shared" si="10"/>
        <v>43923</v>
      </c>
    </row>
    <row r="31" spans="1:38" x14ac:dyDescent="0.25">
      <c r="A31" s="9">
        <f t="shared" si="2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3"/>
        <v>480</v>
      </c>
      <c r="E31" s="10">
        <f ca="1">OFFSET(SerbiaOfficialData!$F$4,(ROW(E29)*17)-17,0)</f>
        <v>305</v>
      </c>
      <c r="F31" s="2">
        <f t="shared" ca="1" si="4"/>
        <v>0.26046114432109307</v>
      </c>
      <c r="G31" s="13">
        <f t="shared" ca="1" si="11"/>
        <v>0.14041404140414041</v>
      </c>
      <c r="H31">
        <f ca="1">OFFSET(SerbiaOfficialData!$F$7,(ROW(H29)*17)-17,0)</f>
        <v>5756</v>
      </c>
      <c r="I31" s="11">
        <f ca="1">OFFSET(SerbiaOfficialData!$F$6,(ROW(I29)*17)-17,0)</f>
        <v>748</v>
      </c>
      <c r="J31" s="12">
        <f t="shared" ca="1" si="1"/>
        <v>0.40775401069518719</v>
      </c>
      <c r="K31" s="13">
        <f t="shared" ca="1" si="12"/>
        <v>0.23764961915125135</v>
      </c>
      <c r="O31">
        <f t="shared" si="5"/>
        <v>493</v>
      </c>
      <c r="P31">
        <f ca="1">OFFSET(SerbiaOfficialData!$F$17,(ROW(P29)*17)-17,0)</f>
        <v>0</v>
      </c>
      <c r="Q31">
        <f t="shared" ca="1" si="17"/>
        <v>0</v>
      </c>
      <c r="R31" s="3">
        <f t="shared" ca="1" si="15"/>
        <v>0</v>
      </c>
      <c r="T31">
        <f ca="1">OFFSET(SerbiaOfficialData!$F$8,(ROW(U29)*17)-17,0)</f>
        <v>8</v>
      </c>
      <c r="U31">
        <f ca="1">OFFSET(SerbiaOfficialData!$F$11,(ROW(U29)*17)-17,0)</f>
        <v>39</v>
      </c>
      <c r="V31" s="3">
        <f t="shared" ca="1" si="13"/>
        <v>2.6422764227642278E-2</v>
      </c>
      <c r="W31" s="3">
        <f t="shared" ca="1" si="14"/>
        <v>0.1015625</v>
      </c>
      <c r="X31">
        <f ca="1">OFFSET(SerbiaOfficialData!$F$9,(ROW(X29)*17)-17,0)</f>
        <v>6</v>
      </c>
      <c r="Y31">
        <f ca="1">OFFSET(SerbiaOfficialData!$F$10,(ROW(Y29)*17)-17,0)</f>
        <v>2</v>
      </c>
      <c r="Z31">
        <f ca="1">OFFSET(SerbiaOfficialData!$F$12,(ROW(Y29)*17)-17,0)</f>
        <v>70.75</v>
      </c>
      <c r="AA31">
        <f t="shared" si="7"/>
        <v>478</v>
      </c>
      <c r="AB31">
        <f ca="1">OFFSET(SerbiaOfficialData!$F$2,(ROW(AB29)*17)-17,0)</f>
        <v>81</v>
      </c>
      <c r="AC31" s="3">
        <f t="shared" ca="1" si="16"/>
        <v>5.4878048780487805E-2</v>
      </c>
      <c r="AD31" s="15">
        <f t="shared" ca="1" si="8"/>
        <v>120</v>
      </c>
      <c r="AE31">
        <f t="shared" si="9"/>
        <v>479</v>
      </c>
      <c r="AF31">
        <f ca="1">OFFSET(SerbiaOfficialData!$F$3,(ROW(AF29)*17)-17,0)</f>
        <v>874</v>
      </c>
      <c r="AG31" s="10">
        <f t="shared" ref="AG31:AG40" ca="1" si="19">AF31-AF30</f>
        <v>91</v>
      </c>
      <c r="AH31" s="3">
        <f t="shared" ca="1" si="18"/>
        <v>0.61856368563685638</v>
      </c>
      <c r="AI31" s="4">
        <f ca="1">B31-P31-U31-AF31</f>
        <v>563</v>
      </c>
      <c r="AJ31" s="3">
        <f ca="1">AI31/B31</f>
        <v>0.38143631436314362</v>
      </c>
      <c r="AK31" s="4">
        <f ca="1">IF(_xlfn.FORECAST.ETS(AL31,$B$9:B30,$AL$9:AL30)&gt;0,_xlfn.FORECAST.ETS(AL31,$B$9:B30,$AL$9:AL30),0)</f>
        <v>1296.9007088581729</v>
      </c>
      <c r="AL31" s="9">
        <f t="shared" si="10"/>
        <v>43924</v>
      </c>
    </row>
    <row r="32" spans="1:38" x14ac:dyDescent="0.25">
      <c r="A32" s="9">
        <f t="shared" si="2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3"/>
        <v>497</v>
      </c>
      <c r="E32" s="10">
        <f ca="1">OFFSET(SerbiaOfficialData!$F$4,(ROW(E30)*17)-17,0)</f>
        <v>148</v>
      </c>
      <c r="F32" s="2">
        <f t="shared" ca="1" si="4"/>
        <v>0.1002710027100271</v>
      </c>
      <c r="G32" s="13">
        <f t="shared" ca="1" si="11"/>
        <v>0.13047853309481217</v>
      </c>
      <c r="H32">
        <f ca="1">OFFSET(SerbiaOfficialData!$F$7,(ROW(H30)*17)-17,0)</f>
        <v>6401</v>
      </c>
      <c r="I32" s="11">
        <f ca="1">OFFSET(SerbiaOfficialData!$F$6,(ROW(I30)*17)-17,0)</f>
        <v>645</v>
      </c>
      <c r="J32" s="12">
        <f t="shared" ca="1" si="1"/>
        <v>0.22945736434108527</v>
      </c>
      <c r="K32" s="13">
        <f t="shared" ca="1" si="12"/>
        <v>0.23599595551061678</v>
      </c>
      <c r="O32">
        <f t="shared" si="5"/>
        <v>510</v>
      </c>
      <c r="P32">
        <f ca="1">OFFSET(SerbiaOfficialData!$F$17,(ROW(P30)*17)-17,0)</f>
        <v>0</v>
      </c>
      <c r="Q32">
        <f t="shared" ca="1" si="17"/>
        <v>0</v>
      </c>
      <c r="R32" s="3">
        <f t="shared" ca="1" si="15"/>
        <v>0</v>
      </c>
      <c r="T32">
        <f ca="1">OFFSET(SerbiaOfficialData!$F$8,(ROW(U30)*17)-17,0)</f>
        <v>5</v>
      </c>
      <c r="U32">
        <f ca="1">OFFSET(SerbiaOfficialData!$F$11,(ROW(U30)*17)-17,0)</f>
        <v>44</v>
      </c>
      <c r="V32" s="3">
        <f t="shared" ca="1" si="13"/>
        <v>2.7093596059113302E-2</v>
      </c>
      <c r="W32" s="3">
        <f t="shared" ca="1" si="14"/>
        <v>9.6280087527352301E-2</v>
      </c>
      <c r="X32">
        <f ca="1">OFFSET(SerbiaOfficialData!$F$9,(ROW(X30)*17)-17,0)</f>
        <v>5</v>
      </c>
      <c r="Y32">
        <f ca="1">OFFSET(SerbiaOfficialData!$F$10,(ROW(Y30)*17)-17,0)</f>
        <v>0</v>
      </c>
      <c r="Z32">
        <f ca="1">OFFSET(SerbiaOfficialData!$F$12,(ROW(Y30)*17)-17,0)</f>
        <v>63.2</v>
      </c>
      <c r="AA32">
        <f t="shared" si="7"/>
        <v>495</v>
      </c>
      <c r="AB32">
        <f ca="1">OFFSET(SerbiaOfficialData!$F$2,(ROW(AB30)*17)-17,0)</f>
        <v>89</v>
      </c>
      <c r="AC32" s="3">
        <f t="shared" ca="1" si="16"/>
        <v>5.4802955665024633E-2</v>
      </c>
      <c r="AD32" s="15">
        <f t="shared" ca="1" si="8"/>
        <v>133</v>
      </c>
      <c r="AE32">
        <f t="shared" si="9"/>
        <v>496</v>
      </c>
      <c r="AF32">
        <f ca="1">OFFSET(SerbiaOfficialData!$F$3,(ROW(AF30)*17)-17,0)</f>
        <v>1046</v>
      </c>
      <c r="AG32" s="10">
        <f t="shared" ca="1" si="19"/>
        <v>172</v>
      </c>
      <c r="AH32" s="3">
        <f t="shared" ca="1" si="18"/>
        <v>0.6711822660098522</v>
      </c>
      <c r="AI32" s="4">
        <f ca="1">B32-P32-U32-AF32</f>
        <v>534</v>
      </c>
      <c r="AJ32" s="3">
        <f ca="1">AI32/B32</f>
        <v>0.3288177339901478</v>
      </c>
      <c r="AK32" s="4">
        <f ca="1">IF(_xlfn.FORECAST.ETS(AL32,$B$9:B31,$AL$9:AL31)&gt;0,_xlfn.FORECAST.ETS(AL32,$B$9:B31,$AL$9:AL31),0)</f>
        <v>1740.7250413775009</v>
      </c>
      <c r="AL32" s="9">
        <f t="shared" si="10"/>
        <v>43925</v>
      </c>
    </row>
    <row r="33" spans="1:38" x14ac:dyDescent="0.25">
      <c r="A33" s="9">
        <f t="shared" si="2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3"/>
        <v>514</v>
      </c>
      <c r="E33" s="10">
        <f ca="1">OFFSET(SerbiaOfficialData!$F$4,(ROW(E31)*17)-17,0)</f>
        <v>284</v>
      </c>
      <c r="F33" s="2">
        <f t="shared" ca="1" si="4"/>
        <v>0.1748768472906404</v>
      </c>
      <c r="G33" s="13">
        <f t="shared" ca="1" si="11"/>
        <v>0.1336691204959318</v>
      </c>
      <c r="H33">
        <f ca="1">OFFSET(SerbiaOfficialData!$F$7,(ROW(H31)*17)-17,0)</f>
        <v>7360</v>
      </c>
      <c r="I33" s="11">
        <f ca="1">OFFSET(SerbiaOfficialData!$F$6,(ROW(I31)*17)-17,0)</f>
        <v>959</v>
      </c>
      <c r="J33" s="12">
        <f t="shared" ca="1" si="1"/>
        <v>0.2961418143899896</v>
      </c>
      <c r="K33" s="13">
        <f t="shared" ca="1" si="12"/>
        <v>0.24446412754650132</v>
      </c>
      <c r="O33">
        <f t="shared" si="5"/>
        <v>527</v>
      </c>
      <c r="P33">
        <f ca="1">OFFSET(SerbiaOfficialData!$F$17,(ROW(P31)*17)-17,0)</f>
        <v>0</v>
      </c>
      <c r="Q33">
        <f t="shared" ca="1" si="17"/>
        <v>0</v>
      </c>
      <c r="R33" s="3">
        <f t="shared" ca="1" si="15"/>
        <v>0</v>
      </c>
      <c r="T33">
        <f ca="1">OFFSET(SerbiaOfficialData!$F$8,(ROW(U31)*17)-17,0)</f>
        <v>7</v>
      </c>
      <c r="U33">
        <f ca="1">OFFSET(SerbiaOfficialData!$F$11,(ROW(U31)*17)-17,0)</f>
        <v>51</v>
      </c>
      <c r="V33" s="3">
        <f t="shared" ca="1" si="13"/>
        <v>2.6729559748427674E-2</v>
      </c>
      <c r="W33" s="3">
        <f t="shared" ca="1" si="14"/>
        <v>9.6590909090909088E-2</v>
      </c>
      <c r="X33">
        <f ca="1">OFFSET(SerbiaOfficialData!$F$9,(ROW(X31)*17)-17,0)</f>
        <v>5</v>
      </c>
      <c r="Y33">
        <f ca="1">OFFSET(SerbiaOfficialData!$F$10,(ROW(Y31)*17)-17,0)</f>
        <v>2</v>
      </c>
      <c r="Z33">
        <f ca="1">OFFSET(SerbiaOfficialData!$F$12,(ROW(Y31)*17)-17,0)</f>
        <v>64.2</v>
      </c>
      <c r="AA33">
        <f t="shared" si="7"/>
        <v>512</v>
      </c>
      <c r="AB33">
        <f ca="1">OFFSET(SerbiaOfficialData!$F$2,(ROW(AB31)*17)-17,0)</f>
        <v>98</v>
      </c>
      <c r="AC33" s="3">
        <f t="shared" ca="1" si="16"/>
        <v>5.1362683438155136E-2</v>
      </c>
      <c r="AD33" s="15">
        <f t="shared" ca="1" si="8"/>
        <v>149</v>
      </c>
      <c r="AE33">
        <f t="shared" si="9"/>
        <v>513</v>
      </c>
      <c r="AF33">
        <f ca="1">OFFSET(SerbiaOfficialData!$F$3,(ROW(AF31)*17)-17,0)</f>
        <v>1082</v>
      </c>
      <c r="AG33" s="10">
        <f t="shared" ca="1" si="19"/>
        <v>36</v>
      </c>
      <c r="AH33" s="3">
        <f t="shared" ca="1" si="18"/>
        <v>0.59381551362683438</v>
      </c>
      <c r="AI33" s="4">
        <f ca="1">B33-P33-U33-AF33</f>
        <v>775</v>
      </c>
      <c r="AJ33" s="3">
        <f ca="1">AI33/B33</f>
        <v>0.40618448637316562</v>
      </c>
      <c r="AK33" s="4">
        <f ca="1">IF(_xlfn.FORECAST.ETS(AL33,$B$9:B32,$AL$9:AL32)&gt;0,_xlfn.FORECAST.ETS(AL33,$B$9:B32,$AL$9:AL32),0)</f>
        <v>1848.1504778938656</v>
      </c>
      <c r="AL33" s="9">
        <f t="shared" si="10"/>
        <v>43926</v>
      </c>
    </row>
    <row r="34" spans="1:38" x14ac:dyDescent="0.25">
      <c r="A34" s="9">
        <f t="shared" si="2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3"/>
        <v>531</v>
      </c>
      <c r="E34" s="10">
        <f ca="1">OFFSET(SerbiaOfficialData!$F$4,(ROW(E32)*17)-17,0)</f>
        <v>292</v>
      </c>
      <c r="F34" s="2">
        <f t="shared" ca="1" si="4"/>
        <v>0.15303983228511531</v>
      </c>
      <c r="G34" s="13">
        <f t="shared" ca="1" si="11"/>
        <v>0.12987779182469447</v>
      </c>
      <c r="H34">
        <f ca="1">OFFSET(SerbiaOfficialData!$F$7,(ROW(H32)*17)-17,0)</f>
        <v>8552</v>
      </c>
      <c r="I34" s="11">
        <f ca="1">OFFSET(SerbiaOfficialData!$F$6,(ROW(I32)*17)-17,0)</f>
        <v>1192</v>
      </c>
      <c r="J34" s="12">
        <f t="shared" ca="1" si="1"/>
        <v>0.24496644295302014</v>
      </c>
      <c r="K34" s="13">
        <f t="shared" ca="1" si="12"/>
        <v>0.23832353850912466</v>
      </c>
      <c r="O34">
        <f t="shared" si="5"/>
        <v>544</v>
      </c>
      <c r="P34">
        <f ca="1">OFFSET(SerbiaOfficialData!$F$17,(ROW(P32)*17)-17,0)</f>
        <v>0</v>
      </c>
      <c r="Q34">
        <f t="shared" ca="1" si="17"/>
        <v>0</v>
      </c>
      <c r="R34" s="3">
        <f t="shared" ca="1" si="15"/>
        <v>0</v>
      </c>
      <c r="T34">
        <f ca="1">OFFSET(SerbiaOfficialData!$F$8,(ROW(U32)*17)-17,0)</f>
        <v>7</v>
      </c>
      <c r="U34">
        <f ca="1">OFFSET(SerbiaOfficialData!$F$11,(ROW(U32)*17)-17,0)</f>
        <v>58</v>
      </c>
      <c r="V34" s="3">
        <f t="shared" ca="1" si="13"/>
        <v>2.6363636363636363E-2</v>
      </c>
      <c r="W34" s="3">
        <f t="shared" ca="1" si="14"/>
        <v>8.8012139605462822E-2</v>
      </c>
      <c r="X34">
        <f ca="1">OFFSET(SerbiaOfficialData!$F$9,(ROW(X32)*17)-17,0)</f>
        <v>3</v>
      </c>
      <c r="Y34">
        <f ca="1">OFFSET(SerbiaOfficialData!$F$10,(ROW(Y32)*17)-17,0)</f>
        <v>4</v>
      </c>
      <c r="Z34">
        <f ca="1">OFFSET(SerbiaOfficialData!$F$12,(ROW(Y32)*17)-17,0)</f>
        <v>64.5</v>
      </c>
      <c r="AA34">
        <f t="shared" si="7"/>
        <v>529</v>
      </c>
      <c r="AB34">
        <f ca="1">OFFSET(SerbiaOfficialData!$F$2,(ROW(AB32)*17)-17,0)</f>
        <v>101</v>
      </c>
      <c r="AC34" s="3">
        <f t="shared" ca="1" si="16"/>
        <v>4.5909090909090906E-2</v>
      </c>
      <c r="AD34" s="15">
        <f t="shared" ca="1" si="8"/>
        <v>159</v>
      </c>
      <c r="AE34">
        <f t="shared" si="9"/>
        <v>530</v>
      </c>
      <c r="AF34">
        <f ca="1">OFFSET(SerbiaOfficialData!$F$3,(ROW(AF32)*17)-17,0)</f>
        <v>1197</v>
      </c>
      <c r="AG34" s="10">
        <f t="shared" ca="1" si="19"/>
        <v>115</v>
      </c>
      <c r="AH34" s="3">
        <f t="shared" ca="1" si="18"/>
        <v>0.57045454545454544</v>
      </c>
      <c r="AI34" s="4">
        <f ca="1">B34-P34-U34-AF34</f>
        <v>945</v>
      </c>
      <c r="AJ34" s="3">
        <f ca="1">AI34/B34</f>
        <v>0.42954545454545456</v>
      </c>
      <c r="AK34" s="4">
        <f ca="1">IF(_xlfn.FORECAST.ETS(AL34,$B$9:B33,$AL$9:AL33)&gt;0,_xlfn.FORECAST.ETS(AL34,$B$9:B33,$AL$9:AL33),0)</f>
        <v>2144.4600982370512</v>
      </c>
      <c r="AL34" s="9">
        <f t="shared" si="10"/>
        <v>43927</v>
      </c>
    </row>
    <row r="35" spans="1:38" x14ac:dyDescent="0.25">
      <c r="A35" s="9">
        <f t="shared" si="2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3"/>
        <v>548</v>
      </c>
      <c r="E35" s="10">
        <f ca="1">OFFSET(SerbiaOfficialData!$F$4,(ROW(E33)*17)-17,0)</f>
        <v>247</v>
      </c>
      <c r="F35" s="2">
        <f t="shared" ca="1" si="4"/>
        <v>0.11227272727272727</v>
      </c>
      <c r="G35" s="13">
        <f t="shared" ca="1" si="11"/>
        <v>0.12570923292314495</v>
      </c>
      <c r="H35">
        <f ca="1">OFFSET(SerbiaOfficialData!$F$7,(ROW(H33)*17)-17,0)</f>
        <v>9626</v>
      </c>
      <c r="I35" s="11">
        <f ca="1">OFFSET(SerbiaOfficialData!$F$6,(ROW(I33)*17)-17,0)</f>
        <v>1074</v>
      </c>
      <c r="J35" s="12">
        <f t="shared" ca="1" si="1"/>
        <v>0.22998137802607077</v>
      </c>
      <c r="K35" s="13">
        <f t="shared" ca="1" si="12"/>
        <v>0.23813512004466778</v>
      </c>
      <c r="O35">
        <f t="shared" si="5"/>
        <v>561</v>
      </c>
      <c r="P35">
        <f ca="1">OFFSET(SerbiaOfficialData!$F$17,(ROW(P33)*17)-17,0)</f>
        <v>0</v>
      </c>
      <c r="Q35">
        <f t="shared" ca="1" si="17"/>
        <v>0</v>
      </c>
      <c r="R35" s="3">
        <f t="shared" ca="1" si="15"/>
        <v>0</v>
      </c>
      <c r="T35">
        <f ca="1">OFFSET(SerbiaOfficialData!$F$8,(ROW(U33)*17)-17,0)</f>
        <v>3</v>
      </c>
      <c r="U35">
        <f ca="1">OFFSET(SerbiaOfficialData!$F$11,(ROW(U33)*17)-17,0)</f>
        <v>61</v>
      </c>
      <c r="V35" s="3">
        <f t="shared" ca="1" si="13"/>
        <v>2.4928483857785042E-2</v>
      </c>
      <c r="W35" s="3">
        <f t="shared" ca="1" si="14"/>
        <v>8.2321187584345479E-2</v>
      </c>
      <c r="X35">
        <f ca="1">OFFSET(SerbiaOfficialData!$F$9,(ROW(X33)*17)-17,0)</f>
        <v>2</v>
      </c>
      <c r="Y35">
        <f ca="1">OFFSET(SerbiaOfficialData!$F$10,(ROW(Y33)*17)-17,0)</f>
        <v>1</v>
      </c>
      <c r="Z35">
        <f ca="1">OFFSET(SerbiaOfficialData!$F$12,(ROW(Y33)*17)-17,0)</f>
        <v>62.66</v>
      </c>
      <c r="AA35">
        <f t="shared" si="7"/>
        <v>546</v>
      </c>
      <c r="AB35">
        <f ca="1">OFFSET(SerbiaOfficialData!$F$2,(ROW(AB33)*17)-17,0)</f>
        <v>109</v>
      </c>
      <c r="AC35" s="3">
        <f t="shared" ca="1" si="16"/>
        <v>4.4544340008173276E-2</v>
      </c>
      <c r="AD35" s="15">
        <f t="shared" ca="1" si="8"/>
        <v>170</v>
      </c>
      <c r="AE35">
        <f t="shared" si="9"/>
        <v>547</v>
      </c>
      <c r="AF35">
        <f ca="1">OFFSET(SerbiaOfficialData!$F$3,(ROW(AF33)*17)-17,0)</f>
        <v>1394</v>
      </c>
      <c r="AG35" s="10">
        <f t="shared" ca="1" si="19"/>
        <v>197</v>
      </c>
      <c r="AH35" s="3">
        <f t="shared" ca="1" si="18"/>
        <v>0.59460563955864321</v>
      </c>
      <c r="AI35" s="4">
        <f ca="1">B35-P35-U35-AF35</f>
        <v>992</v>
      </c>
      <c r="AJ35" s="3">
        <f ca="1">AI35/B35</f>
        <v>0.40539436044135674</v>
      </c>
      <c r="AK35" s="4">
        <f ca="1">IF(_xlfn.FORECAST.ETS(AL35,$B$9:B34,$AL$9:AL34)&gt;0,_xlfn.FORECAST.ETS(AL35,$B$9:B34,$AL$9:AL34),0)</f>
        <v>2461.7710185761161</v>
      </c>
      <c r="AL35" s="9">
        <f t="shared" si="10"/>
        <v>43928</v>
      </c>
    </row>
    <row r="36" spans="1:38" x14ac:dyDescent="0.25">
      <c r="A36" s="9">
        <f t="shared" si="2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3"/>
        <v>565</v>
      </c>
      <c r="E36" s="10">
        <f ca="1">OFFSET(SerbiaOfficialData!$F$4,(ROW(E34)*17)-17,0)</f>
        <v>219</v>
      </c>
      <c r="F36" s="2">
        <f t="shared" ca="1" si="4"/>
        <v>8.94973436861463E-2</v>
      </c>
      <c r="G36" s="13">
        <f t="shared" ca="1" si="11"/>
        <v>0.121731814651825</v>
      </c>
      <c r="H36">
        <f ca="1">OFFSET(SerbiaOfficialData!$F$7,(ROW(H34)*17)-17,0)</f>
        <v>10761</v>
      </c>
      <c r="I36" s="11">
        <f ca="1">OFFSET(SerbiaOfficialData!$F$6,(ROW(I34)*17)-17,0)</f>
        <v>1135</v>
      </c>
      <c r="J36" s="12">
        <f t="shared" ca="1" si="1"/>
        <v>0.19295154185022026</v>
      </c>
      <c r="K36" s="13">
        <f t="shared" ca="1" si="12"/>
        <v>0.24501758499413834</v>
      </c>
      <c r="O36">
        <f t="shared" si="5"/>
        <v>578</v>
      </c>
      <c r="P36">
        <f ca="1">OFFSET(SerbiaOfficialData!$F$17,(ROW(P34)*17)-17,0)</f>
        <v>0</v>
      </c>
      <c r="Q36">
        <f t="shared" ca="1" si="17"/>
        <v>0</v>
      </c>
      <c r="R36" s="3">
        <f t="shared" ca="1" si="15"/>
        <v>0</v>
      </c>
      <c r="T36">
        <f ca="1">OFFSET(SerbiaOfficialData!$F$8,(ROW(U34)*17)-17,0)</f>
        <v>4</v>
      </c>
      <c r="U36">
        <f ca="1">OFFSET(SerbiaOfficialData!$F$11,(ROW(U34)*17)-17,0)</f>
        <v>65</v>
      </c>
      <c r="V36" s="3">
        <f t="shared" ca="1" si="13"/>
        <v>2.4381095273818456E-2</v>
      </c>
      <c r="W36" s="3">
        <f t="shared" ca="1" si="14"/>
        <v>8.2802547770700632E-2</v>
      </c>
      <c r="X36">
        <f ca="1">OFFSET(SerbiaOfficialData!$F$9,(ROW(X34)*17)-17,0)</f>
        <v>4</v>
      </c>
      <c r="Y36">
        <f ca="1">OFFSET(SerbiaOfficialData!$F$10,(ROW(Y34)*17)-17,0)</f>
        <v>0</v>
      </c>
      <c r="Z36">
        <f ca="1">OFFSET(SerbiaOfficialData!$F$12,(ROW(Y34)*17)-17,0)</f>
        <v>62</v>
      </c>
      <c r="AA36">
        <f t="shared" si="7"/>
        <v>563</v>
      </c>
      <c r="AB36">
        <f ca="1">OFFSET(SerbiaOfficialData!$F$2,(ROW(AB34)*17)-17,0)</f>
        <v>112</v>
      </c>
      <c r="AC36" s="3">
        <f t="shared" ca="1" si="16"/>
        <v>4.2010502625656414E-2</v>
      </c>
      <c r="AD36" s="15">
        <f t="shared" ca="1" si="8"/>
        <v>177</v>
      </c>
      <c r="AE36">
        <f t="shared" si="9"/>
        <v>564</v>
      </c>
      <c r="AF36">
        <f ca="1">OFFSET(SerbiaOfficialData!$F$3,(ROW(AF34)*17)-17,0)</f>
        <v>1705</v>
      </c>
      <c r="AG36" s="10">
        <f t="shared" ca="1" si="19"/>
        <v>311</v>
      </c>
      <c r="AH36" s="3">
        <f t="shared" ca="1" si="18"/>
        <v>0.66391597899474863</v>
      </c>
      <c r="AI36" s="4">
        <f ca="1">B36-P36-U36-AF36</f>
        <v>896</v>
      </c>
      <c r="AJ36" s="3">
        <f ca="1">AI36/B36</f>
        <v>0.33608402100525131</v>
      </c>
      <c r="AK36" s="4">
        <f ca="1">IF(_xlfn.FORECAST.ETS(AL36,$B$9:B35,$AL$9:AL35)&gt;0,_xlfn.FORECAST.ETS(AL36,$B$9:B35,$AL$9:AL35),0)</f>
        <v>2698.4810752978997</v>
      </c>
      <c r="AL36" s="9">
        <f t="shared" ref="AL36:AL67" si="20">AL35+1</f>
        <v>43929</v>
      </c>
    </row>
    <row r="37" spans="1:38" x14ac:dyDescent="0.25">
      <c r="A37" s="9">
        <f t="shared" si="2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3"/>
        <v>582</v>
      </c>
      <c r="E37" s="10">
        <f ca="1">OFFSET(SerbiaOfficialData!$F$4,(ROW(E35)*17)-17,0)</f>
        <v>201</v>
      </c>
      <c r="F37" s="2">
        <f t="shared" ca="1" si="4"/>
        <v>7.5393848462115526E-2</v>
      </c>
      <c r="G37" s="13">
        <f t="shared" ca="1" si="11"/>
        <v>0.11292267064699466</v>
      </c>
      <c r="H37">
        <f ca="1">OFFSET(SerbiaOfficialData!$F$7,(ROW(H35)*17)-17,0)</f>
        <v>12347</v>
      </c>
      <c r="I37" s="11">
        <f ca="1">OFFSET(SerbiaOfficialData!$F$6,(ROW(I35)*17)-17,0)</f>
        <v>1586</v>
      </c>
      <c r="J37" s="12">
        <f t="shared" ca="1" si="1"/>
        <v>0.12673392181588902</v>
      </c>
      <c r="K37" s="13">
        <f t="shared" ca="1" si="12"/>
        <v>0.22387889824721147</v>
      </c>
      <c r="O37">
        <f t="shared" si="5"/>
        <v>595</v>
      </c>
      <c r="P37">
        <f ca="1">OFFSET(SerbiaOfficialData!$F$17,(ROW(P35)*17)-17,0)</f>
        <v>0</v>
      </c>
      <c r="Q37">
        <f t="shared" ca="1" si="17"/>
        <v>0</v>
      </c>
      <c r="R37" s="3">
        <f t="shared" ca="1" si="15"/>
        <v>0</v>
      </c>
      <c r="T37">
        <f ca="1">OFFSET(SerbiaOfficialData!$F$8,(ROW(U35)*17)-17,0)</f>
        <v>1</v>
      </c>
      <c r="U37">
        <f ca="1">OFFSET(SerbiaOfficialData!$F$11,(ROW(U35)*17)-17,0)</f>
        <v>66</v>
      </c>
      <c r="V37" s="3">
        <f t="shared" ca="1" si="13"/>
        <v>2.3020579002441578E-2</v>
      </c>
      <c r="W37" s="3">
        <f t="shared" ca="1" si="14"/>
        <v>7.3333333333333334E-2</v>
      </c>
      <c r="X37">
        <f ca="1">OFFSET(SerbiaOfficialData!$F$9,(ROW(X35)*17)-17,0)</f>
        <v>1</v>
      </c>
      <c r="Y37">
        <f ca="1">OFFSET(SerbiaOfficialData!$F$10,(ROW(Y35)*17)-17,0)</f>
        <v>0</v>
      </c>
      <c r="Z37">
        <f ca="1">OFFSET(SerbiaOfficialData!$F$12,(ROW(Y35)*17)-17,0)</f>
        <v>64.3</v>
      </c>
      <c r="AA37">
        <f t="shared" si="7"/>
        <v>580</v>
      </c>
      <c r="AB37">
        <f ca="1">OFFSET(SerbiaOfficialData!$F$2,(ROW(AB35)*17)-17,0)</f>
        <v>127</v>
      </c>
      <c r="AC37" s="3">
        <f t="shared" ca="1" si="16"/>
        <v>4.4297174747122428E-2</v>
      </c>
      <c r="AD37" s="15">
        <f t="shared" ca="1" si="8"/>
        <v>193</v>
      </c>
      <c r="AE37">
        <f t="shared" si="9"/>
        <v>581</v>
      </c>
      <c r="AF37">
        <f ca="1">OFFSET(SerbiaOfficialData!$F$3,(ROW(AF35)*17)-17,0)</f>
        <v>1907</v>
      </c>
      <c r="AG37" s="10">
        <f t="shared" ca="1" si="19"/>
        <v>202</v>
      </c>
      <c r="AH37" s="3">
        <f t="shared" ca="1" si="18"/>
        <v>0.68817579351238223</v>
      </c>
      <c r="AI37" s="4">
        <f ca="1">B37-P37-U37-AF37</f>
        <v>894</v>
      </c>
      <c r="AJ37" s="3">
        <f ca="1">AI37/B37</f>
        <v>0.31182420648761772</v>
      </c>
      <c r="AK37" s="4">
        <f ca="1">IF(_xlfn.FORECAST.ETS(AL37,$B$9:B36,$AL$9:AL36)&gt;0,_xlfn.FORECAST.ETS(AL37,$B$9:B36,$AL$9:AL36),0)</f>
        <v>2797.9793063888455</v>
      </c>
      <c r="AL37" s="9">
        <f t="shared" si="20"/>
        <v>43930</v>
      </c>
    </row>
    <row r="38" spans="1:38" x14ac:dyDescent="0.25">
      <c r="A38" s="9">
        <f t="shared" si="2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3"/>
        <v>599</v>
      </c>
      <c r="E38" s="10">
        <f ca="1">OFFSET(SerbiaOfficialData!$F$4,(ROW(E36)*17)-17,0)</f>
        <v>238</v>
      </c>
      <c r="F38" s="2">
        <f t="shared" ca="1" si="4"/>
        <v>8.3013603069410538E-2</v>
      </c>
      <c r="G38" s="13">
        <f t="shared" ca="1" si="11"/>
        <v>0.10506576243321003</v>
      </c>
      <c r="H38">
        <f ca="1">OFFSET(SerbiaOfficialData!$F$7,(ROW(H36)*17)-17,0)</f>
        <v>14240</v>
      </c>
      <c r="I38" s="11">
        <f ca="1">OFFSET(SerbiaOfficialData!$F$6,(ROW(I36)*17)-17,0)</f>
        <v>1893</v>
      </c>
      <c r="J38" s="12">
        <f t="shared" ca="1" si="1"/>
        <v>0.12572636027469625</v>
      </c>
      <c r="K38" s="13">
        <f t="shared" ca="1" si="12"/>
        <v>0.2072145100820752</v>
      </c>
      <c r="O38">
        <f t="shared" si="5"/>
        <v>612</v>
      </c>
      <c r="P38">
        <f ca="1">OFFSET(SerbiaOfficialData!$F$17,(ROW(P36)*17)-17,0)</f>
        <v>0</v>
      </c>
      <c r="Q38">
        <f t="shared" ca="1" si="17"/>
        <v>0</v>
      </c>
      <c r="R38" s="3">
        <f t="shared" ca="1" si="15"/>
        <v>0</v>
      </c>
      <c r="T38">
        <f ca="1">OFFSET(SerbiaOfficialData!$F$8,(ROW(U36)*17)-17,0)</f>
        <v>5</v>
      </c>
      <c r="U38">
        <f ca="1">OFFSET(SerbiaOfficialData!$F$11,(ROW(U36)*17)-17,0)</f>
        <v>71</v>
      </c>
      <c r="V38" s="3">
        <f t="shared" ca="1" si="13"/>
        <v>2.2866344605475042E-2</v>
      </c>
      <c r="W38" s="3">
        <f t="shared" ca="1" si="14"/>
        <v>6.6981132075471697E-2</v>
      </c>
      <c r="X38">
        <f ca="1">OFFSET(SerbiaOfficialData!$F$9,(ROW(X36)*17)-17,0)</f>
        <v>4</v>
      </c>
      <c r="Y38">
        <f ca="1">OFFSET(SerbiaOfficialData!$F$10,(ROW(Y36)*17)-17,0)</f>
        <v>1</v>
      </c>
      <c r="Z38">
        <f ca="1">OFFSET(SerbiaOfficialData!$F$12,(ROW(Y36)*17)-17,0)</f>
        <v>60.4</v>
      </c>
      <c r="AA38">
        <f t="shared" si="7"/>
        <v>597</v>
      </c>
      <c r="AB38">
        <f ca="1">OFFSET(SerbiaOfficialData!$F$2,(ROW(AB36)*17)-17,0)</f>
        <v>136</v>
      </c>
      <c r="AC38" s="3">
        <f t="shared" ca="1" si="16"/>
        <v>4.3800322061191624E-2</v>
      </c>
      <c r="AD38" s="15">
        <f t="shared" ca="1" si="8"/>
        <v>207</v>
      </c>
      <c r="AE38">
        <f t="shared" si="9"/>
        <v>598</v>
      </c>
      <c r="AF38">
        <f ca="1">OFFSET(SerbiaOfficialData!$F$3,(ROW(AF36)*17)-17,0)</f>
        <v>2107</v>
      </c>
      <c r="AG38" s="10">
        <f t="shared" ca="1" si="19"/>
        <v>200</v>
      </c>
      <c r="AH38" s="3">
        <f t="shared" ca="1" si="18"/>
        <v>0.70144927536231882</v>
      </c>
      <c r="AI38" s="4">
        <f ca="1">B38-P38-U38-AF38</f>
        <v>927</v>
      </c>
      <c r="AJ38" s="3">
        <f ca="1">AI38/B38</f>
        <v>0.29855072463768118</v>
      </c>
      <c r="AK38" s="4">
        <f ca="1">IF(_xlfn.FORECAST.ETS(AL38,$B$9:B37,$AL$9:AL37)&gt;0,_xlfn.FORECAST.ETS(AL38,$B$9:B37,$AL$9:AL37),0)</f>
        <v>3106.8659729037308</v>
      </c>
      <c r="AL38" s="9">
        <f t="shared" si="20"/>
        <v>43931</v>
      </c>
    </row>
    <row r="39" spans="1:38" x14ac:dyDescent="0.25">
      <c r="A39" s="9">
        <f t="shared" si="2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3"/>
        <v>616</v>
      </c>
      <c r="E39" s="10">
        <f ca="1">OFFSET(SerbiaOfficialData!$F$4,(ROW(E37)*17)-17,0)</f>
        <v>275</v>
      </c>
      <c r="F39" s="2">
        <f t="shared" ca="1" si="4"/>
        <v>8.8566827697262485E-2</v>
      </c>
      <c r="G39" s="13">
        <f t="shared" ca="1" si="11"/>
        <v>0.1019240529691321</v>
      </c>
      <c r="H39">
        <f ca="1">OFFSET(SerbiaOfficialData!$F$7,(ROW(H37)*17)-17,0)</f>
        <v>16399</v>
      </c>
      <c r="I39" s="11">
        <f ca="1">OFFSET(SerbiaOfficialData!$F$6,(ROW(I37)*17)-17,0)</f>
        <v>2159</v>
      </c>
      <c r="J39" s="12">
        <f t="shared" ca="1" si="1"/>
        <v>0.12737378415933304</v>
      </c>
      <c r="K39" s="13">
        <f t="shared" ca="1" si="12"/>
        <v>0.19392502853129664</v>
      </c>
      <c r="O39">
        <f t="shared" si="5"/>
        <v>629</v>
      </c>
      <c r="P39">
        <f ca="1">OFFSET(SerbiaOfficialData!$F$17,(ROW(P37)*17)-17,0)</f>
        <v>0</v>
      </c>
      <c r="Q39">
        <f t="shared" ca="1" si="17"/>
        <v>0</v>
      </c>
      <c r="R39" s="3">
        <f t="shared" ca="1" si="15"/>
        <v>0</v>
      </c>
      <c r="T39">
        <f ca="1">OFFSET(SerbiaOfficialData!$F$8,(ROW(U37)*17)-17,0)</f>
        <v>3</v>
      </c>
      <c r="U39">
        <f ca="1">OFFSET(SerbiaOfficialData!$F$11,(ROW(U37)*17)-17,0)</f>
        <v>74</v>
      </c>
      <c r="V39" s="3">
        <f t="shared" ca="1" si="13"/>
        <v>2.1893491124260357E-2</v>
      </c>
      <c r="W39" s="3">
        <f t="shared" ca="1" si="14"/>
        <v>6.3193851409052093E-2</v>
      </c>
      <c r="X39">
        <f ca="1">OFFSET(SerbiaOfficialData!$F$9,(ROW(X37)*17)-17,0)</f>
        <v>1</v>
      </c>
      <c r="Y39">
        <f ca="1">OFFSET(SerbiaOfficialData!$F$10,(ROW(Y37)*17)-17,0)</f>
        <v>2</v>
      </c>
      <c r="Z39">
        <f ca="1">OFFSET(SerbiaOfficialData!$F$12,(ROW(Y37)*17)-17,0)</f>
        <v>68.599999999999994</v>
      </c>
      <c r="AA39">
        <f t="shared" si="7"/>
        <v>614</v>
      </c>
      <c r="AB39">
        <f ca="1">OFFSET(SerbiaOfficialData!$F$2,(ROW(AB37)*17)-17,0)</f>
        <v>145</v>
      </c>
      <c r="AC39" s="3">
        <f t="shared" ca="1" si="16"/>
        <v>4.2899408284023666E-2</v>
      </c>
      <c r="AD39" s="15">
        <f t="shared" ca="1" si="8"/>
        <v>219</v>
      </c>
      <c r="AE39">
        <f t="shared" si="9"/>
        <v>615</v>
      </c>
      <c r="AF39">
        <f ca="1">OFFSET(SerbiaOfficialData!$F$3,(ROW(AF37)*17)-17,0)</f>
        <v>2436</v>
      </c>
      <c r="AG39" s="10">
        <f t="shared" ca="1" si="19"/>
        <v>329</v>
      </c>
      <c r="AH39" s="3">
        <f t="shared" ca="1" si="18"/>
        <v>0.74260355029585801</v>
      </c>
      <c r="AI39" s="4">
        <f ca="1">B39-P39-U39-AF39</f>
        <v>870</v>
      </c>
      <c r="AJ39" s="3">
        <f ca="1">AI39/B39</f>
        <v>0.25739644970414199</v>
      </c>
      <c r="AK39" s="4">
        <f ca="1">IF(_xlfn.FORECAST.ETS(AL39,$B$9:B38,$AL$9:AL38)&gt;0,_xlfn.FORECAST.ETS(AL39,$B$9:B38,$AL$9:AL38),0)</f>
        <v>3405.8335847049575</v>
      </c>
      <c r="AL39" s="9">
        <f t="shared" si="20"/>
        <v>43932</v>
      </c>
    </row>
    <row r="40" spans="1:38" x14ac:dyDescent="0.25">
      <c r="A40" s="9">
        <f t="shared" si="2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3"/>
        <v>633</v>
      </c>
      <c r="E40" s="10">
        <f ca="1">OFFSET(SerbiaOfficialData!$F$4,(ROW(E38)*17)-17,0)</f>
        <v>250</v>
      </c>
      <c r="F40" s="2">
        <f t="shared" ca="1" si="4"/>
        <v>7.3964497041420121E-2</v>
      </c>
      <c r="G40" s="13">
        <f t="shared" ca="1" si="11"/>
        <v>9.0401645192428756E-2</v>
      </c>
      <c r="H40">
        <f ca="1">OFFSET(SerbiaOfficialData!$F$7,(ROW(H38)*17)-17,0)</f>
        <v>18312</v>
      </c>
      <c r="I40" s="11">
        <f ca="1">OFFSET(SerbiaOfficialData!$F$6,(ROW(I38)*17)-17,0)</f>
        <v>1913</v>
      </c>
      <c r="J40" s="12">
        <f t="shared" ca="1" si="1"/>
        <v>0.13068478829064298</v>
      </c>
      <c r="K40" s="13">
        <f t="shared" ca="1" si="12"/>
        <v>0.17155144950621218</v>
      </c>
      <c r="O40">
        <f t="shared" si="5"/>
        <v>646</v>
      </c>
      <c r="P40">
        <f ca="1">OFFSET(SerbiaOfficialData!$F$17,(ROW(P38)*17)-17,0)</f>
        <v>0</v>
      </c>
      <c r="Q40">
        <f t="shared" ca="1" si="17"/>
        <v>0</v>
      </c>
      <c r="R40" s="3">
        <f t="shared" ca="1" si="15"/>
        <v>0</v>
      </c>
      <c r="T40">
        <f ca="1">OFFSET(SerbiaOfficialData!$F$8,(ROW(U38)*17)-17,0)</f>
        <v>6</v>
      </c>
      <c r="U40">
        <f ca="1">OFFSET(SerbiaOfficialData!$F$11,(ROW(U38)*17)-17,0)</f>
        <v>80</v>
      </c>
      <c r="V40" s="3">
        <f t="shared" ca="1" si="13"/>
        <v>2.2038567493112948E-2</v>
      </c>
      <c r="W40" s="3">
        <f t="shared" ca="1" si="14"/>
        <v>5.4200542005420058E-2</v>
      </c>
      <c r="X40">
        <f ca="1">OFFSET(SerbiaOfficialData!$F$9,(ROW(X38)*17)-17,0)</f>
        <v>3</v>
      </c>
      <c r="Y40">
        <f ca="1">OFFSET(SerbiaOfficialData!$F$10,(ROW(Y38)*17)-17,0)</f>
        <v>3</v>
      </c>
      <c r="Z40">
        <f ca="1">OFFSET(SerbiaOfficialData!$F$12,(ROW(Y38)*17)-17,0)</f>
        <v>57.5</v>
      </c>
      <c r="AA40">
        <f t="shared" si="7"/>
        <v>631</v>
      </c>
      <c r="AB40">
        <f ca="1">OFFSET(SerbiaOfficialData!$F$2,(ROW(AB38)*17)-17,0)</f>
        <v>146</v>
      </c>
      <c r="AC40" s="3">
        <f t="shared" ref="AC40:AC62" ca="1" si="21">AB40/B40</f>
        <v>4.0220385674931129E-2</v>
      </c>
      <c r="AD40" s="15">
        <f t="shared" ca="1" si="8"/>
        <v>226</v>
      </c>
      <c r="AE40">
        <f t="shared" si="9"/>
        <v>632</v>
      </c>
      <c r="AF40">
        <f ca="1">OFFSET(SerbiaOfficialData!$F$3,(ROW(AF38)*17)-17,0)</f>
        <v>2684</v>
      </c>
      <c r="AG40" s="10">
        <f t="shared" ca="1" si="19"/>
        <v>248</v>
      </c>
      <c r="AH40" s="3">
        <f t="shared" ca="1" si="18"/>
        <v>0.76143250688705233</v>
      </c>
      <c r="AI40" s="4">
        <f ca="1">B40-P40-U40-AF40</f>
        <v>866</v>
      </c>
      <c r="AJ40" s="3">
        <f ca="1">AI40/B40</f>
        <v>0.23856749311294767</v>
      </c>
      <c r="AK40" s="4">
        <f ca="1">IF(_xlfn.FORECAST.ETS(AL40,$B$9:B39,$AL$9:AL39)&gt;0,_xlfn.FORECAST.ETS(AL40,$B$9:B39,$AL$9:AL39),0)</f>
        <v>3649.3203644098676</v>
      </c>
      <c r="AL40" s="9">
        <f t="shared" si="20"/>
        <v>43933</v>
      </c>
    </row>
    <row r="41" spans="1:38" x14ac:dyDescent="0.25">
      <c r="A41" s="9">
        <f t="shared" si="2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3"/>
        <v>650</v>
      </c>
      <c r="E41" s="10">
        <f ca="1">OFFSET(SerbiaOfficialData!$F$4,(ROW(E39)*17)-17,0)</f>
        <v>424</v>
      </c>
      <c r="F41" s="2">
        <f t="shared" ca="1" si="4"/>
        <v>0.11680440771349862</v>
      </c>
      <c r="G41" s="13">
        <f t="shared" ca="1" si="11"/>
        <v>9.2546749438245035E-2</v>
      </c>
      <c r="H41">
        <f ca="1">OFFSET(SerbiaOfficialData!$F$7,(ROW(H39)*17)-17,0)</f>
        <v>20958</v>
      </c>
      <c r="I41" s="11">
        <f ca="1">OFFSET(SerbiaOfficialData!$F$6,(ROW(I39)*17)-17,0)</f>
        <v>2646</v>
      </c>
      <c r="J41" s="12">
        <f t="shared" ca="1" si="1"/>
        <v>0.16024187452758881</v>
      </c>
      <c r="K41" s="13">
        <f t="shared" ca="1" si="12"/>
        <v>0.16692999931304528</v>
      </c>
      <c r="O41">
        <f t="shared" si="5"/>
        <v>663</v>
      </c>
      <c r="P41">
        <f ca="1">OFFSET(SerbiaOfficialData!$F$17,(ROW(P39)*17)-17,0)</f>
        <v>0</v>
      </c>
      <c r="Q41">
        <f t="shared" ca="1" si="17"/>
        <v>0</v>
      </c>
      <c r="R41" s="3">
        <f t="shared" ca="1" si="15"/>
        <v>0</v>
      </c>
      <c r="T41">
        <f ca="1">OFFSET(SerbiaOfficialData!$F$8,(ROW(U39)*17)-17,0)</f>
        <v>5</v>
      </c>
      <c r="U41">
        <f ca="1">OFFSET(SerbiaOfficialData!$F$11,(ROW(U39)*17)-17,0)</f>
        <v>85</v>
      </c>
      <c r="V41" s="3">
        <f t="shared" ca="1" si="13"/>
        <v>2.0966946225949679E-2</v>
      </c>
      <c r="W41" s="3">
        <f t="shared" ca="1" si="14"/>
        <v>5.2339901477832511E-2</v>
      </c>
      <c r="X41">
        <f ca="1">OFFSET(SerbiaOfficialData!$F$9,(ROW(X39)*17)-17,0)</f>
        <v>3</v>
      </c>
      <c r="Y41">
        <f ca="1">OFFSET(SerbiaOfficialData!$F$10,(ROW(Y39)*17)-17,0)</f>
        <v>2</v>
      </c>
      <c r="Z41">
        <f ca="1">OFFSET(SerbiaOfficialData!$F$12,(ROW(Y39)*17)-17,0)</f>
        <v>76</v>
      </c>
      <c r="AA41">
        <f t="shared" si="7"/>
        <v>648</v>
      </c>
      <c r="AB41">
        <f ca="1">OFFSET(SerbiaOfficialData!$F$2,(ROW(AB39)*17)-17,0)</f>
        <v>138</v>
      </c>
      <c r="AC41" s="3">
        <f t="shared" ca="1" si="21"/>
        <v>3.4040453872718306E-2</v>
      </c>
      <c r="AD41" s="15">
        <f t="shared" ca="1" si="8"/>
        <v>223</v>
      </c>
      <c r="AE41">
        <f t="shared" si="9"/>
        <v>649</v>
      </c>
      <c r="AF41">
        <f ca="1">OFFSET(SerbiaOfficialData!$F$3,(ROW(AF39)*17)-17,0)</f>
        <v>2890</v>
      </c>
      <c r="AG41" s="10">
        <f ca="1">AF41-AF38</f>
        <v>783</v>
      </c>
      <c r="AH41" s="3">
        <f t="shared" ref="AH41:AH62" ca="1" si="22">(AF41+U41)/B41</f>
        <v>0.73384311790823875</v>
      </c>
      <c r="AI41" s="4">
        <f ca="1">B41-P41-U41-AF41</f>
        <v>1079</v>
      </c>
      <c r="AJ41" s="3">
        <f ca="1">AI41/B41</f>
        <v>0.26615688209176125</v>
      </c>
      <c r="AK41" s="4">
        <f ca="1">IF(_xlfn.FORECAST.ETS(AL41,$B$9:B40,$AL$9:AL40)&gt;0,_xlfn.FORECAST.ETS(AL41,$B$9:B40,$AL$9:AL40),0)</f>
        <v>3942.8649894714463</v>
      </c>
      <c r="AL41" s="9">
        <f t="shared" si="20"/>
        <v>43934</v>
      </c>
    </row>
    <row r="42" spans="1:38" x14ac:dyDescent="0.25">
      <c r="A42" s="9">
        <f t="shared" si="2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3"/>
        <v>667</v>
      </c>
      <c r="E42" s="10">
        <f ca="1">OFFSET(SerbiaOfficialData!$F$4,(ROW(E40)*17)-17,0)</f>
        <v>411</v>
      </c>
      <c r="F42" s="2">
        <f t="shared" ca="1" si="4"/>
        <v>0.10138135175135668</v>
      </c>
      <c r="G42" s="13">
        <f t="shared" ca="1" si="11"/>
        <v>8.8741583952245434E-2</v>
      </c>
      <c r="H42">
        <f ca="1">OFFSET(SerbiaOfficialData!$F$7,(ROW(H40)*17)-17,0)</f>
        <v>23398</v>
      </c>
      <c r="I42" s="11">
        <f ca="1">OFFSET(SerbiaOfficialData!$F$6,(ROW(I40)*17)-17,0)</f>
        <v>2440</v>
      </c>
      <c r="J42" s="12">
        <f t="shared" ca="1" si="1"/>
        <v>0.16844262295081966</v>
      </c>
      <c r="K42" s="13">
        <f t="shared" ca="1" si="12"/>
        <v>0.15943384461902979</v>
      </c>
      <c r="O42">
        <f t="shared" si="5"/>
        <v>680</v>
      </c>
      <c r="P42">
        <f ca="1">OFFSET(SerbiaOfficialData!$F$17,(ROW(P40)*17)-17,0)</f>
        <v>0</v>
      </c>
      <c r="Q42">
        <f t="shared" ca="1" si="17"/>
        <v>0</v>
      </c>
      <c r="R42" s="3">
        <f t="shared" ca="1" si="15"/>
        <v>0</v>
      </c>
      <c r="T42">
        <f ca="1">OFFSET(SerbiaOfficialData!$F$8,(ROW(U40)*17)-17,0)</f>
        <v>9</v>
      </c>
      <c r="U42">
        <f ca="1">OFFSET(SerbiaOfficialData!$F$11,(ROW(U40)*17)-17,0)</f>
        <v>94</v>
      </c>
      <c r="V42" s="3">
        <f t="shared" ca="1" si="13"/>
        <v>2.1052631578947368E-2</v>
      </c>
      <c r="W42" s="3">
        <f t="shared" ca="1" si="14"/>
        <v>4.9266247379454925E-2</v>
      </c>
      <c r="X42">
        <f ca="1">OFFSET(SerbiaOfficialData!$F$9,(ROW(X40)*17)-17,0)</f>
        <v>7</v>
      </c>
      <c r="Y42">
        <f ca="1">OFFSET(SerbiaOfficialData!$F$10,(ROW(Y40)*17)-17,0)</f>
        <v>2</v>
      </c>
      <c r="Z42">
        <f ca="1">OFFSET(SerbiaOfficialData!$F$12,(ROW(Y40)*17)-17,0)</f>
        <v>68.599999999999994</v>
      </c>
      <c r="AA42">
        <f t="shared" si="7"/>
        <v>665</v>
      </c>
      <c r="AB42">
        <f ca="1">OFFSET(SerbiaOfficialData!$F$2,(ROW(AB40)*17)-17,0)</f>
        <v>131</v>
      </c>
      <c r="AC42" s="3">
        <f t="shared" ca="1" si="21"/>
        <v>2.9339305711086228E-2</v>
      </c>
      <c r="AD42" s="15">
        <f t="shared" ca="1" si="8"/>
        <v>225</v>
      </c>
      <c r="AE42">
        <f t="shared" si="9"/>
        <v>666</v>
      </c>
      <c r="AF42">
        <f ca="1">OFFSET(SerbiaOfficialData!$F$3,(ROW(AF40)*17)-17,0)</f>
        <v>3006</v>
      </c>
      <c r="AG42" s="10">
        <f t="shared" ref="AG42:AG62" ca="1" si="23">AF42-AF41</f>
        <v>116</v>
      </c>
      <c r="AH42" s="3">
        <f t="shared" ca="1" si="22"/>
        <v>0.6942889137737962</v>
      </c>
      <c r="AI42" s="4">
        <f ca="1">B42-P42-U42-AF42</f>
        <v>1365</v>
      </c>
      <c r="AJ42" s="3">
        <f ca="1">AI42/B42</f>
        <v>0.3057110862262038</v>
      </c>
      <c r="AK42" s="4">
        <f ca="1">IF(_xlfn.FORECAST.ETS(AL42,$B$9:B41,$AL$9:AL41)&gt;0,_xlfn.FORECAST.ETS(AL42,$B$9:B41,$AL$9:AL41),0)</f>
        <v>4398.6883153358722</v>
      </c>
      <c r="AL42" s="9">
        <f t="shared" si="20"/>
        <v>43935</v>
      </c>
    </row>
    <row r="43" spans="1:38" x14ac:dyDescent="0.25">
      <c r="A43" s="9">
        <f t="shared" si="2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3"/>
        <v>684</v>
      </c>
      <c r="E43" s="10">
        <f ca="1">OFFSET(SerbiaOfficialData!$F$4,(ROW(E41)*17)-17,0)</f>
        <v>408</v>
      </c>
      <c r="F43" s="2">
        <f t="shared" ca="1" si="4"/>
        <v>9.1377379619260915E-2</v>
      </c>
      <c r="G43" s="13">
        <f t="shared" ca="1" si="11"/>
        <v>8.4892177724140122E-2</v>
      </c>
      <c r="H43">
        <f ca="1">OFFSET(SerbiaOfficialData!$F$7,(ROW(H41)*17)-17,0)</f>
        <v>26278</v>
      </c>
      <c r="I43" s="11">
        <f ca="1">OFFSET(SerbiaOfficialData!$F$6,(ROW(I41)*17)-17,0)</f>
        <v>2880</v>
      </c>
      <c r="J43" s="12">
        <f t="shared" ca="1" si="1"/>
        <v>0.14166666666666666</v>
      </c>
      <c r="K43" s="13">
        <f t="shared" ca="1" si="12"/>
        <v>0.15079544172402121</v>
      </c>
      <c r="O43">
        <f t="shared" si="5"/>
        <v>697</v>
      </c>
      <c r="P43">
        <f ca="1">OFFSET(SerbiaOfficialData!$F$17,(ROW(P41)*17)-17,0)</f>
        <v>0</v>
      </c>
      <c r="Q43">
        <f t="shared" ca="1" si="17"/>
        <v>0</v>
      </c>
      <c r="R43" s="3">
        <f t="shared" ca="1" si="15"/>
        <v>0</v>
      </c>
      <c r="T43">
        <f ca="1">OFFSET(SerbiaOfficialData!$F$8,(ROW(U41)*17)-17,0)</f>
        <v>5</v>
      </c>
      <c r="U43">
        <f ca="1">OFFSET(SerbiaOfficialData!$F$11,(ROW(U41)*17)-17,0)</f>
        <v>99</v>
      </c>
      <c r="V43" s="3">
        <f t="shared" ca="1" si="13"/>
        <v>2.0316027088036117E-2</v>
      </c>
      <c r="W43" s="3">
        <f t="shared" ca="1" si="14"/>
        <v>4.4999999999999998E-2</v>
      </c>
      <c r="X43">
        <f ca="1">OFFSET(SerbiaOfficialData!$F$9,(ROW(X41)*17)-17,0)</f>
        <v>2</v>
      </c>
      <c r="Y43">
        <f ca="1">OFFSET(SerbiaOfficialData!$F$10,(ROW(Y41)*17)-17,0)</f>
        <v>3</v>
      </c>
      <c r="Z43">
        <f ca="1">OFFSET(SerbiaOfficialData!$F$12,(ROW(Y41)*17)-17,0)</f>
        <v>69</v>
      </c>
      <c r="AA43">
        <f t="shared" si="7"/>
        <v>682</v>
      </c>
      <c r="AB43">
        <f ca="1">OFFSET(SerbiaOfficialData!$F$2,(ROW(AB41)*17)-17,0)</f>
        <v>128</v>
      </c>
      <c r="AC43" s="3">
        <f t="shared" ca="1" si="21"/>
        <v>2.6267186538066898E-2</v>
      </c>
      <c r="AD43" s="15">
        <f t="shared" ca="1" si="8"/>
        <v>227</v>
      </c>
      <c r="AE43">
        <f t="shared" si="9"/>
        <v>683</v>
      </c>
      <c r="AF43">
        <f ca="1">OFFSET(SerbiaOfficialData!$F$3,(ROW(AF41)*17)-17,0)</f>
        <v>3245</v>
      </c>
      <c r="AG43" s="10">
        <f t="shared" ca="1" si="23"/>
        <v>239</v>
      </c>
      <c r="AH43" s="3">
        <f t="shared" ca="1" si="22"/>
        <v>0.68623024830699775</v>
      </c>
      <c r="AI43" s="4">
        <f ca="1">B43-P43-U43-AF43</f>
        <v>1529</v>
      </c>
      <c r="AJ43" s="3">
        <f ca="1">AI43/B43</f>
        <v>0.31376975169300225</v>
      </c>
      <c r="AK43" s="4">
        <f ca="1">IF(_xlfn.FORECAST.ETS(AL43,$B$9:B42,$AL$9:AL42)&gt;0,_xlfn.FORECAST.ETS(AL43,$B$9:B42,$AL$9:AL42),0)</f>
        <v>4818.7783784765998</v>
      </c>
      <c r="AL43" s="9">
        <f t="shared" si="20"/>
        <v>43936</v>
      </c>
    </row>
    <row r="44" spans="1:38" x14ac:dyDescent="0.25">
      <c r="A44" s="9">
        <f t="shared" si="2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3"/>
        <v>701</v>
      </c>
      <c r="E44" s="10">
        <f ca="1">OFFSET(SerbiaOfficialData!$F$4,(ROW(E42)*17)-17,0)</f>
        <v>445</v>
      </c>
      <c r="F44" s="2">
        <f t="shared" ca="1" si="4"/>
        <v>9.1319515698748202E-2</v>
      </c>
      <c r="G44" s="13">
        <f t="shared" ca="1" si="11"/>
        <v>8.3561324873391934E-2</v>
      </c>
      <c r="H44">
        <f ca="1">OFFSET(SerbiaOfficialData!$F$7,(ROW(H42)*17)-17,0)</f>
        <v>29472</v>
      </c>
      <c r="I44" s="11">
        <f ca="1">OFFSET(SerbiaOfficialData!$F$6,(ROW(I42)*17)-17,0)</f>
        <v>3194</v>
      </c>
      <c r="J44" s="12">
        <f t="shared" ca="1" si="1"/>
        <v>0.13932373199749531</v>
      </c>
      <c r="K44" s="13">
        <f t="shared" ca="1" si="12"/>
        <v>0.14466391212334978</v>
      </c>
      <c r="O44">
        <f>(ROW(P42)*17)-17+16</f>
        <v>713</v>
      </c>
      <c r="P44" s="17">
        <f ca="1">OFFSET(SerbiaOfficialData!$F$17,(ROW(P42)*17)-18,0)</f>
        <v>443</v>
      </c>
      <c r="Q44">
        <f t="shared" ca="1" si="17"/>
        <v>443</v>
      </c>
      <c r="R44" s="3">
        <f t="shared" ca="1" si="15"/>
        <v>0.18103800572129139</v>
      </c>
      <c r="T44">
        <f ca="1">OFFSET(SerbiaOfficialData!$F$8,(ROW(U42)*17)-17,0)</f>
        <v>4</v>
      </c>
      <c r="U44">
        <f ca="1">OFFSET(SerbiaOfficialData!$F$11,(ROW(U42)*17)-17,0)</f>
        <v>103</v>
      </c>
      <c r="V44" s="3">
        <f t="shared" ca="1" si="13"/>
        <v>1.9368183527641969E-2</v>
      </c>
      <c r="W44" s="3">
        <f t="shared" ca="1" si="14"/>
        <v>4.2092357989374746E-2</v>
      </c>
      <c r="X44">
        <f ca="1">OFFSET(SerbiaOfficialData!$F$9,(ROW(X42)*17)-17,0)</f>
        <v>3</v>
      </c>
      <c r="Y44">
        <f ca="1">OFFSET(SerbiaOfficialData!$F$10,(ROW(Y42)*17)-17,0)</f>
        <v>1</v>
      </c>
      <c r="Z44">
        <f ca="1">OFFSET(SerbiaOfficialData!$F$12,(ROW(Y42)*17)-17,0)</f>
        <v>0</v>
      </c>
      <c r="AA44">
        <f t="shared" si="7"/>
        <v>699</v>
      </c>
      <c r="AB44">
        <f ca="1">OFFSET(SerbiaOfficialData!$F$2,(ROW(AB42)*17)-17,0)</f>
        <v>120</v>
      </c>
      <c r="AC44" s="3">
        <f t="shared" ca="1" si="21"/>
        <v>2.2564874012786763E-2</v>
      </c>
      <c r="AD44" s="15">
        <f t="shared" ca="1" si="8"/>
        <v>223</v>
      </c>
      <c r="AE44">
        <f t="shared" si="9"/>
        <v>700</v>
      </c>
      <c r="AF44">
        <f ca="1">OFFSET(SerbiaOfficialData!$F$3,(ROW(AF42)*17)-17,0)</f>
        <v>3511</v>
      </c>
      <c r="AG44" s="10">
        <f t="shared" ca="1" si="23"/>
        <v>266</v>
      </c>
      <c r="AH44" s="3">
        <f t="shared" ca="1" si="22"/>
        <v>0.67957878901842794</v>
      </c>
      <c r="AI44" s="4">
        <f ca="1">B44-P44-U44-AF44</f>
        <v>1261</v>
      </c>
      <c r="AJ44" s="3">
        <f ca="1">AI44/B44</f>
        <v>0.23711921775103423</v>
      </c>
      <c r="AK44" s="4">
        <f ca="1">IF(_xlfn.FORECAST.ETS(AL44,$B$9:B43,$AL$9:AL43)&gt;0,_xlfn.FORECAST.ETS(AL44,$B$9:B43,$AL$9:AL43),0)</f>
        <v>5281.3036305427731</v>
      </c>
      <c r="AL44" s="9">
        <f t="shared" si="20"/>
        <v>43937</v>
      </c>
    </row>
    <row r="45" spans="1:38" x14ac:dyDescent="0.25">
      <c r="A45" s="9">
        <f t="shared" si="2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3"/>
        <v>718</v>
      </c>
      <c r="E45" s="10">
        <f ca="1">OFFSET(SerbiaOfficialData!$F$4,(ROW(E43)*17)-17,0)</f>
        <v>372</v>
      </c>
      <c r="F45" s="2">
        <f t="shared" ca="1" si="4"/>
        <v>6.9951109439638962E-2</v>
      </c>
      <c r="G45" s="13">
        <f t="shared" ca="1" si="11"/>
        <v>8.089454817826762E-2</v>
      </c>
      <c r="H45">
        <f ca="1">OFFSET(SerbiaOfficialData!$F$7,(ROW(H43)*17)-17,0)</f>
        <v>32566</v>
      </c>
      <c r="I45" s="11">
        <f ca="1">OFFSET(SerbiaOfficialData!$F$6,(ROW(I43)*17)-17,0)</f>
        <v>3094</v>
      </c>
      <c r="J45" s="12">
        <f t="shared" ca="1" si="1"/>
        <v>0.12023270846800259</v>
      </c>
      <c r="K45" s="13">
        <f t="shared" ca="1" si="12"/>
        <v>0.13868378812199036</v>
      </c>
      <c r="P45" s="17">
        <f ca="1">OFFSET(SerbiaOfficialData!$F$17,(ROW(P43)*17)-18,0)</f>
        <v>534</v>
      </c>
      <c r="Q45">
        <f t="shared" ca="1" si="17"/>
        <v>91</v>
      </c>
      <c r="R45" s="3">
        <f t="shared" ca="1" si="15"/>
        <v>0.20030007501875469</v>
      </c>
      <c r="T45">
        <f ca="1">OFFSET(SerbiaOfficialData!$F$8,(ROW(U43)*17)-17,0)</f>
        <v>7</v>
      </c>
      <c r="U45">
        <f ca="1">OFFSET(SerbiaOfficialData!$F$11,(ROW(U43)*17)-17,0)</f>
        <v>110</v>
      </c>
      <c r="V45" s="3">
        <f t="shared" ca="1" si="13"/>
        <v>1.9332161687170474E-2</v>
      </c>
      <c r="W45" s="3">
        <f t="shared" ca="1" si="14"/>
        <v>4.1260315078769691E-2</v>
      </c>
      <c r="X45">
        <f ca="1">OFFSET(SerbiaOfficialData!$F$9,(ROW(X43)*17)-17,0)</f>
        <v>5</v>
      </c>
      <c r="Y45">
        <f ca="1">OFFSET(SerbiaOfficialData!$F$10,(ROW(Y43)*17)-17,0)</f>
        <v>2</v>
      </c>
      <c r="Z45">
        <f ca="1">OFFSET(SerbiaOfficialData!$F$12,(ROW(Y43)*17)-17,0)</f>
        <v>0</v>
      </c>
      <c r="AA45">
        <f t="shared" si="7"/>
        <v>716</v>
      </c>
      <c r="AB45">
        <f ca="1">OFFSET(SerbiaOfficialData!$F$2,(ROW(AB43)*17)-17,0)</f>
        <v>122</v>
      </c>
      <c r="AC45" s="3">
        <f t="shared" ca="1" si="21"/>
        <v>2.1441124780316345E-2</v>
      </c>
      <c r="AD45" s="15">
        <f t="shared" ca="1" si="8"/>
        <v>232</v>
      </c>
      <c r="AE45">
        <f t="shared" si="9"/>
        <v>717</v>
      </c>
      <c r="AF45">
        <f ca="1">OFFSET(SerbiaOfficialData!$F$3,(ROW(AF43)*17)-17,0)</f>
        <v>3765</v>
      </c>
      <c r="AG45" s="10">
        <f t="shared" ca="1" si="23"/>
        <v>254</v>
      </c>
      <c r="AH45" s="3">
        <f t="shared" ca="1" si="22"/>
        <v>0.6810193321616872</v>
      </c>
      <c r="AI45" s="4">
        <f ca="1">B45-P45-U45-AF45</f>
        <v>1281</v>
      </c>
      <c r="AJ45" s="3">
        <f ca="1">AI45/B45</f>
        <v>0.22513181019332162</v>
      </c>
      <c r="AK45" s="4">
        <f ca="1">IF(_xlfn.FORECAST.ETS(AL45,$B$9:B44,$AL$9:AL44)&gt;0,_xlfn.FORECAST.ETS(AL45,$B$9:B44,$AL$9:AL44),0)</f>
        <v>5751.3613367201597</v>
      </c>
      <c r="AL45" s="9">
        <f t="shared" si="20"/>
        <v>43938</v>
      </c>
    </row>
    <row r="46" spans="1:38" x14ac:dyDescent="0.25">
      <c r="A46" s="9">
        <f t="shared" si="2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3"/>
        <v>735</v>
      </c>
      <c r="E46" s="10">
        <f ca="1">OFFSET(SerbiaOfficialData!$F$4,(ROW(E44)*17)-17,0)</f>
        <v>304</v>
      </c>
      <c r="F46" s="2">
        <f t="shared" ca="1" si="4"/>
        <v>5.342706502636204E-2</v>
      </c>
      <c r="G46" s="13">
        <f t="shared" ca="1" si="11"/>
        <v>7.7192722604853242E-2</v>
      </c>
      <c r="H46">
        <f ca="1">OFFSET(SerbiaOfficialData!$F$7,(ROW(H44)*17)-17,0)</f>
        <v>36028</v>
      </c>
      <c r="I46" s="11">
        <f ca="1">OFFSET(SerbiaOfficialData!$F$6,(ROW(I44)*17)-17,0)</f>
        <v>3462</v>
      </c>
      <c r="J46" s="12">
        <f t="shared" ca="1" si="1"/>
        <v>8.7810514153668404E-2</v>
      </c>
      <c r="K46" s="13">
        <f t="shared" ca="1" si="12"/>
        <v>0.13204678856467211</v>
      </c>
      <c r="P46" s="17">
        <f ca="1">OFFSET(SerbiaOfficialData!$F$17,(ROW(P44)*17)-18,0)</f>
        <v>637</v>
      </c>
      <c r="Q46">
        <f t="shared" ca="1" si="17"/>
        <v>103</v>
      </c>
      <c r="R46" s="3">
        <f t="shared" ca="1" si="15"/>
        <v>0.22218346703871641</v>
      </c>
      <c r="T46">
        <f ca="1">OFFSET(SerbiaOfficialData!$F$8,(ROW(U44)*17)-17,0)</f>
        <v>7</v>
      </c>
      <c r="U46">
        <f ca="1">OFFSET(SerbiaOfficialData!$F$11,(ROW(U44)*17)-17,0)</f>
        <v>117</v>
      </c>
      <c r="V46" s="3">
        <f t="shared" ca="1" si="13"/>
        <v>1.951951951951952E-2</v>
      </c>
      <c r="W46" s="3">
        <f t="shared" ca="1" si="14"/>
        <v>4.0809208231600974E-2</v>
      </c>
      <c r="X46">
        <f ca="1">OFFSET(SerbiaOfficialData!$F$9,(ROW(X44)*17)-17,0)</f>
        <v>4</v>
      </c>
      <c r="Y46">
        <f ca="1">OFFSET(SerbiaOfficialData!$F$10,(ROW(Y44)*17)-17,0)</f>
        <v>3</v>
      </c>
      <c r="Z46">
        <f ca="1">OFFSET(SerbiaOfficialData!$F$12,(ROW(Y44)*17)-17,0)</f>
        <v>0</v>
      </c>
      <c r="AA46">
        <f t="shared" si="7"/>
        <v>733</v>
      </c>
      <c r="AB46">
        <f ca="1">OFFSET(SerbiaOfficialData!$F$2,(ROW(AB44)*17)-17,0)</f>
        <v>126</v>
      </c>
      <c r="AC46" s="3">
        <f t="shared" ca="1" si="21"/>
        <v>2.1021021021021023E-2</v>
      </c>
      <c r="AD46" s="15">
        <f t="shared" ca="1" si="8"/>
        <v>243</v>
      </c>
      <c r="AE46">
        <f t="shared" si="9"/>
        <v>734</v>
      </c>
      <c r="AF46">
        <f ca="1">OFFSET(SerbiaOfficialData!$F$3,(ROW(AF44)*17)-17,0)</f>
        <v>3853</v>
      </c>
      <c r="AG46" s="10">
        <f t="shared" ca="1" si="23"/>
        <v>88</v>
      </c>
      <c r="AH46" s="3">
        <f t="shared" ca="1" si="22"/>
        <v>0.66232899566232895</v>
      </c>
      <c r="AI46" s="4">
        <f ca="1">B46-P46-U46-AF46</f>
        <v>1387</v>
      </c>
      <c r="AJ46" s="3">
        <f ca="1">AI46/B46</f>
        <v>0.23139806473139807</v>
      </c>
      <c r="AK46" s="4">
        <f ca="1">IF(_xlfn.FORECAST.ETS(AL46,$B$9:B45,$AL$9:AL45)&gt;0,_xlfn.FORECAST.ETS(AL46,$B$9:B45,$AL$9:AL45),0)</f>
        <v>6154.3347588580509</v>
      </c>
      <c r="AL46" s="9">
        <f t="shared" si="20"/>
        <v>43939</v>
      </c>
    </row>
    <row r="47" spans="1:38" x14ac:dyDescent="0.25">
      <c r="A47" s="9">
        <f t="shared" si="2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3"/>
        <v>752</v>
      </c>
      <c r="E47" s="10">
        <f ca="1">OFFSET(SerbiaOfficialData!$F$4,(ROW(E45)*17)-17,0)</f>
        <v>324</v>
      </c>
      <c r="F47" s="2">
        <f t="shared" ca="1" si="4"/>
        <v>5.4054054054054057E-2</v>
      </c>
      <c r="G47" s="13">
        <f t="shared" ca="1" si="11"/>
        <v>7.3487031700288183E-2</v>
      </c>
      <c r="H47">
        <f ca="1">OFFSET(SerbiaOfficialData!$F$7,(ROW(H45)*17)-17,0)</f>
        <v>38701</v>
      </c>
      <c r="I47" s="11">
        <f ca="1">OFFSET(SerbiaOfficialData!$F$6,(ROW(I45)*17)-17,0)</f>
        <v>2673</v>
      </c>
      <c r="J47" s="12">
        <f t="shared" ca="1" si="1"/>
        <v>0.12121212121212122</v>
      </c>
      <c r="K47" s="13">
        <f t="shared" ca="1" si="12"/>
        <v>0.13135194799885533</v>
      </c>
      <c r="P47" s="17">
        <f ca="1">OFFSET(SerbiaOfficialData!$F$17,(ROW(P45)*17)-18,0)</f>
        <v>753</v>
      </c>
      <c r="Q47">
        <f t="shared" ca="1" si="17"/>
        <v>116</v>
      </c>
      <c r="R47" s="3">
        <f t="shared" ca="1" si="15"/>
        <v>0.24251207729468599</v>
      </c>
      <c r="T47">
        <f ca="1">OFFSET(SerbiaOfficialData!$F$8,(ROW(U45)*17)-17,0)</f>
        <v>5</v>
      </c>
      <c r="U47">
        <f ca="1">OFFSET(SerbiaOfficialData!$F$11,(ROW(U45)*17)-17,0)</f>
        <v>122</v>
      </c>
      <c r="V47" s="3">
        <f t="shared" ca="1" si="13"/>
        <v>1.9309908198797087E-2</v>
      </c>
      <c r="W47" s="3">
        <f t="shared" ca="1" si="14"/>
        <v>3.9291465378421903E-2</v>
      </c>
      <c r="X47">
        <f ca="1">OFFSET(SerbiaOfficialData!$F$9,(ROW(X45)*17)-17,0)</f>
        <v>1</v>
      </c>
      <c r="Y47">
        <f ca="1">OFFSET(SerbiaOfficialData!$F$10,(ROW(Y45)*17)-17,0)</f>
        <v>4</v>
      </c>
      <c r="Z47">
        <f ca="1">OFFSET(SerbiaOfficialData!$F$12,(ROW(Y45)*17)-17,0)</f>
        <v>0</v>
      </c>
      <c r="AA47">
        <f t="shared" si="7"/>
        <v>750</v>
      </c>
      <c r="AB47">
        <f ca="1">OFFSET(SerbiaOfficialData!$F$2,(ROW(AB45)*17)-17,0)</f>
        <v>120</v>
      </c>
      <c r="AC47" s="3">
        <f t="shared" ca="1" si="21"/>
        <v>1.8993352326685659E-2</v>
      </c>
      <c r="AD47" s="15">
        <f t="shared" ca="1" si="8"/>
        <v>242</v>
      </c>
      <c r="AE47">
        <f t="shared" si="9"/>
        <v>751</v>
      </c>
      <c r="AF47">
        <f ca="1">OFFSET(SerbiaOfficialData!$F$3,(ROW(AF45)*17)-17,0)</f>
        <v>3900</v>
      </c>
      <c r="AG47" s="10">
        <f t="shared" ca="1" si="23"/>
        <v>47</v>
      </c>
      <c r="AH47" s="3">
        <f t="shared" ca="1" si="22"/>
        <v>0.63659385881608099</v>
      </c>
      <c r="AI47" s="4">
        <f ca="1">B47-P47-U47-AF47</f>
        <v>1543</v>
      </c>
      <c r="AJ47" s="3">
        <f ca="1">AI47/B47</f>
        <v>0.24422285533396645</v>
      </c>
      <c r="AK47" s="4">
        <f ca="1">IF(_xlfn.FORECAST.ETS(AL47,$B$9:B46,$AL$9:AL46)&gt;0,_xlfn.FORECAST.ETS(AL47,$B$9:B46,$AL$9:AL46),0)</f>
        <v>6549.4748653872184</v>
      </c>
      <c r="AL47" s="9">
        <f t="shared" si="20"/>
        <v>43940</v>
      </c>
    </row>
    <row r="48" spans="1:38" x14ac:dyDescent="0.25">
      <c r="A48" s="9">
        <f t="shared" si="2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3"/>
        <v>769</v>
      </c>
      <c r="E48" s="10">
        <f ca="1">OFFSET(SerbiaOfficialData!$F$4,(ROW(E46)*17)-17,0)</f>
        <v>312</v>
      </c>
      <c r="F48" s="2">
        <f t="shared" ca="1" si="4"/>
        <v>4.9382716049382713E-2</v>
      </c>
      <c r="G48" s="13">
        <f t="shared" ca="1" si="11"/>
        <v>6.9190155837520223E-2</v>
      </c>
      <c r="H48">
        <f ca="1">OFFSET(SerbiaOfficialData!$F$7,(ROW(H46)*17)-17,0)</f>
        <v>41812</v>
      </c>
      <c r="I48" s="11">
        <f ca="1">OFFSET(SerbiaOfficialData!$F$6,(ROW(I46)*17)-17,0)</f>
        <v>3111</v>
      </c>
      <c r="J48" s="12">
        <f t="shared" ca="1" si="1"/>
        <v>0.10028929604628736</v>
      </c>
      <c r="K48" s="13">
        <f t="shared" ca="1" si="12"/>
        <v>0.12788730177468224</v>
      </c>
      <c r="P48" s="17">
        <f ca="1">OFFSET(SerbiaOfficialData!$F$17,(ROW(P46)*17)-18,0)</f>
        <v>870</v>
      </c>
      <c r="Q48">
        <f t="shared" ca="1" si="17"/>
        <v>117</v>
      </c>
      <c r="R48" s="3">
        <f t="shared" ca="1" si="15"/>
        <v>0.25739644970414199</v>
      </c>
      <c r="T48">
        <f ca="1">OFFSET(SerbiaOfficialData!$F$8,(ROW(U46)*17)-17,0)</f>
        <v>3</v>
      </c>
      <c r="U48">
        <f ca="1">OFFSET(SerbiaOfficialData!$F$11,(ROW(U46)*17)-17,0)</f>
        <v>125</v>
      </c>
      <c r="V48" s="3">
        <f t="shared" ca="1" si="13"/>
        <v>1.8853695324283559E-2</v>
      </c>
      <c r="W48" s="3">
        <f t="shared" ca="1" si="14"/>
        <v>3.6982248520710061E-2</v>
      </c>
      <c r="X48">
        <f ca="1">OFFSET(SerbiaOfficialData!$F$9,(ROW(X46)*17)-17,0)</f>
        <v>2</v>
      </c>
      <c r="Y48">
        <f ca="1">OFFSET(SerbiaOfficialData!$F$10,(ROW(Y46)*17)-17,0)</f>
        <v>1</v>
      </c>
      <c r="Z48">
        <f ca="1">OFFSET(SerbiaOfficialData!$F$12,(ROW(Y46)*17)-17,0)</f>
        <v>0</v>
      </c>
      <c r="AA48">
        <f t="shared" si="7"/>
        <v>767</v>
      </c>
      <c r="AB48">
        <f ca="1">OFFSET(SerbiaOfficialData!$F$2,(ROW(AB46)*17)-17,0)</f>
        <v>108</v>
      </c>
      <c r="AC48" s="3">
        <f t="shared" ca="1" si="21"/>
        <v>1.6289592760180997E-2</v>
      </c>
      <c r="AD48" s="15">
        <f t="shared" ca="1" si="8"/>
        <v>233</v>
      </c>
      <c r="AE48">
        <f t="shared" si="9"/>
        <v>768</v>
      </c>
      <c r="AF48">
        <f ca="1">OFFSET(SerbiaOfficialData!$F$3,(ROW(AF46)*17)-17,0)</f>
        <v>3703</v>
      </c>
      <c r="AG48" s="10">
        <f t="shared" ca="1" si="23"/>
        <v>-197</v>
      </c>
      <c r="AH48" s="3">
        <f t="shared" ca="1" si="22"/>
        <v>0.57737556561085968</v>
      </c>
      <c r="AI48" s="4">
        <f ca="1">B48-P48-U48-AF48</f>
        <v>1932</v>
      </c>
      <c r="AJ48" s="3">
        <f ca="1">AI48/B48</f>
        <v>0.29140271493212672</v>
      </c>
      <c r="AK48" s="4">
        <f ca="1">IF(_xlfn.FORECAST.ETS(AL48,$B$9:B47,$AL$9:AL47)&gt;0,_xlfn.FORECAST.ETS(AL48,$B$9:B47,$AL$9:AL47),0)</f>
        <v>6897.8673397121065</v>
      </c>
      <c r="AL48" s="9">
        <f t="shared" si="20"/>
        <v>43941</v>
      </c>
    </row>
    <row r="49" spans="1:38" x14ac:dyDescent="0.25">
      <c r="A49" s="9">
        <f t="shared" si="2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3"/>
        <v>786</v>
      </c>
      <c r="E49" s="10">
        <f ca="1">OFFSET(SerbiaOfficialData!$F$4,(ROW(E47)*17)-17,0)</f>
        <v>260</v>
      </c>
      <c r="F49" s="2">
        <f t="shared" ca="1" si="4"/>
        <v>3.9215686274509803E-2</v>
      </c>
      <c r="G49" s="13">
        <f t="shared" ca="1" si="11"/>
        <v>6.4898869246695329E-2</v>
      </c>
      <c r="H49">
        <f ca="1">OFFSET(SerbiaOfficialData!$F$7,(ROW(H47)*17)-17,0)</f>
        <v>45355</v>
      </c>
      <c r="I49" s="11">
        <f ca="1">OFFSET(SerbiaOfficialData!$F$6,(ROW(I47)*17)-17,0)</f>
        <v>3543</v>
      </c>
      <c r="J49" s="12">
        <f t="shared" ca="1" si="1"/>
        <v>7.3384137736381597E-2</v>
      </c>
      <c r="K49" s="13">
        <f t="shared" ca="1" si="12"/>
        <v>0.12054875568538993</v>
      </c>
      <c r="P49" s="17">
        <f ca="1">OFFSET(SerbiaOfficialData!$F$17,(ROW(P47)*17)-18,0)</f>
        <v>977</v>
      </c>
      <c r="Q49">
        <f t="shared" ca="1" si="17"/>
        <v>107</v>
      </c>
      <c r="R49" s="3">
        <f t="shared" ca="1" si="15"/>
        <v>0.26914600550964185</v>
      </c>
      <c r="T49">
        <f ca="1">OFFSET(SerbiaOfficialData!$F$8,(ROW(U47)*17)-17,0)</f>
        <v>5</v>
      </c>
      <c r="U49">
        <f ca="1">OFFSET(SerbiaOfficialData!$F$11,(ROW(U47)*17)-17,0)</f>
        <v>130</v>
      </c>
      <c r="V49" s="3">
        <f t="shared" ref="V49" ca="1" si="24">U49/B49</f>
        <v>1.8867924528301886E-2</v>
      </c>
      <c r="W49" s="3">
        <f t="shared" ref="W49" ca="1" si="25">U49/B40</f>
        <v>3.5812672176308541E-2</v>
      </c>
      <c r="X49">
        <f ca="1">OFFSET(SerbiaOfficialData!$F$9,(ROW(X47)*17)-17,0)</f>
        <v>2</v>
      </c>
      <c r="Y49">
        <f ca="1">OFFSET(SerbiaOfficialData!$F$10,(ROW(Y47)*17)-17,0)</f>
        <v>3</v>
      </c>
      <c r="Z49">
        <f ca="1">OFFSET(SerbiaOfficialData!$F$12,(ROW(Y47)*17)-17,0)</f>
        <v>0</v>
      </c>
      <c r="AA49">
        <f t="shared" si="7"/>
        <v>784</v>
      </c>
      <c r="AB49">
        <f ca="1">OFFSET(SerbiaOfficialData!$F$2,(ROW(AB47)*17)-17,0)</f>
        <v>101</v>
      </c>
      <c r="AC49" s="3">
        <f t="shared" ca="1" si="21"/>
        <v>1.4658925979680697E-2</v>
      </c>
      <c r="AD49" s="15">
        <f t="shared" ca="1" si="8"/>
        <v>231</v>
      </c>
      <c r="AE49">
        <f t="shared" si="9"/>
        <v>785</v>
      </c>
      <c r="AF49">
        <f ca="1">OFFSET(SerbiaOfficialData!$F$3,(ROW(AF47)*17)-17,0)</f>
        <v>3660</v>
      </c>
      <c r="AG49" s="10">
        <f t="shared" ca="1" si="23"/>
        <v>-43</v>
      </c>
      <c r="AH49" s="3">
        <f t="shared" ca="1" si="22"/>
        <v>0.5500725689404935</v>
      </c>
      <c r="AI49" s="4">
        <f ca="1">B49-P49-U49-AF49</f>
        <v>2123</v>
      </c>
      <c r="AJ49" s="3">
        <f ca="1">AI49/B49</f>
        <v>0.3081277213352685</v>
      </c>
      <c r="AK49" s="4">
        <f ca="1">IF(_xlfn.FORECAST.ETS(AL49,$B$9:B48,$AL$9:AL48)&gt;0,_xlfn.FORECAST.ETS(AL49,$B$9:B48,$AL$9:AL48),0)</f>
        <v>7174.7559090221239</v>
      </c>
      <c r="AL49" s="9">
        <f t="shared" si="20"/>
        <v>43942</v>
      </c>
    </row>
    <row r="50" spans="1:38" x14ac:dyDescent="0.25">
      <c r="A50" s="9">
        <f t="shared" si="2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3"/>
        <v>803</v>
      </c>
      <c r="E50" s="10">
        <f ca="1">OFFSET(SerbiaOfficialData!$F$4,(ROW(E48)*17)-17,0)</f>
        <v>224</v>
      </c>
      <c r="F50" s="2">
        <f t="shared" ref="F50" ca="1" si="26">E50/B49</f>
        <v>3.251088534107402E-2</v>
      </c>
      <c r="G50" s="13">
        <f t="shared" ref="G50" ca="1" si="27">AVERAGE(((SUM(E41:E50)-E41)/(SUM(B41:B50)-B41)))</f>
        <v>5.7419500112587257E-2</v>
      </c>
      <c r="H50">
        <f ca="1">OFFSET(SerbiaOfficialData!$F$7,(ROW(H48)*17)-17,0)</f>
        <v>48636</v>
      </c>
      <c r="I50" s="11">
        <f ca="1">OFFSET(SerbiaOfficialData!$F$6,(ROW(I48)*17)-17,0)</f>
        <v>3281</v>
      </c>
      <c r="J50" s="12">
        <f t="shared" ref="J50" ca="1" si="28">E50/I50</f>
        <v>6.8271868332825364E-2</v>
      </c>
      <c r="K50" s="13">
        <f t="shared" ref="K50" ca="1" si="29">AVERAGE(((SUM(E41:E50)-E41)/(SUM(I41:I50)-I41)))</f>
        <v>0.11055712117927596</v>
      </c>
      <c r="P50" s="17">
        <f ca="1">OFFSET(SerbiaOfficialData!$F$17,(ROW(P48)*17)-18,0)</f>
        <v>1025</v>
      </c>
      <c r="Q50">
        <f t="shared" ca="1" si="17"/>
        <v>48</v>
      </c>
      <c r="R50" s="3">
        <f t="shared" ca="1" si="15"/>
        <v>0.25283670448939322</v>
      </c>
      <c r="T50">
        <f ca="1">OFFSET(SerbiaOfficialData!$F$8,(ROW(U48)*17)-17,0)</f>
        <v>4</v>
      </c>
      <c r="U50">
        <f ca="1">OFFSET(SerbiaOfficialData!$F$11,(ROW(U48)*17)-17,0)</f>
        <v>134</v>
      </c>
      <c r="V50" s="3">
        <f t="shared" ref="V50" ca="1" si="30">U50/B50</f>
        <v>1.8836097835254428E-2</v>
      </c>
      <c r="W50" s="3">
        <f t="shared" ref="W50" ca="1" si="31">U50/B41</f>
        <v>3.3053774050320672E-2</v>
      </c>
      <c r="X50">
        <f ca="1">OFFSET(SerbiaOfficialData!$F$9,(ROW(X48)*17)-17,0)</f>
        <v>3</v>
      </c>
      <c r="Y50">
        <f ca="1">OFFSET(SerbiaOfficialData!$F$10,(ROW(Y48)*17)-17,0)</f>
        <v>1</v>
      </c>
      <c r="Z50">
        <f ca="1">OFFSET(SerbiaOfficialData!$F$12,(ROW(Y48)*17)-17,0)</f>
        <v>0</v>
      </c>
      <c r="AA50">
        <f t="shared" si="7"/>
        <v>801</v>
      </c>
      <c r="AB50">
        <f ca="1">OFFSET(SerbiaOfficialData!$F$2,(ROW(AB48)*17)-17,0)</f>
        <v>103</v>
      </c>
      <c r="AC50" s="3">
        <f t="shared" ca="1" si="21"/>
        <v>1.4478493112173179E-2</v>
      </c>
      <c r="AD50" s="15">
        <f t="shared" ca="1" si="8"/>
        <v>237</v>
      </c>
      <c r="AE50">
        <f t="shared" si="9"/>
        <v>802</v>
      </c>
      <c r="AF50">
        <f ca="1">OFFSET(SerbiaOfficialData!$F$3,(ROW(AF48)*17)-17,0)</f>
        <v>3266</v>
      </c>
      <c r="AG50" s="10">
        <f t="shared" ca="1" si="23"/>
        <v>-394</v>
      </c>
      <c r="AH50" s="3">
        <f t="shared" ca="1" si="22"/>
        <v>0.47793084059600788</v>
      </c>
      <c r="AI50" s="4">
        <f ca="1">B50-P50-U50-AF50</f>
        <v>2689</v>
      </c>
      <c r="AJ50" s="3">
        <f ca="1">AI50/B50</f>
        <v>0.37798706775372504</v>
      </c>
      <c r="AK50" s="4">
        <f ca="1">IF(_xlfn.FORECAST.ETS(AL50,$B$9:B49,$AL$9:AL49)&gt;0,_xlfn.FORECAST.ETS(AL50,$B$9:B49,$AL$9:AL49),0)</f>
        <v>7518.0851207054329</v>
      </c>
      <c r="AL50" s="9">
        <f t="shared" si="20"/>
        <v>43943</v>
      </c>
    </row>
    <row r="51" spans="1:38" x14ac:dyDescent="0.25">
      <c r="A51" s="9">
        <f t="shared" si="2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3"/>
        <v>820</v>
      </c>
      <c r="E51" s="10">
        <f ca="1">OFFSET(SerbiaOfficialData!$F$4,(ROW(E49)*17)-17,0)</f>
        <v>162</v>
      </c>
      <c r="F51" s="2">
        <f t="shared" ref="F51" ca="1" si="32">E51/B50</f>
        <v>2.2771998875456844E-2</v>
      </c>
      <c r="G51" s="13">
        <f t="shared" ref="G51" ca="1" si="33">AVERAGE(((SUM(E42:E51)-E42)/(SUM(B42:B51)-B42)))</f>
        <v>5.0104272498796856E-2</v>
      </c>
      <c r="H51">
        <f ca="1">OFFSET(SerbiaOfficialData!$F$7,(ROW(H49)*17)-17,0)</f>
        <v>51324</v>
      </c>
      <c r="I51" s="11">
        <f ca="1">OFFSET(SerbiaOfficialData!$F$6,(ROW(I49)*17)-17,0)</f>
        <v>2688</v>
      </c>
      <c r="J51" s="12">
        <f t="shared" ref="J51" ca="1" si="34">E51/I51</f>
        <v>6.0267857142857144E-2</v>
      </c>
      <c r="K51" s="13">
        <f t="shared" ref="K51" ca="1" si="35">AVERAGE(((SUM(E42:E51)-E42)/(SUM(I42:I51)-I42)))</f>
        <v>0.10065888419394113</v>
      </c>
      <c r="P51" s="17">
        <f ca="1">OFFSET(SerbiaOfficialData!$F$17,(ROW(P49)*17)-18,0)</f>
        <v>1063</v>
      </c>
      <c r="Q51">
        <f t="shared" ca="1" si="17"/>
        <v>38</v>
      </c>
      <c r="R51" s="3">
        <f t="shared" ca="1" si="15"/>
        <v>0.23807390817469204</v>
      </c>
      <c r="T51">
        <f ca="1">OFFSET(SerbiaOfficialData!$F$8,(ROW(U49)*17)-17,0)</f>
        <v>5</v>
      </c>
      <c r="U51">
        <f ca="1">OFFSET(SerbiaOfficialData!$F$11,(ROW(U49)*17)-17,0)</f>
        <v>139</v>
      </c>
      <c r="V51" s="3">
        <f t="shared" ref="V51" ca="1" si="36">U51/B51</f>
        <v>1.9103903243540409E-2</v>
      </c>
      <c r="W51" s="3">
        <f t="shared" ref="W51" ca="1" si="37">U51/B42</f>
        <v>3.1131019036954088E-2</v>
      </c>
      <c r="X51">
        <f ca="1">OFFSET(SerbiaOfficialData!$F$9,(ROW(X49)*17)-17,0)</f>
        <v>4</v>
      </c>
      <c r="Y51">
        <f ca="1">OFFSET(SerbiaOfficialData!$F$10,(ROW(Y49)*17)-17,0)</f>
        <v>1</v>
      </c>
      <c r="Z51">
        <f ca="1">OFFSET(SerbiaOfficialData!$F$12,(ROW(Y49)*17)-17,0)</f>
        <v>0</v>
      </c>
      <c r="AA51">
        <f t="shared" si="7"/>
        <v>818</v>
      </c>
      <c r="AB51">
        <f ca="1">OFFSET(SerbiaOfficialData!$F$2,(ROW(AB49)*17)-17,0)</f>
        <v>96</v>
      </c>
      <c r="AC51" s="3">
        <f t="shared" ca="1" si="21"/>
        <v>1.3194062671797692E-2</v>
      </c>
      <c r="AD51" s="15">
        <f t="shared" ca="1" si="8"/>
        <v>235</v>
      </c>
      <c r="AE51">
        <f t="shared" si="9"/>
        <v>819</v>
      </c>
      <c r="AF51">
        <f ca="1">OFFSET(SerbiaOfficialData!$F$3,(ROW(AF49)*17)-17,0)</f>
        <v>3477</v>
      </c>
      <c r="AG51" s="10">
        <f t="shared" ca="1" si="23"/>
        <v>211</v>
      </c>
      <c r="AH51" s="3">
        <f t="shared" ca="1" si="22"/>
        <v>0.49697636063771305</v>
      </c>
      <c r="AI51" s="4">
        <f ca="1">B51-P51-U51-AF51</f>
        <v>2597</v>
      </c>
      <c r="AJ51" s="3">
        <f ca="1">AI51/B51</f>
        <v>0.35692688290269381</v>
      </c>
      <c r="AK51" s="4">
        <f ca="1">IF(_xlfn.FORECAST.ETS(AL51,$B$9:B50,$AL$9:AL50)&gt;0,_xlfn.FORECAST.ETS(AL51,$B$9:B50,$AL$9:AL50),0)</f>
        <v>7795.3760024226103</v>
      </c>
      <c r="AL51" s="9">
        <f t="shared" si="20"/>
        <v>43944</v>
      </c>
    </row>
    <row r="52" spans="1:38" x14ac:dyDescent="0.25">
      <c r="A52" s="9">
        <f t="shared" si="2"/>
        <v>43945</v>
      </c>
      <c r="B52">
        <f ca="1">OFFSET(SerbiaOfficialData!$F$5,(ROW(B50)*17)-17,0)</f>
        <v>7483</v>
      </c>
      <c r="C52" s="4">
        <f t="shared" ref="C52" ca="1" si="38">B52-P52-U52</f>
        <v>6245</v>
      </c>
      <c r="D52" s="4">
        <f t="shared" si="3"/>
        <v>837</v>
      </c>
      <c r="E52" s="10">
        <f ca="1">OFFSET(SerbiaOfficialData!$F$4,(ROW(E50)*17)-17,0)</f>
        <v>207</v>
      </c>
      <c r="F52" s="2">
        <f t="shared" ref="F52" ca="1" si="39">E52/B51</f>
        <v>2.8449697636063771E-2</v>
      </c>
      <c r="G52" s="13">
        <f t="shared" ref="G52" ca="1" si="40">AVERAGE(((SUM(E43:E52)-E43)/(SUM(B43:B52)-B43)))</f>
        <v>4.4453528179449184E-2</v>
      </c>
      <c r="H52">
        <f ca="1">OFFSET(SerbiaOfficialData!$F$7,(ROW(H50)*17)-17,0)</f>
        <v>54887</v>
      </c>
      <c r="I52" s="11">
        <f ca="1">OFFSET(SerbiaOfficialData!$F$6,(ROW(I50)*17)-17,0)</f>
        <v>3563</v>
      </c>
      <c r="J52" s="12">
        <f t="shared" ref="J52" ca="1" si="41">E52/I52</f>
        <v>5.8097109177659277E-2</v>
      </c>
      <c r="K52" s="13">
        <f t="shared" ref="K52" ca="1" si="42">AVERAGE(((SUM(E43:E52)-E43)/(SUM(I43:I52)-I43)))</f>
        <v>9.1230032507252964E-2</v>
      </c>
      <c r="P52" s="17">
        <f ca="1">OFFSET(SerbiaOfficialData!$F$17,(ROW(P50)*17)-18,0)</f>
        <v>1094</v>
      </c>
      <c r="Q52">
        <f t="shared" ca="1" si="17"/>
        <v>31</v>
      </c>
      <c r="R52" s="3">
        <f t="shared" ca="1" si="15"/>
        <v>0.22450235994254053</v>
      </c>
      <c r="T52">
        <f ca="1">OFFSET(SerbiaOfficialData!$F$8,(ROW(U50)*17)-17,0)</f>
        <v>5</v>
      </c>
      <c r="U52">
        <f ca="1">OFFSET(SerbiaOfficialData!$F$11,(ROW(U50)*17)-17,0)</f>
        <v>144</v>
      </c>
      <c r="V52" s="3">
        <f t="shared" ref="V52" ca="1" si="43">U52/B52</f>
        <v>1.9243618869437391E-2</v>
      </c>
      <c r="W52" s="3">
        <f t="shared" ref="W52" ca="1" si="44">U52/B43</f>
        <v>2.9550584855325263E-2</v>
      </c>
      <c r="X52">
        <f ca="1">OFFSET(SerbiaOfficialData!$F$9,(ROW(X50)*17)-17,0)</f>
        <v>2</v>
      </c>
      <c r="Y52">
        <f ca="1">OFFSET(SerbiaOfficialData!$F$10,(ROW(Y50)*17)-17,0)</f>
        <v>3</v>
      </c>
      <c r="Z52">
        <f ca="1">OFFSET(SerbiaOfficialData!$F$12,(ROW(Y50)*17)-17,0)</f>
        <v>0</v>
      </c>
      <c r="AA52">
        <f t="shared" si="7"/>
        <v>835</v>
      </c>
      <c r="AB52">
        <f ca="1">OFFSET(SerbiaOfficialData!$F$2,(ROW(AB50)*17)-17,0)</f>
        <v>95</v>
      </c>
      <c r="AC52" s="3">
        <f t="shared" ca="1" si="21"/>
        <v>1.2695443004142723E-2</v>
      </c>
      <c r="AD52" s="15">
        <f t="shared" ca="1" si="8"/>
        <v>239</v>
      </c>
      <c r="AE52">
        <f t="shared" si="9"/>
        <v>836</v>
      </c>
      <c r="AF52">
        <f ca="1">OFFSET(SerbiaOfficialData!$F$3,(ROW(AF50)*17)-17,0)</f>
        <v>3164</v>
      </c>
      <c r="AG52" s="10">
        <f t="shared" ca="1" si="23"/>
        <v>-313</v>
      </c>
      <c r="AH52" s="3">
        <f t="shared" ca="1" si="22"/>
        <v>0.44206868902846452</v>
      </c>
      <c r="AI52" s="4">
        <f ca="1">B52-P52-U52-AF52</f>
        <v>3081</v>
      </c>
      <c r="AJ52" s="3">
        <f ca="1">AI52/B52</f>
        <v>0.41173326206067085</v>
      </c>
      <c r="AK52" s="4">
        <f ca="1">IF(_xlfn.FORECAST.ETS(AL52,$B$9:B51,$AL$9:AL51)&gt;0,_xlfn.FORECAST.ETS(AL52,$B$9:B51,$AL$9:AL51),0)</f>
        <v>7486.2783694638183</v>
      </c>
      <c r="AL52" s="9">
        <f t="shared" si="20"/>
        <v>43945</v>
      </c>
    </row>
    <row r="53" spans="1:38" x14ac:dyDescent="0.25">
      <c r="A53" s="9">
        <f t="shared" si="2"/>
        <v>43946</v>
      </c>
      <c r="B53">
        <f ca="1">OFFSET(SerbiaOfficialData!$F$5,(ROW(B51)*17)-17,0)</f>
        <v>7779</v>
      </c>
      <c r="C53" s="4">
        <f t="shared" ref="C53:C55" ca="1" si="45">B53-P53-U53</f>
        <v>6476</v>
      </c>
      <c r="D53" s="4">
        <f t="shared" si="3"/>
        <v>854</v>
      </c>
      <c r="E53" s="10">
        <f ca="1">OFFSET(SerbiaOfficialData!$F$4,(ROW(E51)*17)-17,0)</f>
        <v>296</v>
      </c>
      <c r="F53" s="2">
        <f t="shared" ref="F53" ca="1" si="46">E53/B52</f>
        <v>3.9556327676065747E-2</v>
      </c>
      <c r="G53" s="13">
        <f t="shared" ref="G53" ca="1" si="47">AVERAGE(((SUM(E44:E53)-E44)/(SUM(B44:B53)-B44)))</f>
        <v>4.0229509268643542E-2</v>
      </c>
      <c r="H53">
        <f ca="1">OFFSET(SerbiaOfficialData!$F$7,(ROW(H51)*17)-17,0)</f>
        <v>59938</v>
      </c>
      <c r="I53" s="11">
        <f ca="1">OFFSET(SerbiaOfficialData!$F$6,(ROW(I51)*17)-17,0)</f>
        <v>5051</v>
      </c>
      <c r="J53" s="12">
        <f t="shared" ref="J53" ca="1" si="48">E53/I53</f>
        <v>5.8602256978816075E-2</v>
      </c>
      <c r="K53" s="13">
        <f t="shared" ref="K53" ca="1" si="49">AVERAGE(((SUM(E44:E53)-E44)/(SUM(I44:I53)-I44)))</f>
        <v>8.0778572835291801E-2</v>
      </c>
      <c r="P53" s="17">
        <f ca="1">OFFSET(SerbiaOfficialData!$F$17,(ROW(P51)*17)-18,0)</f>
        <v>1152</v>
      </c>
      <c r="Q53">
        <f t="shared" ref="Q53:Q55" ca="1" si="50">P53-P52</f>
        <v>58</v>
      </c>
      <c r="R53" s="3">
        <f t="shared" ref="R53:R55" ca="1" si="51">P53/B44</f>
        <v>0.21662279052275291</v>
      </c>
      <c r="T53">
        <f ca="1">OFFSET(SerbiaOfficialData!$F$8,(ROW(U51)*17)-17,0)</f>
        <v>7</v>
      </c>
      <c r="U53">
        <f ca="1">OFFSET(SerbiaOfficialData!$F$11,(ROW(U51)*17)-17,0)</f>
        <v>151</v>
      </c>
      <c r="V53" s="3">
        <f t="shared" ref="V53" ca="1" si="52">U53/B53</f>
        <v>1.9411235377297852E-2</v>
      </c>
      <c r="W53" s="3">
        <f t="shared" ref="W53" ca="1" si="53">U53/B44</f>
        <v>2.8394133132756676E-2</v>
      </c>
      <c r="X53">
        <f ca="1">OFFSET(SerbiaOfficialData!$F$9,(ROW(X51)*17)-17,0)</f>
        <v>4</v>
      </c>
      <c r="Y53">
        <f ca="1">OFFSET(SerbiaOfficialData!$F$10,(ROW(Y51)*17)-17,0)</f>
        <v>3</v>
      </c>
      <c r="Z53">
        <f ca="1">OFFSET(SerbiaOfficialData!$F$12,(ROW(Y51)*17)-17,0)</f>
        <v>0</v>
      </c>
      <c r="AA53">
        <f t="shared" si="7"/>
        <v>852</v>
      </c>
      <c r="AB53">
        <f ca="1">OFFSET(SerbiaOfficialData!$F$2,(ROW(AB51)*17)-17,0)</f>
        <v>91</v>
      </c>
      <c r="AC53" s="3">
        <f t="shared" ca="1" si="21"/>
        <v>1.1698161717444401E-2</v>
      </c>
      <c r="AD53" s="15">
        <f t="shared" ca="1" si="8"/>
        <v>242</v>
      </c>
      <c r="AE53">
        <f t="shared" si="9"/>
        <v>853</v>
      </c>
      <c r="AF53">
        <f ca="1">OFFSET(SerbiaOfficialData!$F$3,(ROW(AF51)*17)-17,0)</f>
        <v>3135</v>
      </c>
      <c r="AG53" s="10">
        <f t="shared" ca="1" si="23"/>
        <v>-29</v>
      </c>
      <c r="AH53" s="3">
        <f t="shared" ca="1" si="22"/>
        <v>0.42241933410464072</v>
      </c>
      <c r="AI53" s="4">
        <f ca="1">B53-P53-U53-AF53</f>
        <v>3341</v>
      </c>
      <c r="AJ53" s="3">
        <f ca="1">AI53/B53</f>
        <v>0.42948965162617303</v>
      </c>
      <c r="AK53" s="4">
        <f ca="1">IF(_xlfn.FORECAST.ETS(AL53,$B$9:B52,$AL$9:AL52)&gt;0,_xlfn.FORECAST.ETS(AL53,$B$9:B52,$AL$9:AL52),0)</f>
        <v>7730.7222456483378</v>
      </c>
      <c r="AL53" s="9">
        <f t="shared" si="20"/>
        <v>43946</v>
      </c>
    </row>
    <row r="54" spans="1:38" x14ac:dyDescent="0.25">
      <c r="A54" s="9">
        <f t="shared" si="2"/>
        <v>43947</v>
      </c>
      <c r="B54">
        <f ca="1">OFFSET(SerbiaOfficialData!$F$5,(ROW(B52)*17)-17,0)</f>
        <v>8042</v>
      </c>
      <c r="C54" s="4">
        <f t="shared" ca="1" si="45"/>
        <v>6704</v>
      </c>
      <c r="D54" s="4">
        <f t="shared" si="3"/>
        <v>871</v>
      </c>
      <c r="E54" s="10">
        <f ca="1">OFFSET(SerbiaOfficialData!$F$4,(ROW(E52)*17)-17,0)</f>
        <v>263</v>
      </c>
      <c r="F54" s="2">
        <f t="shared" ref="F54:F55" ca="1" si="54">E54/B53</f>
        <v>3.3808972875690964E-2</v>
      </c>
      <c r="G54" s="13">
        <f t="shared" ref="G54:G55" ca="1" si="55">AVERAGE(((SUM(E45:E54)-E45)/(SUM(B45:B54)-B45)))</f>
        <v>3.702421055945597E-2</v>
      </c>
      <c r="H54">
        <f ca="1">OFFSET(SerbiaOfficialData!$F$7,(ROW(H52)*17)-17,0)</f>
        <v>64303</v>
      </c>
      <c r="I54" s="11">
        <f ca="1">OFFSET(SerbiaOfficialData!$F$6,(ROW(I52)*17)-17,0)</f>
        <v>4365</v>
      </c>
      <c r="J54" s="12">
        <f t="shared" ref="J54:J55" ca="1" si="56">E54/I54</f>
        <v>6.025200458190149E-2</v>
      </c>
      <c r="K54" s="13">
        <f t="shared" ref="K54:K55" ca="1" si="57">AVERAGE(((SUM(E45:E54)-E45)/(SUM(I45:I54)-I45)))</f>
        <v>7.4109084034407788E-2</v>
      </c>
      <c r="P54" s="17">
        <f ca="1">OFFSET(SerbiaOfficialData!$F$17,(ROW(P52)*17)-18,0)</f>
        <v>1182</v>
      </c>
      <c r="Q54">
        <f t="shared" ca="1" si="50"/>
        <v>30</v>
      </c>
      <c r="R54" s="3">
        <f t="shared" ca="1" si="51"/>
        <v>0.20773286467486818</v>
      </c>
      <c r="T54">
        <f ca="1">OFFSET(SerbiaOfficialData!$F$8,(ROW(U52)*17)-17,0)</f>
        <v>5</v>
      </c>
      <c r="U54">
        <f ca="1">OFFSET(SerbiaOfficialData!$F$11,(ROW(U52)*17)-17,0)</f>
        <v>156</v>
      </c>
      <c r="V54" s="3">
        <f t="shared" ref="V54:V55" ca="1" si="58">U54/B54</f>
        <v>1.9398159661775678E-2</v>
      </c>
      <c r="W54" s="3">
        <f t="shared" ref="W54:W55" ca="1" si="59">U54/B45</f>
        <v>2.7416520210896311E-2</v>
      </c>
      <c r="X54">
        <f ca="1">OFFSET(SerbiaOfficialData!$F$9,(ROW(X52)*17)-17,0)</f>
        <v>2</v>
      </c>
      <c r="Y54">
        <f ca="1">OFFSET(SerbiaOfficialData!$F$10,(ROW(Y52)*17)-17,0)</f>
        <v>3</v>
      </c>
      <c r="Z54">
        <f ca="1">OFFSET(SerbiaOfficialData!$F$12,(ROW(Y52)*17)-17,0)</f>
        <v>0</v>
      </c>
      <c r="AA54">
        <f t="shared" si="7"/>
        <v>869</v>
      </c>
      <c r="AB54">
        <f ca="1">OFFSET(SerbiaOfficialData!$F$2,(ROW(AB52)*17)-17,0)</f>
        <v>85</v>
      </c>
      <c r="AC54" s="3">
        <f t="shared" ca="1" si="21"/>
        <v>1.0569510072121363E-2</v>
      </c>
      <c r="AD54" s="15">
        <f t="shared" ca="1" si="8"/>
        <v>241</v>
      </c>
      <c r="AE54">
        <f t="shared" si="9"/>
        <v>870</v>
      </c>
      <c r="AF54">
        <f ca="1">OFFSET(SerbiaOfficialData!$F$3,(ROW(AF52)*17)-17,0)</f>
        <v>3044</v>
      </c>
      <c r="AG54" s="10">
        <f t="shared" ca="1" si="23"/>
        <v>-91</v>
      </c>
      <c r="AH54" s="3">
        <f t="shared" ca="1" si="22"/>
        <v>0.39791096742103954</v>
      </c>
      <c r="AI54" s="4">
        <f ca="1">B54-P54-U54-AF54</f>
        <v>3660</v>
      </c>
      <c r="AJ54" s="3">
        <f ca="1">AI54/B54</f>
        <v>0.45511066898781399</v>
      </c>
      <c r="AK54" s="4">
        <f ca="1">IF(_xlfn.FORECAST.ETS(AL54,$B$9:B53,$AL$9:AL53)&gt;0,_xlfn.FORECAST.ETS(AL54,$B$9:B53,$AL$9:AL53),0)</f>
        <v>8038.5380000231216</v>
      </c>
      <c r="AL54" s="9">
        <f t="shared" si="20"/>
        <v>43947</v>
      </c>
    </row>
    <row r="55" spans="1:38" x14ac:dyDescent="0.25">
      <c r="A55" s="9">
        <f t="shared" si="2"/>
        <v>43948</v>
      </c>
      <c r="B55">
        <f ca="1">OFFSET(SerbiaOfficialData!$F$5,(ROW(B53)*17)-17,0)</f>
        <v>8275</v>
      </c>
      <c r="C55" s="4">
        <f t="shared" ca="1" si="45"/>
        <v>6904</v>
      </c>
      <c r="D55" s="4">
        <f t="shared" si="3"/>
        <v>888</v>
      </c>
      <c r="E55" s="10">
        <f ca="1">OFFSET(SerbiaOfficialData!$F$4,(ROW(E53)*17)-17,0)</f>
        <v>233</v>
      </c>
      <c r="F55" s="2">
        <f t="shared" ca="1" si="54"/>
        <v>2.8972892315344442E-2</v>
      </c>
      <c r="G55" s="13">
        <f t="shared" ca="1" si="55"/>
        <v>3.4661966052243684E-2</v>
      </c>
      <c r="H55">
        <f ca="1">OFFSET(SerbiaOfficialData!$F$7,(ROW(H53)*17)-17,0)</f>
        <v>67917</v>
      </c>
      <c r="I55" s="11">
        <f ca="1">OFFSET(SerbiaOfficialData!$F$6,(ROW(I53)*17)-17,0)</f>
        <v>3614</v>
      </c>
      <c r="J55" s="12">
        <f t="shared" ca="1" si="56"/>
        <v>6.4471499723298284E-2</v>
      </c>
      <c r="K55" s="13">
        <f t="shared" ca="1" si="57"/>
        <v>7.1529367493493048E-2</v>
      </c>
      <c r="P55" s="17">
        <f ca="1">OFFSET(SerbiaOfficialData!$F$17,(ROW(P53)*17)-18,0)</f>
        <v>1209</v>
      </c>
      <c r="Q55">
        <f t="shared" ca="1" si="50"/>
        <v>27</v>
      </c>
      <c r="R55" s="3">
        <f t="shared" ca="1" si="51"/>
        <v>0.20170170170170171</v>
      </c>
      <c r="T55">
        <f ca="1">OFFSET(SerbiaOfficialData!$F$8,(ROW(U53)*17)-17,0)</f>
        <v>6</v>
      </c>
      <c r="U55">
        <f ca="1">OFFSET(SerbiaOfficialData!$F$11,(ROW(U53)*17)-17,0)</f>
        <v>162</v>
      </c>
      <c r="V55" s="3">
        <f t="shared" ca="1" si="58"/>
        <v>1.9577039274924473E-2</v>
      </c>
      <c r="W55" s="3">
        <f t="shared" ca="1" si="59"/>
        <v>2.7027027027027029E-2</v>
      </c>
      <c r="X55">
        <f ca="1">OFFSET(SerbiaOfficialData!$F$9,(ROW(X53)*17)-17,0)</f>
        <v>3</v>
      </c>
      <c r="Y55">
        <f ca="1">OFFSET(SerbiaOfficialData!$F$10,(ROW(Y53)*17)-17,0)</f>
        <v>3</v>
      </c>
      <c r="Z55">
        <f ca="1">OFFSET(SerbiaOfficialData!$F$12,(ROW(Y53)*17)-17,0)</f>
        <v>0</v>
      </c>
      <c r="AA55">
        <f t="shared" si="7"/>
        <v>886</v>
      </c>
      <c r="AB55">
        <f ca="1">OFFSET(SerbiaOfficialData!$F$2,(ROW(AB53)*17)-17,0)</f>
        <v>85</v>
      </c>
      <c r="AC55" s="3">
        <f t="shared" ca="1" si="21"/>
        <v>1.0271903323262841E-2</v>
      </c>
      <c r="AD55" s="15">
        <f t="shared" ca="1" si="8"/>
        <v>247</v>
      </c>
      <c r="AE55">
        <f t="shared" si="9"/>
        <v>887</v>
      </c>
      <c r="AF55">
        <f ca="1">OFFSET(SerbiaOfficialData!$F$3,(ROW(AF53)*17)-17,0)</f>
        <v>2701</v>
      </c>
      <c r="AG55" s="10">
        <f t="shared" ca="1" si="23"/>
        <v>-343</v>
      </c>
      <c r="AH55" s="3">
        <f t="shared" ca="1" si="22"/>
        <v>0.34598187311178247</v>
      </c>
      <c r="AI55" s="4">
        <f ca="1">B55-P55-U55-AF55</f>
        <v>4203</v>
      </c>
      <c r="AJ55" s="3">
        <f ca="1">AI55/B55</f>
        <v>0.5079154078549849</v>
      </c>
      <c r="AK55" s="4">
        <f ca="1">IF(_xlfn.FORECAST.ETS(AL55,$B$9:B54,$AL$9:AL54)&gt;0,_xlfn.FORECAST.ETS(AL55,$B$9:B54,$AL$9:AL54),0)</f>
        <v>8307.4432657498219</v>
      </c>
      <c r="AL55" s="9">
        <f t="shared" si="20"/>
        <v>43948</v>
      </c>
    </row>
    <row r="56" spans="1:38" x14ac:dyDescent="0.25">
      <c r="A56" s="9">
        <f t="shared" si="2"/>
        <v>43949</v>
      </c>
      <c r="B56" s="17">
        <f ca="1">OFFSET(SerbiaOfficialData!$F$5,(ROW(B54)*17)-18,0)</f>
        <v>8497</v>
      </c>
      <c r="C56" s="4">
        <f t="shared" ref="C56" ca="1" si="60">B56-P56-U56</f>
        <v>7069</v>
      </c>
      <c r="D56" s="4">
        <f t="shared" si="3"/>
        <v>905</v>
      </c>
      <c r="E56" s="20">
        <f ca="1">OFFSET(SerbiaOfficialData!$F$4,(ROW(E54)*17)-18,0)</f>
        <v>222</v>
      </c>
      <c r="F56" s="2">
        <f t="shared" ref="F56" ca="1" si="61">E56/B55</f>
        <v>2.6827794561933536E-2</v>
      </c>
      <c r="G56" s="13">
        <f t="shared" ref="G56" ca="1" si="62">AVERAGE(((SUM(E47:E56)-E47)/(SUM(B47:B56)-B47)))</f>
        <v>3.2050716323949048E-2</v>
      </c>
      <c r="H56" s="17">
        <f ca="1">OFFSET(SerbiaOfficialData!$F$7,(ROW(H54)*17)-18,0)</f>
        <v>73363</v>
      </c>
      <c r="I56" s="21">
        <f ca="1">OFFSET(SerbiaOfficialData!$F$6,(ROW(I54)*17)-18,0)</f>
        <v>5446</v>
      </c>
      <c r="J56" s="12">
        <f t="shared" ref="J56" ca="1" si="63">E56/I56</f>
        <v>4.0763863385971356E-2</v>
      </c>
      <c r="K56" s="13">
        <f t="shared" ref="K56" ca="1" si="64">AVERAGE(((SUM(E47:E56)-E47)/(SUM(I47:I56)-I47)))</f>
        <v>6.2864231723501238E-2</v>
      </c>
      <c r="P56" s="17">
        <f ca="1">OFFSET(SerbiaOfficialData!$F$17,(ROW(P54)*17)-19,0)</f>
        <v>1260</v>
      </c>
      <c r="Q56">
        <f t="shared" ref="Q56:Q57" ca="1" si="65">P56-P55</f>
        <v>51</v>
      </c>
      <c r="R56" s="3">
        <f t="shared" ref="R56:R57" ca="1" si="66">P56/B47</f>
        <v>0.19943019943019943</v>
      </c>
      <c r="T56" s="17">
        <f ca="1">OFFSET(SerbiaOfficialData!$F$8,(ROW(U54)*17)-18,0)</f>
        <v>6</v>
      </c>
      <c r="U56" s="17">
        <f ca="1">OFFSET(SerbiaOfficialData!$F$11,(ROW(U54)*17)-18,0)</f>
        <v>168</v>
      </c>
      <c r="V56" s="3">
        <f t="shared" ref="V56" ca="1" si="67">U56/B56</f>
        <v>1.9771684123808402E-2</v>
      </c>
      <c r="W56" s="3">
        <f t="shared" ref="W56" ca="1" si="68">U56/B47</f>
        <v>2.6590693257359924E-2</v>
      </c>
      <c r="X56" s="17">
        <f ca="1">OFFSET(SerbiaOfficialData!$F$9,(ROW(X54)*17)-18,0)</f>
        <v>3</v>
      </c>
      <c r="Y56" s="17">
        <f ca="1">OFFSET(SerbiaOfficialData!$F$10,(ROW(Y54)*17)-18,0)</f>
        <v>3</v>
      </c>
      <c r="Z56" s="17">
        <f ca="1">OFFSET(SerbiaOfficialData!$F$12,(ROW(Y54)*17)-18,0)</f>
        <v>0</v>
      </c>
      <c r="AA56" s="17">
        <f t="shared" si="7"/>
        <v>903</v>
      </c>
      <c r="AB56" s="17">
        <v>79</v>
      </c>
      <c r="AC56" s="3">
        <f t="shared" ca="1" si="21"/>
        <v>9.2973990820289509E-3</v>
      </c>
      <c r="AD56" s="15">
        <f t="shared" ca="1" si="8"/>
        <v>247</v>
      </c>
      <c r="AE56">
        <f t="shared" si="9"/>
        <v>904</v>
      </c>
      <c r="AF56" s="19">
        <f ca="1">OFFSET(SerbiaOfficialData!$F$3,(ROW(AF54)*17)-18,0)</f>
        <v>2517</v>
      </c>
      <c r="AG56" s="10">
        <f t="shared" ca="1" si="23"/>
        <v>-184</v>
      </c>
      <c r="AH56" s="3">
        <f t="shared" ca="1" si="22"/>
        <v>0.31599388019300928</v>
      </c>
      <c r="AI56" s="4">
        <f ca="1">B56-P56-U56-AF56</f>
        <v>4552</v>
      </c>
      <c r="AJ56" s="3">
        <f ca="1">AI56/B56</f>
        <v>0.53571848887842766</v>
      </c>
      <c r="AK56" s="4">
        <f ca="1">IF(_xlfn.FORECAST.ETS(AL56,$B$9:B55,$AL$9:AL55)&gt;0,_xlfn.FORECAST.ETS(AL56,$B$9:B55,$AL$9:AL55),0)</f>
        <v>8537.3163165034402</v>
      </c>
      <c r="AL56" s="9">
        <f t="shared" si="20"/>
        <v>43949</v>
      </c>
    </row>
    <row r="57" spans="1:38" x14ac:dyDescent="0.25">
      <c r="A57" s="9">
        <f t="shared" si="2"/>
        <v>43950</v>
      </c>
      <c r="B57" s="17">
        <f ca="1">OFFSET(SerbiaOfficialData!$F$5,(ROW(B55)*17)-18,0)</f>
        <v>8724</v>
      </c>
      <c r="C57" s="4">
        <f t="shared" ref="C57" ca="1" si="69">B57-P57-U57</f>
        <v>7259</v>
      </c>
      <c r="D57" s="4">
        <f t="shared" si="3"/>
        <v>922</v>
      </c>
      <c r="E57" s="20">
        <f ca="1">OFFSET(SerbiaOfficialData!$F$4,(ROW(E55)*17)-18,0)</f>
        <v>227</v>
      </c>
      <c r="F57" s="2">
        <f t="shared" ref="F57" ca="1" si="70">E57/B56</f>
        <v>2.6715311286336352E-2</v>
      </c>
      <c r="G57" s="13">
        <f t="shared" ref="G57" ca="1" si="71">AVERAGE(((SUM(E48:E57)-E48)/(SUM(B48:B57)-B48)))</f>
        <v>2.9880136986301369E-2</v>
      </c>
      <c r="H57" s="17">
        <f ca="1">OFFSET(SerbiaOfficialData!$F$7,(ROW(H55)*17)-18,0)</f>
        <v>78942</v>
      </c>
      <c r="I57" s="21">
        <f ca="1">OFFSET(SerbiaOfficialData!$F$6,(ROW(I55)*17)-18,0)</f>
        <v>5579</v>
      </c>
      <c r="J57" s="12">
        <f t="shared" ref="J57" ca="1" si="72">E57/I57</f>
        <v>4.0688295393439683E-2</v>
      </c>
      <c r="K57" s="13">
        <f t="shared" ref="K57" ca="1" si="73">AVERAGE(((SUM(E48:E57)-E48)/(SUM(I48:I57)-I48)))</f>
        <v>5.639644492324266E-2</v>
      </c>
      <c r="P57" s="17">
        <f ca="1">OFFSET(SerbiaOfficialData!$F$17,(ROW(P55)*17)-19,0)</f>
        <v>1292</v>
      </c>
      <c r="Q57">
        <f t="shared" ca="1" si="65"/>
        <v>32</v>
      </c>
      <c r="R57" s="3">
        <f t="shared" ca="1" si="66"/>
        <v>0.19487179487179487</v>
      </c>
      <c r="T57" s="17">
        <f ca="1">OFFSET(SerbiaOfficialData!$F$8,(ROW(U55)*17)-18,0)</f>
        <v>5</v>
      </c>
      <c r="U57" s="17">
        <f ca="1">OFFSET(SerbiaOfficialData!$F$11,(ROW(U55)*17)-18,0)</f>
        <v>173</v>
      </c>
      <c r="V57" s="3">
        <f t="shared" ref="V57" ca="1" si="74">U57/B57</f>
        <v>1.9830353049060064E-2</v>
      </c>
      <c r="W57" s="3">
        <f t="shared" ref="W57" ca="1" si="75">U57/B48</f>
        <v>2.6093514328808447E-2</v>
      </c>
      <c r="X57" s="17">
        <f ca="1">OFFSET(SerbiaOfficialData!$F$9,(ROW(X55)*17)-18,0)</f>
        <v>3</v>
      </c>
      <c r="Y57" s="17">
        <f ca="1">OFFSET(SerbiaOfficialData!$F$10,(ROW(Y55)*17)-18,0)</f>
        <v>2</v>
      </c>
      <c r="Z57" s="17">
        <f ca="1">OFFSET(SerbiaOfficialData!$F$12,(ROW(Y55)*17)-18,0)</f>
        <v>0</v>
      </c>
      <c r="AA57" s="17">
        <f>(ROW(AB55)*17)-18+2</f>
        <v>919</v>
      </c>
      <c r="AB57" s="17">
        <f ca="1">OFFSET(SerbiaOfficialData!$F$2,(ROW(AB55)*17)-18,0)</f>
        <v>78</v>
      </c>
      <c r="AC57" s="3">
        <f t="shared" ca="1" si="21"/>
        <v>8.9408528198074277E-3</v>
      </c>
      <c r="AD57" s="15">
        <f t="shared" ca="1" si="8"/>
        <v>251</v>
      </c>
      <c r="AE57">
        <f t="shared" si="9"/>
        <v>921</v>
      </c>
      <c r="AF57" s="19">
        <f ca="1">OFFSET(SerbiaOfficialData!$F$3,(ROW(AF55)*17)-18,0)</f>
        <v>2470</v>
      </c>
      <c r="AG57" s="10">
        <f t="shared" ca="1" si="23"/>
        <v>-47</v>
      </c>
      <c r="AH57" s="3">
        <f t="shared" ca="1" si="22"/>
        <v>0.30295735900962861</v>
      </c>
      <c r="AI57" s="4">
        <f ca="1">B57-P57-U57-AF57</f>
        <v>4789</v>
      </c>
      <c r="AJ57" s="3">
        <f ca="1">AI57/B57</f>
        <v>0.54894543787253558</v>
      </c>
      <c r="AK57" s="4">
        <f ca="1">IF(_xlfn.FORECAST.ETS(AL57,$B$9:B56,$AL$9:AL56)&gt;0,_xlfn.FORECAST.ETS(AL57,$B$9:B56,$AL$9:AL56),0)</f>
        <v>8755.3612947349266</v>
      </c>
      <c r="AL57" s="9">
        <f t="shared" si="20"/>
        <v>43950</v>
      </c>
    </row>
    <row r="58" spans="1:38" x14ac:dyDescent="0.25">
      <c r="A58" s="9">
        <f t="shared" si="2"/>
        <v>43951</v>
      </c>
      <c r="B58" s="17">
        <f ca="1">OFFSET(SerbiaOfficialData!$F$5,(ROW(B56)*17)-18,0)</f>
        <v>9009</v>
      </c>
      <c r="C58" s="4">
        <f t="shared" ref="C58" ca="1" si="76">B58-P58-U58</f>
        <v>7487</v>
      </c>
      <c r="D58" s="4">
        <f t="shared" si="3"/>
        <v>939</v>
      </c>
      <c r="E58" s="20">
        <f ca="1">OFFSET(SerbiaOfficialData!$F$4,(ROW(E56)*17)-18,0)</f>
        <v>285</v>
      </c>
      <c r="F58" s="2">
        <f t="shared" ref="F58" ca="1" si="77">E58/B57</f>
        <v>3.2668500687757909E-2</v>
      </c>
      <c r="G58" s="13">
        <f t="shared" ref="G58" ca="1" si="78">AVERAGE(((SUM(E49:E58)-E49)/(SUM(B49:B58)-B49)))</f>
        <v>2.9349436972811258E-2</v>
      </c>
      <c r="H58" s="17">
        <f ca="1">OFFSET(SerbiaOfficialData!$F$7,(ROW(H56)*17)-18,0)</f>
        <v>85645</v>
      </c>
      <c r="I58" s="21">
        <f ca="1">OFFSET(SerbiaOfficialData!$F$6,(ROW(I56)*17)-18,0)</f>
        <v>6703</v>
      </c>
      <c r="J58" s="12">
        <f t="shared" ref="J58" ca="1" si="79">E58/I58</f>
        <v>4.2518275399075038E-2</v>
      </c>
      <c r="K58" s="13">
        <f t="shared" ref="K58" ca="1" si="80">AVERAGE(((SUM(E49:E58)-E49)/(SUM(I49:I58)-I49)))</f>
        <v>5.2593695706130553E-2</v>
      </c>
      <c r="P58" s="17">
        <f ca="1">OFFSET(SerbiaOfficialData!$F$17,(ROW(P56)*17)-19,0)</f>
        <v>1343</v>
      </c>
      <c r="Q58">
        <f t="shared" ref="Q58" ca="1" si="81">P58-P57</f>
        <v>51</v>
      </c>
      <c r="R58" s="3">
        <f t="shared" ref="R58" ca="1" si="82">P58/B49</f>
        <v>0.19492017416545718</v>
      </c>
      <c r="T58" s="17">
        <f ca="1">OFFSET(SerbiaOfficialData!$F$8,(ROW(U56)*17)-18,0)</f>
        <v>6</v>
      </c>
      <c r="U58" s="17">
        <f ca="1">OFFSET(SerbiaOfficialData!$F$11,(ROW(U56)*17)-18,0)</f>
        <v>179</v>
      </c>
      <c r="V58" s="3">
        <f t="shared" ref="V58" ca="1" si="83">U58/B58</f>
        <v>1.9869019869019868E-2</v>
      </c>
      <c r="W58" s="3">
        <f t="shared" ref="W58" ca="1" si="84">U58/B49</f>
        <v>2.597968069666183E-2</v>
      </c>
      <c r="X58" s="17">
        <f ca="1">OFFSET(SerbiaOfficialData!$F$9,(ROW(X56)*17)-18,0)</f>
        <v>2</v>
      </c>
      <c r="Y58" s="17">
        <f ca="1">OFFSET(SerbiaOfficialData!$F$10,(ROW(Y56)*17)-18,0)</f>
        <v>4</v>
      </c>
      <c r="Z58" s="17">
        <f ca="1">OFFSET(SerbiaOfficialData!$F$12,(ROW(Y56)*17)-18,0)</f>
        <v>0</v>
      </c>
      <c r="AA58" s="17">
        <f t="shared" si="7"/>
        <v>937</v>
      </c>
      <c r="AB58" s="17">
        <f ca="1">OFFSET(SerbiaOfficialData!$F$2,(ROW(AB56)*17)-18,0)</f>
        <v>71</v>
      </c>
      <c r="AC58" s="3">
        <f t="shared" ca="1" si="21"/>
        <v>7.8810078810078819E-3</v>
      </c>
      <c r="AD58" s="15">
        <f t="shared" ca="1" si="8"/>
        <v>250</v>
      </c>
      <c r="AE58">
        <f t="shared" si="9"/>
        <v>938</v>
      </c>
      <c r="AF58" s="19">
        <f ca="1">OFFSET(SerbiaOfficialData!$F$3,(ROW(AF56)*17)-18,0)</f>
        <v>2479</v>
      </c>
      <c r="AG58" s="10">
        <f t="shared" ca="1" si="23"/>
        <v>9</v>
      </c>
      <c r="AH58" s="3">
        <f t="shared" ca="1" si="22"/>
        <v>0.29503829503829504</v>
      </c>
      <c r="AI58" s="4">
        <f ca="1">B58-P58-U58-AF58</f>
        <v>5008</v>
      </c>
      <c r="AJ58" s="3">
        <f ca="1">AI58/B58</f>
        <v>0.5558885558885559</v>
      </c>
      <c r="AK58" s="4">
        <f ca="1">IF(_xlfn.FORECAST.ETS(AL58,$B$9:B57,$AL$9:AL57)&gt;0,_xlfn.FORECAST.ETS(AL58,$B$9:B57,$AL$9:AL57),0)</f>
        <v>8979.2554496279536</v>
      </c>
      <c r="AL58" s="9">
        <f t="shared" si="20"/>
        <v>43951</v>
      </c>
    </row>
    <row r="59" spans="1:38" x14ac:dyDescent="0.25">
      <c r="A59" s="9">
        <f t="shared" si="2"/>
        <v>43952</v>
      </c>
      <c r="B59" s="17">
        <f ca="1">OFFSET(SerbiaOfficialData!$F$5,(ROW(B57)*17)-18,0)</f>
        <v>9205</v>
      </c>
      <c r="C59" s="4">
        <f t="shared" ref="C59" ca="1" si="85">B59-P59-U59</f>
        <v>7641</v>
      </c>
      <c r="D59" s="4">
        <f t="shared" si="3"/>
        <v>956</v>
      </c>
      <c r="E59" s="20">
        <f ca="1">OFFSET(SerbiaOfficialData!$F$4,(ROW(E57)*17)-18,0)</f>
        <v>196</v>
      </c>
      <c r="F59" s="2">
        <f t="shared" ref="F59" ca="1" si="86">E59/B58</f>
        <v>2.1756021756021756E-2</v>
      </c>
      <c r="G59" s="13">
        <f t="shared" ref="G59" ca="1" si="87">AVERAGE(((SUM(E50:E59)-E50)/(SUM(B50:B59)-B50)))</f>
        <v>2.8146453089244853E-2</v>
      </c>
      <c r="H59" s="17">
        <f ca="1">OFFSET(SerbiaOfficialData!$F$7,(ROW(H57)*17)-18,0)</f>
        <v>91551</v>
      </c>
      <c r="I59" s="21">
        <f ca="1">OFFSET(SerbiaOfficialData!$F$6,(ROW(I57)*17)-18,0)</f>
        <v>5906</v>
      </c>
      <c r="J59" s="12">
        <f t="shared" ref="J59" ca="1" si="88">E59/I59</f>
        <v>3.3186589908567557E-2</v>
      </c>
      <c r="K59" s="13">
        <f t="shared" ref="K59" ca="1" si="89">AVERAGE(((SUM(E50:E59)-E50)/(SUM(I50:I59)-I50)))</f>
        <v>4.8724222299895141E-2</v>
      </c>
      <c r="P59" s="17">
        <f ca="1">OFFSET(SerbiaOfficialData!$F$17,(ROW(P57)*17)-19,0)</f>
        <v>1379</v>
      </c>
      <c r="Q59">
        <f t="shared" ref="Q59:Q62" ca="1" si="90">P59-P58</f>
        <v>36</v>
      </c>
      <c r="R59" s="3">
        <f t="shared" ref="R59:R62" ca="1" si="91">P59/B50</f>
        <v>0.19384312622996908</v>
      </c>
      <c r="T59" s="17">
        <f ca="1">OFFSET(SerbiaOfficialData!$F$8,(ROW(U57)*17)-18,0)</f>
        <v>6</v>
      </c>
      <c r="U59" s="17">
        <f ca="1">OFFSET(SerbiaOfficialData!$F$11,(ROW(U57)*17)-18,0)</f>
        <v>185</v>
      </c>
      <c r="V59" s="3">
        <f t="shared" ref="V59" ca="1" si="92">U59/B59</f>
        <v>2.0097772949483977E-2</v>
      </c>
      <c r="W59" s="3">
        <f t="shared" ref="W59" ca="1" si="93">U59/B50</f>
        <v>2.6005060444194546E-2</v>
      </c>
      <c r="X59" s="17">
        <f ca="1">OFFSET(SerbiaOfficialData!$F$9,(ROW(X57)*17)-18,0)</f>
        <v>2</v>
      </c>
      <c r="Y59" s="17">
        <f ca="1">OFFSET(SerbiaOfficialData!$F$10,(ROW(Y57)*17)-18,0)</f>
        <v>4</v>
      </c>
      <c r="Z59" s="17">
        <f ca="1">OFFSET(SerbiaOfficialData!$F$12,(ROW(Y57)*17)-18,0)</f>
        <v>0</v>
      </c>
      <c r="AA59" s="17">
        <f t="shared" si="7"/>
        <v>954</v>
      </c>
      <c r="AB59" s="17">
        <f ca="1">OFFSET(SerbiaOfficialData!$F$2,(ROW(AB57)*17)-18,0)</f>
        <v>65</v>
      </c>
      <c r="AC59" s="3">
        <f t="shared" ca="1" si="21"/>
        <v>7.0613796849538293E-3</v>
      </c>
      <c r="AD59" s="15">
        <f t="shared" ca="1" si="8"/>
        <v>250</v>
      </c>
      <c r="AE59">
        <f t="shared" si="9"/>
        <v>955</v>
      </c>
      <c r="AF59" s="19">
        <f ca="1">OFFSET(SerbiaOfficialData!$F$3,(ROW(AF57)*17)-18,0)</f>
        <v>2375</v>
      </c>
      <c r="AG59" s="10">
        <f t="shared" ca="1" si="23"/>
        <v>-104</v>
      </c>
      <c r="AH59" s="3">
        <f t="shared" ca="1" si="22"/>
        <v>0.2781097229766431</v>
      </c>
      <c r="AI59" s="4">
        <f ca="1">B59-P59-U59-AF59</f>
        <v>5266</v>
      </c>
      <c r="AJ59" s="3">
        <f ca="1">AI59/B59</f>
        <v>0.57208039109179798</v>
      </c>
      <c r="AK59" s="4">
        <f ca="1">IF(_xlfn.FORECAST.ETS(AL59,$B$9:B58,$AL$9:AL58)&gt;0,_xlfn.FORECAST.ETS(AL59,$B$9:B58,$AL$9:AL58),0)</f>
        <v>9235.1825227720783</v>
      </c>
      <c r="AL59" s="9">
        <f t="shared" si="20"/>
        <v>43952</v>
      </c>
    </row>
    <row r="60" spans="1:38" x14ac:dyDescent="0.25">
      <c r="A60" s="9">
        <f t="shared" si="2"/>
        <v>43953</v>
      </c>
      <c r="B60" s="17">
        <f ca="1">OFFSET(SerbiaOfficialData!$F$5,(ROW(B58)*17)-18,0)</f>
        <v>9362</v>
      </c>
      <c r="C60" s="4">
        <f t="shared" ref="C60" ca="1" si="94">B60-P60-U60</f>
        <v>7747</v>
      </c>
      <c r="D60" s="4">
        <f t="shared" si="3"/>
        <v>973</v>
      </c>
      <c r="E60" s="20">
        <f ca="1">OFFSET(SerbiaOfficialData!$F$4,(ROW(E58)*17)-18,0)</f>
        <v>157</v>
      </c>
      <c r="F60" s="2">
        <f t="shared" ref="F60" ca="1" si="95">E60/B59</f>
        <v>1.7055947854426941E-2</v>
      </c>
      <c r="G60" s="13">
        <f t="shared" ref="G60" ca="1" si="96">AVERAGE(((SUM(E51:E60)-E51)/(SUM(B51:B60)-B51)))</f>
        <v>2.7312244684193989E-2</v>
      </c>
      <c r="H60" s="17">
        <f ca="1">OFFSET(SerbiaOfficialData!$F$7,(ROW(H58)*17)-18,0)</f>
        <v>96637</v>
      </c>
      <c r="I60" s="21">
        <f ca="1">OFFSET(SerbiaOfficialData!$F$6,(ROW(I58)*17)-18,0)</f>
        <v>5086</v>
      </c>
      <c r="J60" s="12">
        <f t="shared" ref="J60" ca="1" si="97">E60/I60</f>
        <v>3.0869052300432558E-2</v>
      </c>
      <c r="K60" s="13">
        <f t="shared" ref="K60" ca="1" si="98">AVERAGE(((SUM(E51:E60)-E51)/(SUM(I51:I60)-I51)))</f>
        <v>4.6035354092644497E-2</v>
      </c>
      <c r="P60" s="17">
        <f ca="1">OFFSET(SerbiaOfficialData!$F$17,(ROW(P58)*17)-19,0)</f>
        <v>1426</v>
      </c>
      <c r="Q60">
        <f t="shared" ca="1" si="90"/>
        <v>47</v>
      </c>
      <c r="R60" s="3">
        <f t="shared" ca="1" si="91"/>
        <v>0.1959868059373282</v>
      </c>
      <c r="T60" s="17">
        <f ca="1">OFFSET(SerbiaOfficialData!$F$8,(ROW(U58)*17)-18,0)</f>
        <v>4</v>
      </c>
      <c r="U60" s="17">
        <f ca="1">OFFSET(SerbiaOfficialData!$F$11,(ROW(U58)*17)-18,0)</f>
        <v>189</v>
      </c>
      <c r="V60" s="3">
        <f t="shared" ref="V60" ca="1" si="99">U60/B60</f>
        <v>2.0187994018372141E-2</v>
      </c>
      <c r="W60" s="3">
        <f t="shared" ref="W60" ca="1" si="100">U60/B51</f>
        <v>2.5975810885101706E-2</v>
      </c>
      <c r="X60" s="17">
        <f ca="1">OFFSET(SerbiaOfficialData!$F$9,(ROW(X58)*17)-18,0)</f>
        <v>3</v>
      </c>
      <c r="Y60" s="17">
        <f ca="1">OFFSET(SerbiaOfficialData!$F$10,(ROW(Y58)*17)-18,0)</f>
        <v>1</v>
      </c>
      <c r="Z60" s="17">
        <f ca="1">OFFSET(SerbiaOfficialData!$F$12,(ROW(Y58)*17)-18,0)</f>
        <v>0</v>
      </c>
      <c r="AA60" s="17">
        <f t="shared" si="7"/>
        <v>971</v>
      </c>
      <c r="AB60" s="17">
        <f ca="1">OFFSET(SerbiaOfficialData!$F$2,(ROW(AB58)*17)-18,0)</f>
        <v>57</v>
      </c>
      <c r="AC60" s="3">
        <f t="shared" ca="1" si="21"/>
        <v>6.0884426404614403E-3</v>
      </c>
      <c r="AD60" s="15">
        <f t="shared" ca="1" si="8"/>
        <v>246</v>
      </c>
      <c r="AE60">
        <f t="shared" si="9"/>
        <v>972</v>
      </c>
      <c r="AF60" s="19">
        <f ca="1">OFFSET(SerbiaOfficialData!$F$3,(ROW(AF58)*17)-18,0)</f>
        <v>2286</v>
      </c>
      <c r="AG60" s="10">
        <f t="shared" ca="1" si="23"/>
        <v>-89</v>
      </c>
      <c r="AH60" s="3">
        <f t="shared" ca="1" si="22"/>
        <v>0.26436658833582566</v>
      </c>
      <c r="AI60" s="4">
        <f ca="1">B60-P60-U60-AF60</f>
        <v>5461</v>
      </c>
      <c r="AJ60" s="3">
        <f ca="1">AI60/B60</f>
        <v>0.5833155308694723</v>
      </c>
      <c r="AK60" s="4">
        <f ca="1">IF(_xlfn.FORECAST.ETS(AL60,$B$9:B59,$AL$9:AL59)&gt;0,_xlfn.FORECAST.ETS(AL60,$B$9:B59,$AL$9:AL59),0)</f>
        <v>9448.4096187683299</v>
      </c>
      <c r="AL60" s="9">
        <f t="shared" si="20"/>
        <v>43953</v>
      </c>
    </row>
    <row r="61" spans="1:38" x14ac:dyDescent="0.25">
      <c r="A61" s="9">
        <f t="shared" si="2"/>
        <v>43954</v>
      </c>
      <c r="B61" s="17">
        <f ca="1">OFFSET(SerbiaOfficialData!$F$5,(ROW(B59)*17)-18,0)</f>
        <v>9464</v>
      </c>
      <c r="C61" s="4">
        <f t="shared" ref="C61:C62" ca="1" si="101">B61-P61-U61</f>
        <v>7720</v>
      </c>
      <c r="D61" s="4">
        <f t="shared" si="3"/>
        <v>990</v>
      </c>
      <c r="E61" s="20">
        <f ca="1">OFFSET(SerbiaOfficialData!$F$4,(ROW(E59)*17)-18,0)</f>
        <v>102</v>
      </c>
      <c r="F61" s="2">
        <f t="shared" ref="F61:F62" ca="1" si="102">E61/B60</f>
        <v>1.0895107882930999E-2</v>
      </c>
      <c r="G61" s="13">
        <f t="shared" ref="G61:G62" ca="1" si="103">AVERAGE(((SUM(E52:E61)-E52)/(SUM(B52:B61)-B52)))</f>
        <v>2.5281723394208557E-2</v>
      </c>
      <c r="H61" s="17">
        <f ca="1">OFFSET(SerbiaOfficialData!$F$7,(ROW(H59)*17)-18,0)</f>
        <v>101911</v>
      </c>
      <c r="I61" s="21">
        <f ca="1">OFFSET(SerbiaOfficialData!$F$6,(ROW(I59)*17)-18,0)</f>
        <v>5274</v>
      </c>
      <c r="J61" s="12">
        <f t="shared" ref="J61" ca="1" si="104">E61/I61</f>
        <v>1.9340159271899887E-2</v>
      </c>
      <c r="K61" s="13">
        <f t="shared" ref="K61" ca="1" si="105">AVERAGE(((SUM(E52:E61)-E52)/(SUM(I52:I61)-I52)))</f>
        <v>4.212742429397754E-2</v>
      </c>
      <c r="P61" s="17">
        <f ca="1">OFFSET(SerbiaOfficialData!$F$17,(ROW(P59)*17)-19,0)</f>
        <v>1551</v>
      </c>
      <c r="Q61">
        <f t="shared" ca="1" si="90"/>
        <v>125</v>
      </c>
      <c r="R61" s="3">
        <f t="shared" ca="1" si="91"/>
        <v>0.20726981157289856</v>
      </c>
      <c r="T61" s="17">
        <f ca="1">OFFSET(SerbiaOfficialData!$F$8,(ROW(U59)*17)-18,0)</f>
        <v>4</v>
      </c>
      <c r="U61" s="17">
        <f ca="1">OFFSET(SerbiaOfficialData!$F$11,(ROW(U59)*17)-18,0)</f>
        <v>193</v>
      </c>
      <c r="V61" s="3">
        <f t="shared" ref="V61" ca="1" si="106">U61/B61</f>
        <v>2.0393068469991546E-2</v>
      </c>
      <c r="W61" s="3">
        <f t="shared" ref="W61" ca="1" si="107">U61/B52</f>
        <v>2.579179473473206E-2</v>
      </c>
      <c r="X61" s="17">
        <f ca="1">OFFSET(SerbiaOfficialData!$F$9,(ROW(X59)*17)-18,0)</f>
        <v>3</v>
      </c>
      <c r="Y61" s="17">
        <f ca="1">OFFSET(SerbiaOfficialData!$F$10,(ROW(Y59)*17)-18,0)</f>
        <v>1</v>
      </c>
      <c r="Z61" s="17">
        <f ca="1">OFFSET(SerbiaOfficialData!$F$12,(ROW(Y59)*17)-18,0)</f>
        <v>0</v>
      </c>
      <c r="AA61" s="17">
        <f t="shared" si="7"/>
        <v>988</v>
      </c>
      <c r="AB61" s="17">
        <f ca="1">OFFSET(SerbiaOfficialData!$F$2,(ROW(AB59)*17)-18,0)</f>
        <v>54</v>
      </c>
      <c r="AC61" s="3">
        <f t="shared" ca="1" si="21"/>
        <v>5.7058326289095521E-3</v>
      </c>
      <c r="AD61" s="15">
        <f t="shared" ca="1" si="8"/>
        <v>247</v>
      </c>
      <c r="AE61">
        <f t="shared" si="9"/>
        <v>989</v>
      </c>
      <c r="AF61" s="19">
        <f ca="1">OFFSET(SerbiaOfficialData!$F$3,(ROW(AF59)*17)-18,0)</f>
        <v>2116</v>
      </c>
      <c r="AG61" s="10">
        <f t="shared" ca="1" si="23"/>
        <v>-170</v>
      </c>
      <c r="AH61" s="3">
        <f t="shared" ca="1" si="22"/>
        <v>0.24397717666948437</v>
      </c>
      <c r="AI61" s="4">
        <f ca="1">B61-P61-U61-AF61</f>
        <v>5604</v>
      </c>
      <c r="AJ61" s="3">
        <f ca="1">AI61/B61</f>
        <v>0.59213863060016902</v>
      </c>
      <c r="AK61" s="4">
        <f ca="1">IF(_xlfn.FORECAST.ETS(AL61,$B$9:B60,$AL$9:AL60)&gt;0,_xlfn.FORECAST.ETS(AL61,$B$9:B60,$AL$9:AL60),0)</f>
        <v>9523.7435093897311</v>
      </c>
      <c r="AL61" s="9">
        <f t="shared" si="20"/>
        <v>43954</v>
      </c>
    </row>
    <row r="62" spans="1:38" x14ac:dyDescent="0.25">
      <c r="A62" s="9">
        <f t="shared" si="2"/>
        <v>43955</v>
      </c>
      <c r="B62" s="17">
        <f ca="1">OFFSET(SerbiaOfficialData!$F$5,(ROW(B60)*17)-18,0)</f>
        <v>9557</v>
      </c>
      <c r="C62" s="4">
        <f t="shared" ca="1" si="101"/>
        <v>7786</v>
      </c>
      <c r="D62" s="4">
        <f t="shared" si="3"/>
        <v>1007</v>
      </c>
      <c r="E62" s="20">
        <f ca="1">OFFSET(SerbiaOfficialData!$F$4,(ROW(E60)*17)-18,0)</f>
        <v>93</v>
      </c>
      <c r="F62" s="2">
        <f t="shared" ca="1" si="102"/>
        <v>9.8267117497886722E-3</v>
      </c>
      <c r="G62" s="13">
        <f t="shared" ca="1" si="103"/>
        <v>2.218755849503962E-2</v>
      </c>
      <c r="H62" s="17">
        <f ca="1">OFFSET(SerbiaOfficialData!$F$7,(ROW(H60)*17)-18,0)</f>
        <v>106461</v>
      </c>
      <c r="I62" s="21">
        <f ca="1">OFFSET(SerbiaOfficialData!$F$6,(ROW(I60)*17)-18,0)</f>
        <v>4550</v>
      </c>
      <c r="J62" s="12">
        <f t="shared" ref="J62" ca="1" si="108">E62/I62</f>
        <v>2.0439560439560439E-2</v>
      </c>
      <c r="K62" s="13">
        <f t="shared" ref="K62" ca="1" si="109">AVERAGE(((SUM(E53:E62)-E53)/(SUM(I53:I62)-I53)))</f>
        <v>3.8217655783161018E-2</v>
      </c>
      <c r="P62" s="17">
        <f ca="1">OFFSET(SerbiaOfficialData!$F$17,(ROW(P60)*17)-19,0)</f>
        <v>1574</v>
      </c>
      <c r="Q62">
        <f t="shared" ca="1" si="90"/>
        <v>23</v>
      </c>
      <c r="R62" s="3">
        <f t="shared" ca="1" si="91"/>
        <v>0.20233963234348887</v>
      </c>
      <c r="T62" s="17">
        <f ca="1">OFFSET(SerbiaOfficialData!$F$8,(ROW(U60)*17)-18,0)</f>
        <v>4</v>
      </c>
      <c r="U62" s="17">
        <f ca="1">OFFSET(SerbiaOfficialData!$F$11,(ROW(U60)*17)-18,0)</f>
        <v>197</v>
      </c>
      <c r="V62" s="3">
        <f t="shared" ref="V62" ca="1" si="110">U62/B62</f>
        <v>2.0613163126504134E-2</v>
      </c>
      <c r="W62" s="3">
        <f t="shared" ref="W62" ca="1" si="111">U62/B53</f>
        <v>2.5324591849852165E-2</v>
      </c>
      <c r="X62" s="17">
        <f ca="1">OFFSET(SerbiaOfficialData!$F$9,(ROW(X60)*17)-18,0)</f>
        <v>0</v>
      </c>
      <c r="Y62" s="17">
        <f ca="1">OFFSET(SerbiaOfficialData!$F$10,(ROW(Y60)*17)-18,0)</f>
        <v>0</v>
      </c>
      <c r="Z62" s="17">
        <f ca="1">OFFSET(SerbiaOfficialData!$F$12,(ROW(Y60)*17)-18,0)</f>
        <v>0</v>
      </c>
      <c r="AA62" s="17">
        <f t="shared" si="7"/>
        <v>1005</v>
      </c>
      <c r="AB62" s="17">
        <f ca="1">OFFSET(SerbiaOfficialData!$F$2,(ROW(AB60)*17)-18,0)</f>
        <v>53</v>
      </c>
      <c r="AC62" s="3">
        <f t="shared" ca="1" si="21"/>
        <v>5.5456733284503503E-3</v>
      </c>
      <c r="AD62" s="15">
        <f t="shared" ca="1" si="8"/>
        <v>250</v>
      </c>
      <c r="AE62">
        <f t="shared" si="9"/>
        <v>1006</v>
      </c>
      <c r="AF62" s="19">
        <f ca="1">OFFSET(SerbiaOfficialData!$F$3,(ROW(AF60)*17)-18,0)</f>
        <v>2023</v>
      </c>
      <c r="AG62" s="10">
        <f t="shared" ca="1" si="23"/>
        <v>-93</v>
      </c>
      <c r="AH62" s="3">
        <f t="shared" ca="1" si="22"/>
        <v>0.23229046771999581</v>
      </c>
      <c r="AI62" s="4">
        <f ca="1">B62-P62-U62-AF62</f>
        <v>5763</v>
      </c>
      <c r="AJ62" s="3">
        <f ca="1">AI62/B62</f>
        <v>0.60301349795961079</v>
      </c>
      <c r="AK62" s="4">
        <f ca="1">IF(_xlfn.FORECAST.ETS(AL62,$B$9:B61,$AL$9:AL61)&gt;0,_xlfn.FORECAST.ETS(AL62,$B$9:B61,$AL$9:AL61),0)</f>
        <v>9571.887033100722</v>
      </c>
      <c r="AL62" s="9">
        <f t="shared" si="20"/>
        <v>43955</v>
      </c>
    </row>
    <row r="63" spans="1:38" x14ac:dyDescent="0.25">
      <c r="A63" s="9"/>
      <c r="I63" s="11"/>
      <c r="AK63" s="4">
        <f ca="1">IF(_xlfn.FORECAST.ETS(AL63,$B$9:B62,$AL$9:AL62)&gt;0,_xlfn.FORECAST.ETS(AL63,$B$9:B62,$AL$9:AL62),0)</f>
        <v>9677.0741123675089</v>
      </c>
      <c r="AL63" s="9">
        <f t="shared" si="20"/>
        <v>43956</v>
      </c>
    </row>
    <row r="64" spans="1:38" x14ac:dyDescent="0.25">
      <c r="A64" s="9"/>
      <c r="I64" s="11"/>
      <c r="AK64" s="4">
        <f ca="1">IF(_xlfn.FORECAST.ETS(AL64,$B$9:B63,$AL$9:AL63)&gt;0,_xlfn.FORECAST.ETS(AL64,$B$9:B63,$AL$9:AL63),0)</f>
        <v>9797.03985763522</v>
      </c>
      <c r="AL64" s="9">
        <f t="shared" si="20"/>
        <v>43957</v>
      </c>
    </row>
    <row r="65" spans="1:38" x14ac:dyDescent="0.25">
      <c r="A65" s="9"/>
      <c r="AK65" s="4">
        <f ca="1">IF(_xlfn.FORECAST.ETS(AL65,$B$9:B64,$AL$9:AL64)&gt;0,_xlfn.FORECAST.ETS(AL65,$B$9:B64,$AL$9:AL64),0)</f>
        <v>9917.0056029029311</v>
      </c>
      <c r="AL65" s="9">
        <f t="shared" si="20"/>
        <v>43958</v>
      </c>
    </row>
    <row r="66" spans="1:38" x14ac:dyDescent="0.25">
      <c r="A66" s="9"/>
      <c r="AK66" s="4">
        <f ca="1">IF(_xlfn.FORECAST.ETS(AL66,$B$9:B65,$AL$9:AL65)&gt;0,_xlfn.FORECAST.ETS(AL66,$B$9:B65,$AL$9:AL65),0)</f>
        <v>10036.97134817064</v>
      </c>
      <c r="AL66" s="9">
        <f t="shared" si="20"/>
        <v>43959</v>
      </c>
    </row>
    <row r="67" spans="1:38" x14ac:dyDescent="0.25">
      <c r="A67" s="9"/>
      <c r="AK67" s="4">
        <f ca="1">IF(_xlfn.FORECAST.ETS(AL67,$B$9:B66,$AL$9:AL66)&gt;0,_xlfn.FORECAST.ETS(AL67,$B$9:B66,$AL$9:AL66),0)</f>
        <v>10156.937093438351</v>
      </c>
      <c r="AL67" s="9">
        <f t="shared" si="20"/>
        <v>43960</v>
      </c>
    </row>
    <row r="68" spans="1:38" x14ac:dyDescent="0.25">
      <c r="A68" s="9"/>
      <c r="AK68" s="4">
        <f ca="1">IF(_xlfn.FORECAST.ETS(AL68,$B$9:B67,$AL$9:AL67)&gt;0,_xlfn.FORECAST.ETS(AL68,$B$9:B67,$AL$9:AL67),0)</f>
        <v>10276.902838706063</v>
      </c>
      <c r="AL68" s="9">
        <f t="shared" ref="AL68:AL76" si="112">AL67+1</f>
        <v>43961</v>
      </c>
    </row>
    <row r="69" spans="1:38" x14ac:dyDescent="0.25">
      <c r="A69" s="9"/>
      <c r="AK69" s="4">
        <f ca="1">IF(_xlfn.FORECAST.ETS(AL69,$B$9:B68,$AL$9:AL68)&gt;0,_xlfn.FORECAST.ETS(AL69,$B$9:B68,$AL$9:AL68),0)</f>
        <v>10396.868583973774</v>
      </c>
      <c r="AL69" s="9">
        <f t="shared" si="112"/>
        <v>43962</v>
      </c>
    </row>
    <row r="70" spans="1:38" x14ac:dyDescent="0.25">
      <c r="A70" s="9"/>
      <c r="AK70" s="4">
        <f ca="1">IF(_xlfn.FORECAST.ETS(AL70,$B$9:B69,$AL$9:AL69)&gt;0,_xlfn.FORECAST.ETS(AL70,$B$9:B69,$AL$9:AL69),0)</f>
        <v>10516.834329241485</v>
      </c>
      <c r="AL70" s="9">
        <f t="shared" si="112"/>
        <v>43963</v>
      </c>
    </row>
    <row r="71" spans="1:38" x14ac:dyDescent="0.25">
      <c r="A71" s="9"/>
      <c r="AK71" s="4">
        <f ca="1">IF(_xlfn.FORECAST.ETS(AL71,$B$9:B70,$AL$9:AL70)&gt;0,_xlfn.FORECAST.ETS(AL71,$B$9:B70,$AL$9:AL70),0)</f>
        <v>10636.800074509196</v>
      </c>
      <c r="AL71" s="9">
        <f t="shared" si="112"/>
        <v>43964</v>
      </c>
    </row>
    <row r="72" spans="1:38" x14ac:dyDescent="0.25">
      <c r="A72" s="9"/>
      <c r="AK72" s="4">
        <f ca="1">IF(_xlfn.FORECAST.ETS(AL72,$B$9:B71,$AL$9:AL71)&gt;0,_xlfn.FORECAST.ETS(AL72,$B$9:B71,$AL$9:AL71),0)</f>
        <v>10756.765819776905</v>
      </c>
      <c r="AL72" s="9">
        <f t="shared" si="112"/>
        <v>43965</v>
      </c>
    </row>
    <row r="73" spans="1:38" x14ac:dyDescent="0.25">
      <c r="A73" s="9"/>
      <c r="AK73" s="4">
        <f ca="1">IF(_xlfn.FORECAST.ETS(AL73,$B$9:B72,$AL$9:AL72)&gt;0,_xlfn.FORECAST.ETS(AL73,$B$9:B72,$AL$9:AL72),0)</f>
        <v>10876.731565044616</v>
      </c>
      <c r="AL73" s="9">
        <f t="shared" si="112"/>
        <v>43966</v>
      </c>
    </row>
    <row r="74" spans="1:38" x14ac:dyDescent="0.25">
      <c r="A74" s="9"/>
      <c r="AK74" s="4">
        <f ca="1">IF(_xlfn.FORECAST.ETS(AL74,$B$9:B73,$AL$9:AL73)&gt;0,_xlfn.FORECAST.ETS(AL74,$B$9:B73,$AL$9:AL73),0)</f>
        <v>10996.697310312327</v>
      </c>
      <c r="AL74" s="9">
        <f t="shared" si="112"/>
        <v>43967</v>
      </c>
    </row>
    <row r="75" spans="1:38" x14ac:dyDescent="0.25">
      <c r="A75" s="9"/>
      <c r="AK75" s="4">
        <f ca="1">IF(_xlfn.FORECAST.ETS(AL75,$B$9:B74,$AL$9:AL74)&gt;0,_xlfn.FORECAST.ETS(AL75,$B$9:B74,$AL$9:AL74),0)</f>
        <v>11116.663055580038</v>
      </c>
      <c r="AL75" s="9">
        <f t="shared" si="112"/>
        <v>43968</v>
      </c>
    </row>
    <row r="76" spans="1:38" x14ac:dyDescent="0.25">
      <c r="A76" s="9"/>
      <c r="AK76" s="4">
        <f ca="1">IF(_xlfn.FORECAST.ETS(AL76,$B$9:B75,$AL$9:AL75)&gt;0,_xlfn.FORECAST.ETS(AL76,$B$9:B75,$AL$9:AL75),0)</f>
        <v>11236.62880084775</v>
      </c>
      <c r="AL76" s="9">
        <f t="shared" si="112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0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020"/>
  <sheetViews>
    <sheetView workbookViewId="0">
      <selection activeCell="F2" sqref="F2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4685"/>
  <sheetViews>
    <sheetView topLeftCell="A4466" workbookViewId="0">
      <selection activeCell="K13" sqref="K13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14.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Y J i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g m K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i k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G C Y p F B U w Q x r p g A A A P g A A A A S A A A A A A A A A A A A A A A A A A A A A A B D b 2 5 m a W c v U G F j a 2 F n Z S 5 4 b W x Q S w E C L Q A U A A I A C A B g m K R Q D 8 r p q 6 Q A A A D p A A A A E w A A A A A A A A A A A A A A A A D y A A A A W 0 N v b n R l b n R f V H l w Z X N d L n h t b F B L A Q I t A B Q A A g A I A G C Y p F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A 0 V D E 3 O j A z O j A x L j A 3 O D A 1 N D F a I i A v P j x F b n R y e S B U e X B l P S J R d W V y e U l E I i B W Y W x 1 Z T 0 i c 2 I 2 Y z A 5 Y 2 I z L T M 2 Z j I t N G F l O C 1 h Z D Y y L T E 4 O D Q z Z D l l M z k w M C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w N F Q x N z o w M z o w M S 4 x N z g z M T g 1 W i I g L z 4 8 R W 5 0 c n k g V H l w Z T 0 i U X V l c n l J R C I g V m F s d W U 9 I n N j M z M 2 Y T Y 2 M i 1 j Z D Q y L T R j Y m I t O G U 4 N S 1 m O T N i Y z Q y Y z E 4 Y m E i I C 8 + P E V u d H J 5 I F R 5 c G U 9 I k Z p b G x D b 2 x 1 b W 5 U e X B l c y I g V m F s d W U 9 I n N B d 0 1 E Q m d Z R C I g L z 4 8 R W 5 0 c n k g V H l w Z T 0 i R m l s b E V y c m 9 y Q 2 9 1 b n Q i I F Z h b H V l P S J s M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Y 4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e j R L 5 r w p a 7 7 o b u I B s 3 H t g + B y D y D G 7 E B L r Y u 6 E X U R H V U A A A A A D o A A A A A C A A A g A A A A u 1 m R Z y I S 0 9 W t s 2 s I z w w w A h T d v J 4 e E K Z n q r f n 7 3 M k h O R Q A A A A I R k M l o E m X q z c Y W R I M C 2 8 9 e c W d t m E e 7 i T 3 3 c H g A o O c X K z n Q V r J o a 7 a X 1 U P t J J E w H g r d K D l P H N Q p K M G F 4 u / q B h T + g R 9 6 p j t v n l g F 3 L d 5 L Y B 1 V A A A A A x Q 2 v K 0 a Z p a O M W f h E i T 0 A 2 E H n S M 2 w / 0 G u m G N R n f I v l P N V H y u G + z z b L w t F u B n E A K J / r u B c i g G b w u G 9 W a f N b y L 9 I Q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Graphs</vt:lpstr>
      <vt:lpstr>SerbiaOfficialData</vt:lpstr>
      <vt:lpstr>SerbiaCitiesData</vt:lpstr>
      <vt:lpstr>Sheet1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2020-05-04T18:14:05Z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