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212C1071-0979-4513-B6EA-38C73B796C63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  <sheet name="Data (2)" sheetId="8" r:id="rId6"/>
  </sheets>
  <definedNames>
    <definedName name="ExternalData_1" localSheetId="3" hidden="1">SerbiaCitiesData!$A$1:$F$4685</definedName>
    <definedName name="ExternalData_1" localSheetId="2" hidden="1">SerbiaOfficialData!$A$1:$G$1020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2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5" i="1" s="1"/>
  <c r="B4" i="1"/>
  <c r="I4" i="1" s="1"/>
  <c r="B3" i="1"/>
  <c r="D62" i="1"/>
  <c r="D61" i="1"/>
  <c r="D60" i="1"/>
  <c r="D59" i="1"/>
  <c r="D58" i="1"/>
  <c r="D57" i="1"/>
  <c r="E62" i="1"/>
  <c r="H62" i="1" s="1"/>
  <c r="E61" i="1"/>
  <c r="H61" i="1" s="1"/>
  <c r="E60" i="1"/>
  <c r="H60" i="1" s="1"/>
  <c r="E59" i="1"/>
  <c r="E58" i="1"/>
  <c r="H58" i="1" s="1"/>
  <c r="E57" i="1"/>
  <c r="H57" i="1" s="1"/>
  <c r="E56" i="1"/>
  <c r="H56" i="1" s="1"/>
  <c r="AH62" i="1"/>
  <c r="AH61" i="1"/>
  <c r="AH60" i="1"/>
  <c r="AH59" i="1"/>
  <c r="AH58" i="1"/>
  <c r="AH57" i="1"/>
  <c r="AH5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H54" i="1" s="1"/>
  <c r="E53" i="1"/>
  <c r="H53" i="1" s="1"/>
  <c r="E52" i="1"/>
  <c r="H52" i="1" s="1"/>
  <c r="E51" i="1"/>
  <c r="E50" i="1"/>
  <c r="H50" i="1" s="1"/>
  <c r="E49" i="1"/>
  <c r="H49" i="1" s="1"/>
  <c r="E48" i="1"/>
  <c r="H48" i="1" s="1"/>
  <c r="E47" i="1"/>
  <c r="E46" i="1"/>
  <c r="H46" i="1" s="1"/>
  <c r="E45" i="1"/>
  <c r="H45" i="1" s="1"/>
  <c r="E44" i="1"/>
  <c r="H44" i="1" s="1"/>
  <c r="E43" i="1"/>
  <c r="E42" i="1"/>
  <c r="H42" i="1" s="1"/>
  <c r="E41" i="1"/>
  <c r="H41" i="1" s="1"/>
  <c r="E40" i="1"/>
  <c r="H40" i="1" s="1"/>
  <c r="E39" i="1"/>
  <c r="E38" i="1"/>
  <c r="H38" i="1" s="1"/>
  <c r="E37" i="1"/>
  <c r="H37" i="1" s="1"/>
  <c r="E36" i="1"/>
  <c r="H36" i="1" s="1"/>
  <c r="E35" i="1"/>
  <c r="E34" i="1"/>
  <c r="H34" i="1" s="1"/>
  <c r="E33" i="1"/>
  <c r="H33" i="1" s="1"/>
  <c r="E32" i="1"/>
  <c r="H32" i="1" s="1"/>
  <c r="E31" i="1"/>
  <c r="E30" i="1"/>
  <c r="H30" i="1" s="1"/>
  <c r="E29" i="1"/>
  <c r="H29" i="1" s="1"/>
  <c r="E28" i="1"/>
  <c r="H28" i="1" s="1"/>
  <c r="E27" i="1"/>
  <c r="E26" i="1"/>
  <c r="H26" i="1" s="1"/>
  <c r="E25" i="1"/>
  <c r="H25" i="1" s="1"/>
  <c r="E24" i="1"/>
  <c r="H24" i="1" s="1"/>
  <c r="E23" i="1"/>
  <c r="E22" i="1"/>
  <c r="H22" i="1" s="1"/>
  <c r="E21" i="1"/>
  <c r="H21" i="1" s="1"/>
  <c r="E20" i="1"/>
  <c r="H20" i="1" s="1"/>
  <c r="E19" i="1"/>
  <c r="E18" i="1"/>
  <c r="H18" i="1" s="1"/>
  <c r="E17" i="1"/>
  <c r="H17" i="1" s="1"/>
  <c r="E16" i="1"/>
  <c r="H16" i="1" s="1"/>
  <c r="E15" i="1"/>
  <c r="E14" i="1"/>
  <c r="H14" i="1" s="1"/>
  <c r="E13" i="1"/>
  <c r="H13" i="1" s="1"/>
  <c r="E12" i="1"/>
  <c r="H12" i="1" s="1"/>
  <c r="D15" i="1"/>
  <c r="D14" i="1"/>
  <c r="D13" i="1"/>
  <c r="D12" i="1"/>
  <c r="D11" i="1"/>
  <c r="D10" i="1"/>
  <c r="D9" i="1"/>
  <c r="E11" i="1"/>
  <c r="E10" i="1"/>
  <c r="H10" i="1" s="1"/>
  <c r="E9" i="1"/>
  <c r="E8" i="1"/>
  <c r="H8" i="1" s="1"/>
  <c r="E7" i="1"/>
  <c r="E6" i="1"/>
  <c r="H6" i="1" s="1"/>
  <c r="E5" i="1"/>
  <c r="E4" i="1"/>
  <c r="H4" i="1" s="1"/>
  <c r="E3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D8" i="1"/>
  <c r="D7" i="1"/>
  <c r="D6" i="1"/>
  <c r="D5" i="1"/>
  <c r="D4" i="1"/>
  <c r="D3" i="1"/>
  <c r="AG3" i="1"/>
  <c r="AD62" i="1"/>
  <c r="AC62" i="1"/>
  <c r="S62" i="1"/>
  <c r="AG62" i="1"/>
  <c r="H5" i="1" l="1"/>
  <c r="H9" i="1"/>
  <c r="H19" i="1"/>
  <c r="H23" i="1"/>
  <c r="H27" i="1"/>
  <c r="H31" i="1"/>
  <c r="H35" i="1"/>
  <c r="H39" i="1"/>
  <c r="H43" i="1"/>
  <c r="H47" i="1"/>
  <c r="H51" i="1"/>
  <c r="H55" i="1"/>
  <c r="H59" i="1"/>
  <c r="H15" i="1"/>
  <c r="H7" i="1"/>
  <c r="H11" i="1"/>
  <c r="I7" i="1"/>
  <c r="I8" i="1"/>
  <c r="I9" i="1"/>
  <c r="I6" i="1"/>
  <c r="I10" i="1"/>
  <c r="I23" i="1"/>
  <c r="I39" i="1"/>
  <c r="I55" i="1"/>
  <c r="I15" i="1"/>
  <c r="I35" i="1"/>
  <c r="I51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19" i="1"/>
  <c r="I31" i="1"/>
  <c r="I43" i="1"/>
  <c r="I5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11" i="1"/>
  <c r="I27" i="1"/>
  <c r="I47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L62" i="1"/>
  <c r="T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G62" i="1"/>
  <c r="M62" i="1"/>
  <c r="AE62" i="1"/>
  <c r="AI62" i="1"/>
  <c r="AI61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3" i="1"/>
  <c r="AD61" i="1"/>
  <c r="AD60" i="1"/>
  <c r="AD59" i="1"/>
  <c r="AD58" i="1"/>
  <c r="AD57" i="1"/>
  <c r="AC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E39" i="1" s="1"/>
  <c r="AD38" i="1"/>
  <c r="AD37" i="1"/>
  <c r="AD36" i="1"/>
  <c r="AD35" i="1"/>
  <c r="AD34" i="1"/>
  <c r="AD33" i="1"/>
  <c r="AD32" i="1"/>
  <c r="AD31" i="1"/>
  <c r="AD30" i="1"/>
  <c r="AD29" i="1"/>
  <c r="AD27" i="1"/>
  <c r="AD26" i="1"/>
  <c r="AD25" i="1"/>
  <c r="AD24" i="1"/>
  <c r="AD23" i="1"/>
  <c r="AD22" i="1"/>
  <c r="AD21" i="1"/>
  <c r="AD20" i="1"/>
  <c r="AD19" i="1"/>
  <c r="AD18" i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AF3" i="1" s="1"/>
  <c r="T61" i="1"/>
  <c r="S61" i="1"/>
  <c r="M61" i="1"/>
  <c r="G61" i="1"/>
  <c r="F61" i="1"/>
  <c r="AJ18" i="8"/>
  <c r="AB20" i="8" l="1"/>
  <c r="U20" i="8"/>
  <c r="C20" i="8"/>
  <c r="S21" i="8"/>
  <c r="T20" i="8"/>
  <c r="AK20" i="8"/>
  <c r="AE61" i="1"/>
  <c r="AI40" i="1"/>
  <c r="AI39" i="1"/>
  <c r="L61" i="1"/>
  <c r="AE60" i="1"/>
  <c r="AI60" i="1"/>
  <c r="T60" i="1"/>
  <c r="S60" i="1"/>
  <c r="M60" i="1"/>
  <c r="L60" i="1"/>
  <c r="G60" i="1"/>
  <c r="AJ19" i="8"/>
  <c r="AK21" i="8" l="1"/>
  <c r="S22" i="8"/>
  <c r="T21" i="8"/>
  <c r="U21" i="8"/>
  <c r="C21" i="8"/>
  <c r="AB21" i="8"/>
  <c r="F60" i="1"/>
  <c r="AI59" i="1"/>
  <c r="AE59" i="1"/>
  <c r="T59" i="1"/>
  <c r="S59" i="1"/>
  <c r="M59" i="1"/>
  <c r="G59" i="1"/>
  <c r="AJ20" i="8"/>
  <c r="S23" i="8" l="1"/>
  <c r="AB22" i="8"/>
  <c r="U22" i="8"/>
  <c r="T22" i="8"/>
  <c r="C22" i="8"/>
  <c r="AK22" i="8"/>
  <c r="L59" i="1"/>
  <c r="F59" i="1"/>
  <c r="AI58" i="1"/>
  <c r="AE58" i="1"/>
  <c r="T58" i="1"/>
  <c r="S58" i="1"/>
  <c r="M58" i="1"/>
  <c r="G58" i="1"/>
  <c r="AJ21" i="8"/>
  <c r="AK23" i="8" l="1"/>
  <c r="T23" i="8"/>
  <c r="S24" i="8"/>
  <c r="U23" i="8"/>
  <c r="AB23" i="8"/>
  <c r="C23" i="8"/>
  <c r="L58" i="1"/>
  <c r="F58" i="1"/>
  <c r="AI57" i="1"/>
  <c r="AE57" i="1"/>
  <c r="T57" i="1"/>
  <c r="S57" i="1"/>
  <c r="L57" i="1"/>
  <c r="AJ22" i="8"/>
  <c r="AB24" i="8" l="1"/>
  <c r="U24" i="8"/>
  <c r="T24" i="8"/>
  <c r="S25" i="8"/>
  <c r="C24" i="8"/>
  <c r="AK24" i="8"/>
  <c r="F57" i="1"/>
  <c r="AI56" i="1"/>
  <c r="AE56" i="1"/>
  <c r="T56" i="1"/>
  <c r="S56" i="1"/>
  <c r="L56" i="1"/>
  <c r="F56" i="1"/>
  <c r="AJ23" i="8"/>
  <c r="S26" i="8" l="1"/>
  <c r="AB25" i="8"/>
  <c r="U25" i="8"/>
  <c r="C25" i="8"/>
  <c r="T25" i="8"/>
  <c r="AK25" i="8"/>
  <c r="AI55" i="1"/>
  <c r="AI54" i="1"/>
  <c r="AE55" i="1"/>
  <c r="AE54" i="1"/>
  <c r="T55" i="1"/>
  <c r="T54" i="1"/>
  <c r="S55" i="1"/>
  <c r="S54" i="1"/>
  <c r="L55" i="1"/>
  <c r="F55" i="1"/>
  <c r="F54" i="1"/>
  <c r="AJ24" i="8"/>
  <c r="S27" i="8" l="1"/>
  <c r="AB26" i="8"/>
  <c r="U26" i="8"/>
  <c r="T26" i="8"/>
  <c r="C26" i="8"/>
  <c r="AK26" i="8"/>
  <c r="L54" i="1"/>
  <c r="AI53" i="1"/>
  <c r="AE53" i="1"/>
  <c r="T53" i="1"/>
  <c r="S53" i="1"/>
  <c r="L53" i="1"/>
  <c r="F53" i="1"/>
  <c r="AJ25" i="8"/>
  <c r="T27" i="8" l="1"/>
  <c r="S28" i="8"/>
  <c r="AH27" i="8"/>
  <c r="AI27" i="8" s="1"/>
  <c r="C27" i="8"/>
  <c r="U27" i="8"/>
  <c r="AB27" i="8"/>
  <c r="AF27" i="8"/>
  <c r="AK27" i="8"/>
  <c r="AI52" i="1"/>
  <c r="AE52" i="1"/>
  <c r="T52" i="1"/>
  <c r="S52" i="1"/>
  <c r="L52" i="1"/>
  <c r="AJ26" i="8"/>
  <c r="AK28" i="8" l="1"/>
  <c r="U28" i="8"/>
  <c r="C28" i="8"/>
  <c r="S29" i="8"/>
  <c r="AB28" i="8"/>
  <c r="T28" i="8"/>
  <c r="F52" i="1"/>
  <c r="AI51" i="1"/>
  <c r="AE51" i="1"/>
  <c r="T51" i="1"/>
  <c r="S51" i="1"/>
  <c r="L51" i="1"/>
  <c r="F51" i="1"/>
  <c r="AJ27" i="8"/>
  <c r="AB29" i="8" l="1"/>
  <c r="U29" i="8"/>
  <c r="T29" i="8"/>
  <c r="S30" i="8"/>
  <c r="AH29" i="8"/>
  <c r="AI29" i="8" s="1"/>
  <c r="C29" i="8"/>
  <c r="AF29" i="8"/>
  <c r="AK29" i="8"/>
  <c r="AI50" i="1"/>
  <c r="AE50" i="1"/>
  <c r="T50" i="1"/>
  <c r="S50" i="1"/>
  <c r="F50" i="1"/>
  <c r="AJ28" i="8"/>
  <c r="AK30" i="8" l="1"/>
  <c r="S31" i="8"/>
  <c r="AB30" i="8"/>
  <c r="U30" i="8"/>
  <c r="C30" i="8"/>
  <c r="T30" i="8"/>
  <c r="AF30" i="8"/>
  <c r="AH30" i="8"/>
  <c r="AI30" i="8" s="1"/>
  <c r="L50" i="1"/>
  <c r="AI49" i="1"/>
  <c r="AE49" i="1"/>
  <c r="T49" i="1"/>
  <c r="S49" i="1"/>
  <c r="AJ29" i="8"/>
  <c r="AK31" i="8" l="1"/>
  <c r="S32" i="8"/>
  <c r="AF31" i="8"/>
  <c r="AB31" i="8"/>
  <c r="U31" i="8"/>
  <c r="T31" i="8"/>
  <c r="AH31" i="8"/>
  <c r="AI31" i="8" s="1"/>
  <c r="C31" i="8"/>
  <c r="L49" i="1"/>
  <c r="F49" i="1"/>
  <c r="AJ30" i="8"/>
  <c r="AB32" i="8" l="1"/>
  <c r="U32" i="8"/>
  <c r="S33" i="8"/>
  <c r="T32" i="8"/>
  <c r="AH32" i="8"/>
  <c r="AI32" i="8" s="1"/>
  <c r="AF32" i="8"/>
  <c r="C32" i="8"/>
  <c r="AK32" i="8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AI48" i="1"/>
  <c r="AI47" i="1"/>
  <c r="AI46" i="1"/>
  <c r="AI45" i="1"/>
  <c r="AI44" i="1"/>
  <c r="AI43" i="1"/>
  <c r="AI42" i="1"/>
  <c r="AI41" i="1"/>
  <c r="AI38" i="1"/>
  <c r="AI37" i="1"/>
  <c r="AI36" i="1"/>
  <c r="AI35" i="1"/>
  <c r="AI34" i="1"/>
  <c r="AI33" i="1"/>
  <c r="AI32" i="1"/>
  <c r="AI31" i="1"/>
  <c r="AI30" i="1"/>
  <c r="AI29" i="1"/>
  <c r="AE48" i="1"/>
  <c r="T48" i="1"/>
  <c r="AJ31" i="8"/>
  <c r="AK33" i="8" l="1"/>
  <c r="S34" i="8"/>
  <c r="T33" i="8"/>
  <c r="U33" i="8"/>
  <c r="C33" i="8"/>
  <c r="AB33" i="8"/>
  <c r="AF33" i="8"/>
  <c r="AH33" i="8"/>
  <c r="AI33" i="8" s="1"/>
  <c r="L48" i="1"/>
  <c r="M57" i="1"/>
  <c r="G57" i="1"/>
  <c r="F48" i="1"/>
  <c r="AE47" i="1"/>
  <c r="AE46" i="1"/>
  <c r="T47" i="1"/>
  <c r="T46" i="1"/>
  <c r="F46" i="1"/>
  <c r="AJ32" i="8"/>
  <c r="AF34" i="8" l="1"/>
  <c r="AB34" i="8"/>
  <c r="U34" i="8"/>
  <c r="S35" i="8"/>
  <c r="T34" i="8"/>
  <c r="C34" i="8"/>
  <c r="AH34" i="8"/>
  <c r="AI34" i="8" s="1"/>
  <c r="AK34" i="8"/>
  <c r="F47" i="1"/>
  <c r="G56" i="1"/>
  <c r="M56" i="1"/>
  <c r="G55" i="1"/>
  <c r="M55" i="1"/>
  <c r="L47" i="1"/>
  <c r="L46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T45" i="1"/>
  <c r="AE45" i="1"/>
  <c r="AJ33" i="8"/>
  <c r="AK35" i="8" l="1"/>
  <c r="T35" i="8"/>
  <c r="S36" i="8"/>
  <c r="AH35" i="8"/>
  <c r="AI35" i="8" s="1"/>
  <c r="U35" i="8"/>
  <c r="C35" i="8"/>
  <c r="AB35" i="8"/>
  <c r="AF35" i="8"/>
  <c r="G54" i="1"/>
  <c r="M54" i="1"/>
  <c r="G53" i="1"/>
  <c r="G51" i="1"/>
  <c r="G52" i="1"/>
  <c r="L45" i="1"/>
  <c r="F45" i="1"/>
  <c r="F44" i="1"/>
  <c r="T44" i="1"/>
  <c r="L44" i="1"/>
  <c r="T43" i="1"/>
  <c r="L43" i="1"/>
  <c r="F43" i="1"/>
  <c r="AE42" i="1"/>
  <c r="T42" i="1"/>
  <c r="M51" i="1"/>
  <c r="F42" i="1"/>
  <c r="AE41" i="1"/>
  <c r="T41" i="1"/>
  <c r="AE40" i="1"/>
  <c r="T40" i="1"/>
  <c r="T39" i="1"/>
  <c r="AE38" i="1"/>
  <c r="T38" i="1"/>
  <c r="AE37" i="1"/>
  <c r="T37" i="1"/>
  <c r="AE36" i="1"/>
  <c r="T36" i="1"/>
  <c r="AE35" i="1"/>
  <c r="T35" i="1"/>
  <c r="AE34" i="1"/>
  <c r="T34" i="1"/>
  <c r="AE33" i="1"/>
  <c r="T33" i="1"/>
  <c r="F33" i="1"/>
  <c r="AE32" i="1"/>
  <c r="T32" i="1"/>
  <c r="AE31" i="1"/>
  <c r="T31" i="1"/>
  <c r="F31" i="1"/>
  <c r="AE30" i="1"/>
  <c r="T30" i="1"/>
  <c r="AE29" i="1"/>
  <c r="T29" i="1"/>
  <c r="AE28" i="1"/>
  <c r="T28" i="1"/>
  <c r="AE27" i="1"/>
  <c r="T27" i="1"/>
  <c r="AE26" i="1"/>
  <c r="T26" i="1"/>
  <c r="F26" i="1"/>
  <c r="AE25" i="1"/>
  <c r="T25" i="1"/>
  <c r="AE24" i="1"/>
  <c r="T24" i="1"/>
  <c r="AE23" i="1"/>
  <c r="T23" i="1"/>
  <c r="AE22" i="1"/>
  <c r="T22" i="1"/>
  <c r="F22" i="1"/>
  <c r="AE21" i="1"/>
  <c r="T21" i="1"/>
  <c r="AE20" i="1"/>
  <c r="T20" i="1"/>
  <c r="G29" i="1"/>
  <c r="AF18" i="1"/>
  <c r="F17" i="1"/>
  <c r="F13" i="1"/>
  <c r="F11" i="1"/>
  <c r="F9" i="1"/>
  <c r="AK7" i="1"/>
  <c r="AK6" i="1"/>
  <c r="F6" i="1"/>
  <c r="AK5" i="1"/>
  <c r="F5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K3" i="1"/>
  <c r="L3" i="1"/>
  <c r="AK2" i="1"/>
  <c r="AJ34" i="8"/>
  <c r="AB36" i="8" l="1"/>
  <c r="U36" i="8"/>
  <c r="S37" i="8"/>
  <c r="T36" i="8"/>
  <c r="C36" i="8"/>
  <c r="AF36" i="8"/>
  <c r="AH36" i="8"/>
  <c r="AI36" i="8" s="1"/>
  <c r="AK36" i="8"/>
  <c r="F41" i="1"/>
  <c r="G50" i="1"/>
  <c r="M50" i="1"/>
  <c r="M52" i="1"/>
  <c r="M53" i="1"/>
  <c r="F40" i="1"/>
  <c r="G49" i="1"/>
  <c r="M49" i="1"/>
  <c r="L4" i="1"/>
  <c r="L8" i="1"/>
  <c r="L10" i="1"/>
  <c r="L21" i="1"/>
  <c r="L25" i="1"/>
  <c r="G48" i="1"/>
  <c r="M48" i="1"/>
  <c r="F38" i="1"/>
  <c r="M47" i="1"/>
  <c r="G47" i="1"/>
  <c r="L15" i="1"/>
  <c r="F37" i="1"/>
  <c r="G46" i="1"/>
  <c r="M46" i="1"/>
  <c r="X18" i="1"/>
  <c r="C18" i="1"/>
  <c r="M18" i="1"/>
  <c r="M20" i="1"/>
  <c r="M22" i="1"/>
  <c r="Y18" i="1"/>
  <c r="M44" i="1"/>
  <c r="G37" i="1"/>
  <c r="M38" i="1"/>
  <c r="L41" i="1"/>
  <c r="L5" i="1"/>
  <c r="G16" i="1"/>
  <c r="F35" i="1"/>
  <c r="L37" i="1"/>
  <c r="L39" i="1"/>
  <c r="M28" i="1"/>
  <c r="G33" i="1"/>
  <c r="F29" i="1"/>
  <c r="F36" i="1"/>
  <c r="G45" i="1"/>
  <c r="M45" i="1"/>
  <c r="M21" i="1"/>
  <c r="M23" i="1"/>
  <c r="M25" i="1"/>
  <c r="M27" i="1"/>
  <c r="L27" i="1"/>
  <c r="F28" i="1"/>
  <c r="M15" i="1"/>
  <c r="L7" i="1"/>
  <c r="L18" i="1"/>
  <c r="L23" i="1"/>
  <c r="G40" i="1"/>
  <c r="L31" i="1"/>
  <c r="G42" i="1"/>
  <c r="L33" i="1"/>
  <c r="L35" i="1"/>
  <c r="F39" i="1"/>
  <c r="AE44" i="1"/>
  <c r="G44" i="1"/>
  <c r="AN19" i="1"/>
  <c r="L17" i="1"/>
  <c r="F10" i="1"/>
  <c r="M33" i="1"/>
  <c r="M43" i="1"/>
  <c r="F34" i="1"/>
  <c r="L34" i="1"/>
  <c r="G43" i="1"/>
  <c r="F4" i="1"/>
  <c r="L6" i="1"/>
  <c r="F8" i="1"/>
  <c r="L9" i="1"/>
  <c r="L11" i="1"/>
  <c r="L13" i="1"/>
  <c r="M14" i="1"/>
  <c r="F15" i="1"/>
  <c r="F16" i="1"/>
  <c r="M16" i="1"/>
  <c r="M17" i="1"/>
  <c r="F18" i="1"/>
  <c r="F19" i="1"/>
  <c r="M19" i="1"/>
  <c r="F20" i="1"/>
  <c r="M30" i="1"/>
  <c r="F21" i="1"/>
  <c r="G22" i="1"/>
  <c r="L24" i="1"/>
  <c r="M34" i="1"/>
  <c r="F25" i="1"/>
  <c r="G26" i="1"/>
  <c r="G32" i="1"/>
  <c r="F7" i="1"/>
  <c r="G14" i="1"/>
  <c r="G15" i="1"/>
  <c r="G17" i="1"/>
  <c r="G18" i="1"/>
  <c r="G19" i="1"/>
  <c r="AF19" i="1"/>
  <c r="G20" i="1"/>
  <c r="G21" i="1"/>
  <c r="F24" i="1"/>
  <c r="M24" i="1"/>
  <c r="G25" i="1"/>
  <c r="G28" i="1"/>
  <c r="G30" i="1"/>
  <c r="L12" i="1"/>
  <c r="G31" i="1"/>
  <c r="L22" i="1"/>
  <c r="M32" i="1"/>
  <c r="F23" i="1"/>
  <c r="G24" i="1"/>
  <c r="G35" i="1"/>
  <c r="M35" i="1"/>
  <c r="L26" i="1"/>
  <c r="M36" i="1"/>
  <c r="F27" i="1"/>
  <c r="L29" i="1"/>
  <c r="M31" i="1"/>
  <c r="M41" i="1"/>
  <c r="F32" i="1"/>
  <c r="L32" i="1"/>
  <c r="G41" i="1"/>
  <c r="L14" i="1"/>
  <c r="L16" i="1"/>
  <c r="L19" i="1"/>
  <c r="L20" i="1"/>
  <c r="G23" i="1"/>
  <c r="M26" i="1"/>
  <c r="G27" i="1"/>
  <c r="M29" i="1"/>
  <c r="F30" i="1"/>
  <c r="L30" i="1"/>
  <c r="G39" i="1"/>
  <c r="G34" i="1"/>
  <c r="G36" i="1"/>
  <c r="G38" i="1"/>
  <c r="M39" i="1"/>
  <c r="F12" i="1"/>
  <c r="F14" i="1"/>
  <c r="L40" i="1"/>
  <c r="M37" i="1"/>
  <c r="M40" i="1"/>
  <c r="L42" i="1"/>
  <c r="AE43" i="1"/>
  <c r="L28" i="1"/>
  <c r="L36" i="1"/>
  <c r="L38" i="1"/>
  <c r="M42" i="1"/>
  <c r="AJ35" i="8"/>
  <c r="AM18" i="1"/>
  <c r="AK37" i="8" l="1"/>
  <c r="S38" i="8"/>
  <c r="T37" i="8"/>
  <c r="U37" i="8"/>
  <c r="C37" i="8"/>
  <c r="AB37" i="8"/>
  <c r="AH37" i="8"/>
  <c r="AI37" i="8" s="1"/>
  <c r="AF37" i="8"/>
  <c r="C19" i="1"/>
  <c r="Y19" i="1"/>
  <c r="AF20" i="1"/>
  <c r="X19" i="1"/>
  <c r="AN20" i="1"/>
  <c r="AJ36" i="8"/>
  <c r="AM19" i="1"/>
  <c r="AK38" i="8" l="1"/>
  <c r="S39" i="8"/>
  <c r="AF38" i="8"/>
  <c r="AB38" i="8"/>
  <c r="U38" i="8"/>
  <c r="T38" i="8"/>
  <c r="AH38" i="8"/>
  <c r="AI38" i="8" s="1"/>
  <c r="C38" i="8"/>
  <c r="C20" i="1"/>
  <c r="AN21" i="1"/>
  <c r="X20" i="1"/>
  <c r="AF21" i="1"/>
  <c r="Y20" i="1"/>
  <c r="AJ37" i="8"/>
  <c r="AM20" i="1"/>
  <c r="AK39" i="8" l="1"/>
  <c r="T39" i="8"/>
  <c r="S40" i="8"/>
  <c r="AH39" i="8"/>
  <c r="AI39" i="8" s="1"/>
  <c r="U39" i="8"/>
  <c r="AB39" i="8"/>
  <c r="AF39" i="8"/>
  <c r="C39" i="8"/>
  <c r="C21" i="1"/>
  <c r="AF22" i="1"/>
  <c r="Y21" i="1"/>
  <c r="X21" i="1"/>
  <c r="AN22" i="1"/>
  <c r="AM21" i="1"/>
  <c r="AJ38" i="8"/>
  <c r="AK40" i="8" l="1"/>
  <c r="AB40" i="8"/>
  <c r="U40" i="8"/>
  <c r="T40" i="8"/>
  <c r="S41" i="8"/>
  <c r="AH40" i="8"/>
  <c r="AI40" i="8" s="1"/>
  <c r="C40" i="8"/>
  <c r="AF40" i="8"/>
  <c r="C22" i="1"/>
  <c r="AN23" i="1"/>
  <c r="AF23" i="1"/>
  <c r="Y22" i="1"/>
  <c r="X22" i="1"/>
  <c r="AM22" i="1"/>
  <c r="AJ39" i="8"/>
  <c r="S42" i="8" l="1"/>
  <c r="AB41" i="8"/>
  <c r="U41" i="8"/>
  <c r="C41" i="8"/>
  <c r="T41" i="8"/>
  <c r="AF41" i="8"/>
  <c r="AH41" i="8"/>
  <c r="AI41" i="8" s="1"/>
  <c r="AK41" i="8"/>
  <c r="C23" i="1"/>
  <c r="AF24" i="1"/>
  <c r="Y23" i="1"/>
  <c r="X23" i="1"/>
  <c r="AN24" i="1"/>
  <c r="AJ40" i="8"/>
  <c r="AM23" i="1"/>
  <c r="AK42" i="8" l="1"/>
  <c r="S43" i="8"/>
  <c r="AF42" i="8"/>
  <c r="AB42" i="8"/>
  <c r="U42" i="8"/>
  <c r="T42" i="8"/>
  <c r="AH42" i="8"/>
  <c r="AI42" i="8" s="1"/>
  <c r="C42" i="8"/>
  <c r="C24" i="1"/>
  <c r="AN25" i="1"/>
  <c r="X24" i="1"/>
  <c r="AF25" i="1"/>
  <c r="Y24" i="1"/>
  <c r="AJ41" i="8"/>
  <c r="AM24" i="1"/>
  <c r="T43" i="8" l="1"/>
  <c r="S44" i="8"/>
  <c r="AH43" i="8"/>
  <c r="AI43" i="8" s="1"/>
  <c r="AF43" i="8"/>
  <c r="C43" i="8"/>
  <c r="U43" i="8"/>
  <c r="AB43" i="8"/>
  <c r="AK43" i="8"/>
  <c r="C25" i="1"/>
  <c r="AF26" i="1"/>
  <c r="Y25" i="1"/>
  <c r="X25" i="1"/>
  <c r="AN26" i="1"/>
  <c r="AJ42" i="8"/>
  <c r="AM25" i="1"/>
  <c r="AB44" i="8" l="1"/>
  <c r="U44" i="8"/>
  <c r="T44" i="8"/>
  <c r="S45" i="8"/>
  <c r="AH44" i="8"/>
  <c r="AI44" i="8" s="1"/>
  <c r="AF44" i="8"/>
  <c r="C44" i="8"/>
  <c r="AK44" i="8"/>
  <c r="C26" i="1"/>
  <c r="AN27" i="1"/>
  <c r="AF27" i="1"/>
  <c r="Y26" i="1"/>
  <c r="X26" i="1"/>
  <c r="AJ43" i="8"/>
  <c r="AM26" i="1"/>
  <c r="AK45" i="8" l="1"/>
  <c r="S46" i="8"/>
  <c r="AH45" i="8"/>
  <c r="AI45" i="8" s="1"/>
  <c r="AB45" i="8"/>
  <c r="U45" i="8"/>
  <c r="C45" i="8"/>
  <c r="T45" i="8"/>
  <c r="AF45" i="8"/>
  <c r="C27" i="1"/>
  <c r="Y27" i="1"/>
  <c r="AK27" i="1"/>
  <c r="AL27" i="1" s="1"/>
  <c r="AJ27" i="1"/>
  <c r="AF28" i="1"/>
  <c r="X27" i="1"/>
  <c r="AN28" i="1"/>
  <c r="AJ44" i="8"/>
  <c r="AM27" i="1"/>
  <c r="AB46" i="8" l="1"/>
  <c r="U46" i="8"/>
  <c r="S47" i="8"/>
  <c r="T46" i="8"/>
  <c r="AF46" i="8"/>
  <c r="C46" i="8"/>
  <c r="AH46" i="8"/>
  <c r="AI46" i="8" s="1"/>
  <c r="AK46" i="8"/>
  <c r="C28" i="1"/>
  <c r="AF29" i="1"/>
  <c r="Y28" i="1"/>
  <c r="X28" i="1"/>
  <c r="AN29" i="1"/>
  <c r="AJ45" i="8"/>
  <c r="AM28" i="1"/>
  <c r="AK47" i="8" l="1"/>
  <c r="S48" i="8"/>
  <c r="AB47" i="8"/>
  <c r="U47" i="8"/>
  <c r="AF47" i="8"/>
  <c r="T47" i="8"/>
  <c r="C47" i="8"/>
  <c r="AH47" i="8"/>
  <c r="AI47" i="8" s="1"/>
  <c r="C29" i="1"/>
  <c r="AN30" i="1"/>
  <c r="AJ29" i="1"/>
  <c r="Y29" i="1"/>
  <c r="X29" i="1"/>
  <c r="AF30" i="1"/>
  <c r="AK29" i="1"/>
  <c r="AL29" i="1" s="1"/>
  <c r="AJ46" i="8"/>
  <c r="AM29" i="1"/>
  <c r="AF48" i="8" l="1"/>
  <c r="AB48" i="8"/>
  <c r="U48" i="8"/>
  <c r="S49" i="8"/>
  <c r="T48" i="8"/>
  <c r="AH48" i="8"/>
  <c r="AI48" i="8" s="1"/>
  <c r="C48" i="8"/>
  <c r="AK48" i="8"/>
  <c r="C30" i="1"/>
  <c r="AF31" i="1"/>
  <c r="Y30" i="1"/>
  <c r="AK30" i="1"/>
  <c r="AL30" i="1" s="1"/>
  <c r="X30" i="1"/>
  <c r="AJ30" i="1"/>
  <c r="AN31" i="1"/>
  <c r="AJ47" i="8"/>
  <c r="AM30" i="1"/>
  <c r="AK49" i="8" l="1"/>
  <c r="S50" i="8"/>
  <c r="AH49" i="8"/>
  <c r="AI49" i="8" s="1"/>
  <c r="T49" i="8"/>
  <c r="AB49" i="8"/>
  <c r="U49" i="8"/>
  <c r="C49" i="8"/>
  <c r="AF49" i="8"/>
  <c r="C31" i="1"/>
  <c r="AN32" i="1"/>
  <c r="AJ31" i="1"/>
  <c r="AF32" i="1"/>
  <c r="AK31" i="1"/>
  <c r="AL31" i="1" s="1"/>
  <c r="X31" i="1"/>
  <c r="Y31" i="1"/>
  <c r="AJ48" i="8"/>
  <c r="AM31" i="1"/>
  <c r="T50" i="8" l="1"/>
  <c r="AB50" i="8"/>
  <c r="U50" i="8"/>
  <c r="AH50" i="8"/>
  <c r="AI50" i="8" s="1"/>
  <c r="S51" i="8"/>
  <c r="C50" i="8"/>
  <c r="AF50" i="8"/>
  <c r="AK50" i="8"/>
  <c r="C32" i="1"/>
  <c r="AF33" i="1"/>
  <c r="Y32" i="1"/>
  <c r="AK32" i="1"/>
  <c r="AL32" i="1" s="1"/>
  <c r="X32" i="1"/>
  <c r="AJ32" i="1"/>
  <c r="AN33" i="1"/>
  <c r="AJ49" i="8"/>
  <c r="AM32" i="1"/>
  <c r="AB51" i="8" l="1"/>
  <c r="U51" i="8"/>
  <c r="C51" i="8"/>
  <c r="T51" i="8"/>
  <c r="S52" i="8"/>
  <c r="AF51" i="8"/>
  <c r="AH51" i="8"/>
  <c r="AI51" i="8" s="1"/>
  <c r="AK51" i="8"/>
  <c r="C33" i="1"/>
  <c r="AN34" i="1"/>
  <c r="AJ33" i="1"/>
  <c r="Y33" i="1"/>
  <c r="X33" i="1"/>
  <c r="AF34" i="1"/>
  <c r="AK33" i="1"/>
  <c r="AL33" i="1" s="1"/>
  <c r="AJ50" i="8"/>
  <c r="AM33" i="1"/>
  <c r="S53" i="8" l="1"/>
  <c r="AF52" i="8"/>
  <c r="AB52" i="8"/>
  <c r="U52" i="8"/>
  <c r="T52" i="8"/>
  <c r="AH52" i="8"/>
  <c r="AI52" i="8" s="1"/>
  <c r="C52" i="8"/>
  <c r="AK52" i="8"/>
  <c r="C34" i="1"/>
  <c r="AF35" i="1"/>
  <c r="Y34" i="1"/>
  <c r="AK34" i="1"/>
  <c r="AL34" i="1" s="1"/>
  <c r="X34" i="1"/>
  <c r="AJ34" i="1"/>
  <c r="AN35" i="1"/>
  <c r="AJ51" i="8"/>
  <c r="AM34" i="1"/>
  <c r="AK53" i="8" l="1"/>
  <c r="S54" i="8"/>
  <c r="AF53" i="8"/>
  <c r="AB53" i="8"/>
  <c r="U53" i="8"/>
  <c r="C53" i="8"/>
  <c r="T53" i="8"/>
  <c r="AH53" i="8"/>
  <c r="AI53" i="8" s="1"/>
  <c r="C35" i="1"/>
  <c r="AN36" i="1"/>
  <c r="AJ35" i="1"/>
  <c r="AF36" i="1"/>
  <c r="Y35" i="1"/>
  <c r="AK35" i="1"/>
  <c r="AL35" i="1" s="1"/>
  <c r="X35" i="1"/>
  <c r="AJ52" i="8"/>
  <c r="AM35" i="1"/>
  <c r="T54" i="8" l="1"/>
  <c r="S55" i="8"/>
  <c r="AH54" i="8"/>
  <c r="AI54" i="8" s="1"/>
  <c r="AB54" i="8"/>
  <c r="U54" i="8"/>
  <c r="AF54" i="8"/>
  <c r="C54" i="8"/>
  <c r="AK54" i="8"/>
  <c r="C36" i="1"/>
  <c r="AF37" i="1"/>
  <c r="Y36" i="1"/>
  <c r="AK36" i="1"/>
  <c r="AL36" i="1" s="1"/>
  <c r="X36" i="1"/>
  <c r="AJ36" i="1"/>
  <c r="AN37" i="1"/>
  <c r="AJ53" i="8"/>
  <c r="AM36" i="1"/>
  <c r="AK55" i="8" l="1"/>
  <c r="AB55" i="8"/>
  <c r="U55" i="8"/>
  <c r="C55" i="8"/>
  <c r="T55" i="8"/>
  <c r="S56" i="8"/>
  <c r="AH55" i="8"/>
  <c r="AI55" i="8" s="1"/>
  <c r="AF55" i="8"/>
  <c r="C37" i="1"/>
  <c r="AN38" i="1"/>
  <c r="AJ37" i="1"/>
  <c r="AF38" i="1"/>
  <c r="Y37" i="1"/>
  <c r="AK37" i="1"/>
  <c r="AL37" i="1" s="1"/>
  <c r="X37" i="1"/>
  <c r="AJ54" i="8"/>
  <c r="AM37" i="1"/>
  <c r="S57" i="8" l="1"/>
  <c r="U56" i="8"/>
  <c r="AF56" i="8"/>
  <c r="AB56" i="8"/>
  <c r="T56" i="8"/>
  <c r="C56" i="8"/>
  <c r="AH56" i="8"/>
  <c r="AI56" i="8" s="1"/>
  <c r="AK56" i="8"/>
  <c r="C38" i="1"/>
  <c r="Y38" i="1"/>
  <c r="AK38" i="1"/>
  <c r="AL38" i="1" s="1"/>
  <c r="X38" i="1"/>
  <c r="AJ38" i="1"/>
  <c r="AN39" i="1"/>
  <c r="AJ55" i="8"/>
  <c r="AM38" i="1"/>
  <c r="AJ39" i="1" l="1"/>
  <c r="AF39" i="1"/>
  <c r="AK39" i="1"/>
  <c r="AL39" i="1" s="1"/>
  <c r="AK57" i="8"/>
  <c r="T57" i="8"/>
  <c r="S58" i="8"/>
  <c r="AH57" i="8"/>
  <c r="AI57" i="8" s="1"/>
  <c r="AB57" i="8"/>
  <c r="U57" i="8"/>
  <c r="AF57" i="8"/>
  <c r="C57" i="8"/>
  <c r="C39" i="1"/>
  <c r="AN40" i="1"/>
  <c r="X39" i="1"/>
  <c r="Y39" i="1"/>
  <c r="AJ56" i="8"/>
  <c r="AM39" i="1"/>
  <c r="AK40" i="1" l="1"/>
  <c r="AL40" i="1" s="1"/>
  <c r="AJ40" i="1"/>
  <c r="AF40" i="1"/>
  <c r="AB58" i="8"/>
  <c r="U58" i="8"/>
  <c r="C58" i="8"/>
  <c r="T58" i="8"/>
  <c r="S59" i="8"/>
  <c r="AH58" i="8"/>
  <c r="AI58" i="8" s="1"/>
  <c r="AF58" i="8"/>
  <c r="AK58" i="8"/>
  <c r="C40" i="1"/>
  <c r="AN41" i="1"/>
  <c r="AF41" i="1"/>
  <c r="Y40" i="1"/>
  <c r="X40" i="1"/>
  <c r="AJ57" i="8"/>
  <c r="AM40" i="1"/>
  <c r="AK59" i="8" l="1"/>
  <c r="S60" i="8"/>
  <c r="AF59" i="8"/>
  <c r="AB59" i="8"/>
  <c r="U59" i="8"/>
  <c r="T59" i="8"/>
  <c r="AH59" i="8"/>
  <c r="AI59" i="8" s="1"/>
  <c r="C59" i="8"/>
  <c r="C41" i="1"/>
  <c r="AF42" i="1"/>
  <c r="Y41" i="1"/>
  <c r="AK41" i="1"/>
  <c r="AL41" i="1" s="1"/>
  <c r="X41" i="1"/>
  <c r="AJ41" i="1"/>
  <c r="AN42" i="1"/>
  <c r="AJ58" i="8"/>
  <c r="AM41" i="1"/>
  <c r="S61" i="8" l="1"/>
  <c r="AF60" i="8"/>
  <c r="AB60" i="8"/>
  <c r="U60" i="8"/>
  <c r="C60" i="8"/>
  <c r="T60" i="8"/>
  <c r="AH60" i="8"/>
  <c r="AI60" i="8" s="1"/>
  <c r="AK60" i="8"/>
  <c r="C42" i="1"/>
  <c r="AN43" i="1"/>
  <c r="AJ42" i="1"/>
  <c r="AF43" i="1"/>
  <c r="Y42" i="1"/>
  <c r="AK42" i="1"/>
  <c r="AL42" i="1" s="1"/>
  <c r="X42" i="1"/>
  <c r="AJ59" i="8"/>
  <c r="AM42" i="1"/>
  <c r="AK61" i="8" l="1"/>
  <c r="T61" i="8"/>
  <c r="S62" i="8"/>
  <c r="AH61" i="8"/>
  <c r="AI61" i="8" s="1"/>
  <c r="AB61" i="8"/>
  <c r="U61" i="8"/>
  <c r="AF61" i="8"/>
  <c r="C61" i="8"/>
  <c r="C43" i="1"/>
  <c r="AF44" i="1"/>
  <c r="Y43" i="1"/>
  <c r="X43" i="1"/>
  <c r="AJ43" i="1"/>
  <c r="AK43" i="1"/>
  <c r="AL43" i="1" s="1"/>
  <c r="AN44" i="1"/>
  <c r="AJ60" i="8"/>
  <c r="AM43" i="1"/>
  <c r="AB62" i="8" l="1"/>
  <c r="U62" i="8"/>
  <c r="C62" i="8"/>
  <c r="T62" i="8"/>
  <c r="AH62" i="8"/>
  <c r="AI62" i="8" s="1"/>
  <c r="AF62" i="8"/>
  <c r="AK62" i="8"/>
  <c r="C44" i="1"/>
  <c r="Y44" i="1"/>
  <c r="AJ44" i="1"/>
  <c r="AK44" i="1"/>
  <c r="AL44" i="1" s="1"/>
  <c r="X44" i="1"/>
  <c r="AN45" i="1"/>
  <c r="AM44" i="1"/>
  <c r="AJ61" i="8"/>
  <c r="AF46" i="1" l="1"/>
  <c r="AF45" i="1"/>
  <c r="AK63" i="8"/>
  <c r="Y45" i="1"/>
  <c r="AK45" i="1"/>
  <c r="AL45" i="1" s="1"/>
  <c r="C45" i="1"/>
  <c r="AJ45" i="1"/>
  <c r="X45" i="1"/>
  <c r="AN46" i="1"/>
  <c r="AM45" i="1"/>
  <c r="AJ62" i="8"/>
  <c r="AF47" i="1" l="1"/>
  <c r="X46" i="1"/>
  <c r="AJ46" i="1"/>
  <c r="C46" i="1"/>
  <c r="Y46" i="1"/>
  <c r="AK46" i="1"/>
  <c r="AL46" i="1" s="1"/>
  <c r="AK64" i="8"/>
  <c r="AN47" i="1"/>
  <c r="AJ63" i="8"/>
  <c r="AM46" i="1"/>
  <c r="AK47" i="1" l="1"/>
  <c r="AL47" i="1" s="1"/>
  <c r="AF48" i="1"/>
  <c r="X47" i="1"/>
  <c r="Y47" i="1"/>
  <c r="C47" i="1"/>
  <c r="AJ47" i="1"/>
  <c r="AK65" i="8"/>
  <c r="AK48" i="1"/>
  <c r="AL48" i="1" s="1"/>
  <c r="X48" i="1"/>
  <c r="AN48" i="1"/>
  <c r="AM47" i="1"/>
  <c r="AJ64" i="8"/>
  <c r="Y48" i="1" l="1"/>
  <c r="AJ48" i="1"/>
  <c r="C48" i="1"/>
  <c r="Y49" i="1"/>
  <c r="AF49" i="1"/>
  <c r="AJ49" i="1"/>
  <c r="AK49" i="1"/>
  <c r="AL49" i="1" s="1"/>
  <c r="C49" i="1"/>
  <c r="X49" i="1"/>
  <c r="AK66" i="8"/>
  <c r="AN49" i="1"/>
  <c r="AJ65" i="8"/>
  <c r="AM48" i="1"/>
  <c r="AF50" i="1" l="1"/>
  <c r="AJ50" i="1"/>
  <c r="X50" i="1"/>
  <c r="AK50" i="1"/>
  <c r="AL50" i="1" s="1"/>
  <c r="C50" i="1"/>
  <c r="Y50" i="1"/>
  <c r="AK67" i="8"/>
  <c r="AN50" i="1"/>
  <c r="AJ66" i="8"/>
  <c r="AM49" i="1"/>
  <c r="AF51" i="1" l="1"/>
  <c r="AJ51" i="1"/>
  <c r="X51" i="1"/>
  <c r="AK51" i="1"/>
  <c r="AL51" i="1" s="1"/>
  <c r="C51" i="1"/>
  <c r="Y51" i="1"/>
  <c r="AK68" i="8"/>
  <c r="AN51" i="1"/>
  <c r="AM50" i="1"/>
  <c r="AJ67" i="8"/>
  <c r="AF52" i="1" l="1"/>
  <c r="AK52" i="1"/>
  <c r="AL52" i="1" s="1"/>
  <c r="C52" i="1"/>
  <c r="Y52" i="1"/>
  <c r="AJ52" i="1"/>
  <c r="X52" i="1"/>
  <c r="AK69" i="8"/>
  <c r="AN52" i="1"/>
  <c r="AJ68" i="8"/>
  <c r="AM51" i="1"/>
  <c r="Y53" i="1" l="1"/>
  <c r="AF53" i="1"/>
  <c r="AJ53" i="1"/>
  <c r="AK53" i="1"/>
  <c r="AL53" i="1" s="1"/>
  <c r="X53" i="1"/>
  <c r="C53" i="1"/>
  <c r="AK70" i="8"/>
  <c r="AN53" i="1"/>
  <c r="AJ69" i="8"/>
  <c r="AM52" i="1"/>
  <c r="AF54" i="1" l="1"/>
  <c r="AJ54" i="1"/>
  <c r="AK54" i="1"/>
  <c r="AL54" i="1" s="1"/>
  <c r="X54" i="1"/>
  <c r="Y54" i="1"/>
  <c r="C54" i="1"/>
  <c r="AK71" i="8"/>
  <c r="AN54" i="1"/>
  <c r="AJ70" i="8"/>
  <c r="AM53" i="1"/>
  <c r="AF55" i="1" l="1"/>
  <c r="AJ55" i="1"/>
  <c r="AK55" i="1"/>
  <c r="AL55" i="1" s="1"/>
  <c r="Y55" i="1"/>
  <c r="X55" i="1"/>
  <c r="C55" i="1"/>
  <c r="AK72" i="8"/>
  <c r="AN55" i="1"/>
  <c r="AJ71" i="8"/>
  <c r="AM54" i="1"/>
  <c r="Y56" i="1" l="1"/>
  <c r="AF56" i="1"/>
  <c r="AK56" i="1"/>
  <c r="AL56" i="1" s="1"/>
  <c r="AJ56" i="1"/>
  <c r="C56" i="1"/>
  <c r="X56" i="1"/>
  <c r="AK73" i="8"/>
  <c r="AN56" i="1"/>
  <c r="AM55" i="1"/>
  <c r="AJ72" i="8"/>
  <c r="AF57" i="1" l="1"/>
  <c r="AJ57" i="1"/>
  <c r="X57" i="1"/>
  <c r="AK57" i="1"/>
  <c r="AL57" i="1" s="1"/>
  <c r="C57" i="1"/>
  <c r="Y57" i="1"/>
  <c r="AK74" i="8"/>
  <c r="AN57" i="1"/>
  <c r="AM56" i="1"/>
  <c r="AJ73" i="8"/>
  <c r="AF58" i="1" l="1"/>
  <c r="Y58" i="1"/>
  <c r="AJ58" i="1"/>
  <c r="X58" i="1"/>
  <c r="AK58" i="1"/>
  <c r="AL58" i="1" s="1"/>
  <c r="C58" i="1"/>
  <c r="AK75" i="8"/>
  <c r="AN58" i="1"/>
  <c r="AJ74" i="8"/>
  <c r="AM57" i="1"/>
  <c r="Y59" i="1" l="1"/>
  <c r="AF59" i="1"/>
  <c r="AJ59" i="1"/>
  <c r="C59" i="1"/>
  <c r="AK59" i="1"/>
  <c r="AL59" i="1" s="1"/>
  <c r="X59" i="1"/>
  <c r="AK76" i="8"/>
  <c r="AN59" i="1"/>
  <c r="AJ76" i="8"/>
  <c r="AM58" i="1"/>
  <c r="AJ75" i="8"/>
  <c r="Y60" i="1" l="1"/>
  <c r="AJ60" i="1"/>
  <c r="AK60" i="1"/>
  <c r="AL60" i="1" s="1"/>
  <c r="AF60" i="1"/>
  <c r="X60" i="1"/>
  <c r="C60" i="1"/>
  <c r="AN60" i="1"/>
  <c r="AM59" i="1"/>
  <c r="C61" i="1" l="1"/>
  <c r="Y61" i="1"/>
  <c r="X61" i="1"/>
  <c r="AJ61" i="1"/>
  <c r="AK61" i="1"/>
  <c r="AL61" i="1" s="1"/>
  <c r="AF61" i="1"/>
  <c r="AN61" i="1"/>
  <c r="AM60" i="1"/>
  <c r="Y62" i="1" l="1"/>
  <c r="C62" i="1"/>
  <c r="AF62" i="1"/>
  <c r="X62" i="1"/>
  <c r="AK62" i="1"/>
  <c r="AL62" i="1" s="1"/>
  <c r="AJ62" i="1"/>
  <c r="AN62" i="1"/>
  <c r="AM61" i="1"/>
  <c r="AN63" i="1" l="1"/>
  <c r="AM62" i="1"/>
  <c r="AN64" i="1" l="1"/>
  <c r="AM63" i="1"/>
  <c r="AN65" i="1" l="1"/>
  <c r="AM64" i="1"/>
  <c r="AN66" i="1" l="1"/>
  <c r="AM65" i="1"/>
  <c r="AN67" i="1" l="1"/>
  <c r="AM66" i="1"/>
  <c r="AN68" i="1" l="1"/>
  <c r="AM67" i="1"/>
  <c r="AN69" i="1" l="1"/>
  <c r="AM68" i="1"/>
  <c r="AN70" i="1" l="1"/>
  <c r="AM69" i="1"/>
  <c r="AN71" i="1" l="1"/>
  <c r="AM70" i="1"/>
  <c r="AN72" i="1" l="1"/>
  <c r="AM71" i="1"/>
  <c r="AN73" i="1" l="1"/>
  <c r="AM72" i="1"/>
  <c r="AN74" i="1" l="1"/>
  <c r="AM73" i="1"/>
  <c r="AN75" i="1" l="1"/>
  <c r="AM74" i="1"/>
  <c r="AN76" i="1" l="1"/>
  <c r="AM76" i="1"/>
  <c r="AM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<sst xmlns="http://schemas.openxmlformats.org/spreadsheetml/2006/main" count="12511" uniqueCount="263">
  <si>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</si>
  <si>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</si>
  <si>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</si>
  <si>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</si>
  <si>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</si>
  <si>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</si>
  <si>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</si>
  <si>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</si>
  <si>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</si>
  <si>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</si>
  <si>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</si>
  <si>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</si>
  <si>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</si>
  <si>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</si>
  <si>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</si>
  <si>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</si>
  <si>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</si>
  <si>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</si>
  <si>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</si>
  <si>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</si>
  <si>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</si>
  <si>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</si>
  <si>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</si>
  <si>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</si>
  <si>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</si>
  <si>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</si>
  <si>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</si>
  <si>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</si>
  <si>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</si>
  <si>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</si>
  <si>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</si>
  <si>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</si>
  <si>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</si>
  <si>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</si>
  <si>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</si>
  <si>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</si>
  <si>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</si>
  <si>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</si>
  <si>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</si>
  <si>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</si>
  <si>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</si>
  <si>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</si>
  <si>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</si>
  <si>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</si>
  <si>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</si>
  <si>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</si>
  <si>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</si>
  <si>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</si>
  <si>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</si>
  <si>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</si>
  <si>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</si>
  <si>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</si>
  <si>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</si>
  <si>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</si>
  <si>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</si>
  <si>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</si>
  <si>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</si>
  <si>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</si>
  <si>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</si>
  <si>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</si>
  <si>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</si>
  <si>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</si>
  <si>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</si>
  <si>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</si>
  <si>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</si>
  <si>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</si>
  <si>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</si>
  <si>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</si>
  <si>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</si>
  <si>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</si>
  <si>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</si>
  <si>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</si>
  <si>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</si>
  <si>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</si>
  <si>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</si>
  <si>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</si>
  <si>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</si>
  <si>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</si>
  <si>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</si>
  <si>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</si>
  <si>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</si>
  <si>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</si>
  <si>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</si>
  <si>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</si>
  <si>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</si>
  <si>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</si>
  <si>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</si>
  <si>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</si>
  <si>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</si>
  <si>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</si>
  <si>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</si>
  <si>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</si>
  <si>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</si>
  <si>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</si>
  <si>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</si>
  <si>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</si>
  <si>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</si>
  <si>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</si>
  <si>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</si>
  <si>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</si>
  <si>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</si>
  <si>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</si>
  <si>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</si>
  <si>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</si>
  <si>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</si>
  <si>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</si>
  <si>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</si>
  <si>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</si>
  <si>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</si>
  <si>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</si>
  <si>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</si>
  <si>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</si>
  <si>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</si>
  <si>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</si>
  <si>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</si>
  <si>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</si>
  <si>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</si>
  <si>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</si>
  <si>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</si>
  <si>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</si>
  <si>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</si>
  <si>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</si>
  <si>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</si>
  <si>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</si>
  <si>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</si>
  <si>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</si>
  <si>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</si>
  <si>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</si>
  <si>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</si>
  <si>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</si>
  <si>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</si>
  <si>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</si>
  <si>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</si>
  <si>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</si>
  <si>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</si>
  <si>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</si>
  <si>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</si>
  <si>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</si>
  <si>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</si>
  <si>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</si>
  <si>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</si>
  <si>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</si>
  <si>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</si>
  <si>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</si>
  <si>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</si>
  <si>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</si>
  <si>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</si>
  <si>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</si>
  <si>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</si>
  <si>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</si>
  <si>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</si>
  <si>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</si>
  <si>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</si>
  <si>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</si>
  <si>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</si>
  <si>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</si>
  <si>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</si>
  <si>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</si>
  <si>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</si>
  <si>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</si>
  <si>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</si>
  <si>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</si>
  <si>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</si>
  <si>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</si>
  <si>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</si>
  <si>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</si>
  <si>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</si>
  <si>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</si>
  <si>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</si>
  <si>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</si>
  <si>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</si>
  <si>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</si>
  <si>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</si>
  <si>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</si>
  <si>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</si>
  <si>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</si>
  <si>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</si>
  <si>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</si>
  <si>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</si>
  <si>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</si>
  <si>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</si>
  <si>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</si>
  <si>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</si>
  <si>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</si>
  <si>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</si>
  <si>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</si>
  <si>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</si>
  <si>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</si>
  <si>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</si>
  <si>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</si>
  <si>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</si>
  <si>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</si>
  <si>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</si>
  <si>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</si>
  <si>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</si>
  <si>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</si>
  <si>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</si>
  <si>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</si>
  <si>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</si>
  <si>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</si>
  <si>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</si>
  <si>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</si>
  <si>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</si>
  <si>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</si>
  <si>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</si>
  <si>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</si>
  <si>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</si>
  <si>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</si>
  <si>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</si>
  <si>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</si>
  <si>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</si>
  <si>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</si>
  <si>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</si>
  <si>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</si>
  <si>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</si>
  <si>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</si>
  <si>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</si>
  <si>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</si>
  <si>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</si>
  <si>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</si>
  <si>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</si>
  <si>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</si>
  <si>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</si>
  <si>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</si>
  <si>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</si>
  <si>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</si>
  <si>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</si>
  <si>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</si>
  <si>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</si>
  <si>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</si>
  <si>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</si>
  <si>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</si>
  <si>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</si>
  <si>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</si>
  <si>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</si>
  <si>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</si>
  <si>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</si>
  <si>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</si>
  <si>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</si>
  <si>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</si>
  <si>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</si>
  <si>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</si>
  <si>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</si>
  <si>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</si>
  <si>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</si>
  <si>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</si>
  <si>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</si>
  <si>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</si>
  <si>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</si>
  <si>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</si>
  <si>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</si>
  <si>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</si>
  <si>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</si>
  <si>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</si>
  <si>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</si>
  <si>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</si>
  <si>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</si>
  <si>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</si>
  <si>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</si>
  <si>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</si>
  <si>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</si>
  <si>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Doubling time</t>
  </si>
  <si>
    <t>Daily increase of infections as percentage of total number of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</si>
</sst>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Doubling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Data!$A$4:$A$100</c:f>
              <c:numCache>
                <c:formatCode>m/d/yyyy</c:formatCode>
                <c:ptCount val="9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</c:numCache>
            </c:numRef>
          </c:cat>
          <c:val>
            <c:numRef>
              <c:f>Data!$I$4:$I$100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Daily increase of infections as percentage of total number of infection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Data!$A$4:$A$100</c:f>
              <c:numCache>
                <c:formatCode>m/d/yyyy</c:formatCode>
                <c:ptCount val="9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</c:numCache>
            </c:numRef>
          </c:cat>
          <c:val>
            <c:numRef>
              <c:f>Data!$H$4:$H$100</c:f>
              <c:numCache>
                <c:formatCode>0.00%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0.72222222222222221</c:v>
                </c:pt>
                <c:pt idx="5">
                  <c:v>0.25</c:v>
                </c:pt>
                <c:pt idx="6">
                  <c:v>0.31428571428571428</c:v>
                </c:pt>
                <c:pt idx="7">
                  <c:v>0.2391304347826087</c:v>
                </c:pt>
                <c:pt idx="8">
                  <c:v>4.1666666666666664E-2</c:v>
                </c:pt>
                <c:pt idx="9">
                  <c:v>0.15789473684210525</c:v>
                </c:pt>
                <c:pt idx="10">
                  <c:v>0.20833333333333334</c:v>
                </c:pt>
                <c:pt idx="11">
                  <c:v>0.19101123595505617</c:v>
                </c:pt>
                <c:pt idx="12">
                  <c:v>0.13592233009708737</c:v>
                </c:pt>
                <c:pt idx="13">
                  <c:v>0.23703703703703705</c:v>
                </c:pt>
                <c:pt idx="14">
                  <c:v>0.21052631578947367</c:v>
                </c:pt>
                <c:pt idx="15">
                  <c:v>0.22972972972972974</c:v>
                </c:pt>
                <c:pt idx="16">
                  <c:v>0.10843373493975904</c:v>
                </c:pt>
                <c:pt idx="17">
                  <c:v>0.17821782178217821</c:v>
                </c:pt>
                <c:pt idx="18">
                  <c:v>0.2109375</c:v>
                </c:pt>
                <c:pt idx="19">
                  <c:v>0.15973741794310722</c:v>
                </c:pt>
                <c:pt idx="20">
                  <c:v>0.13446969696969696</c:v>
                </c:pt>
                <c:pt idx="21">
                  <c:v>0.19878603945371776</c:v>
                </c:pt>
                <c:pt idx="22">
                  <c:v>0.1106612685560054</c:v>
                </c:pt>
                <c:pt idx="23">
                  <c:v>5.605095541401274E-2</c:v>
                </c:pt>
                <c:pt idx="24">
                  <c:v>0.12777777777777777</c:v>
                </c:pt>
                <c:pt idx="25">
                  <c:v>0.15094339622641509</c:v>
                </c:pt>
                <c:pt idx="26">
                  <c:v>9.479077711357814E-2</c:v>
                </c:pt>
                <c:pt idx="27">
                  <c:v>0.20663956639566394</c:v>
                </c:pt>
                <c:pt idx="28">
                  <c:v>9.1133004926108374E-2</c:v>
                </c:pt>
                <c:pt idx="29">
                  <c:v>0.1488469601677149</c:v>
                </c:pt>
                <c:pt idx="30">
                  <c:v>0.13272727272727272</c:v>
                </c:pt>
                <c:pt idx="31">
                  <c:v>0.10093992644053944</c:v>
                </c:pt>
                <c:pt idx="32">
                  <c:v>8.2145536384096024E-2</c:v>
                </c:pt>
                <c:pt idx="33">
                  <c:v>7.0108126961981168E-2</c:v>
                </c:pt>
                <c:pt idx="34">
                  <c:v>7.6650563607085345E-2</c:v>
                </c:pt>
                <c:pt idx="35">
                  <c:v>8.1360946745562129E-2</c:v>
                </c:pt>
                <c:pt idx="36">
                  <c:v>6.8870523415977963E-2</c:v>
                </c:pt>
                <c:pt idx="37">
                  <c:v>0.10458806117414898</c:v>
                </c:pt>
                <c:pt idx="38">
                  <c:v>9.204927211646137E-2</c:v>
                </c:pt>
                <c:pt idx="39">
                  <c:v>8.3726657090088238E-2</c:v>
                </c:pt>
                <c:pt idx="40">
                  <c:v>8.3678074464084248E-2</c:v>
                </c:pt>
                <c:pt idx="41">
                  <c:v>6.5377855887521971E-2</c:v>
                </c:pt>
                <c:pt idx="42">
                  <c:v>5.0717384050717386E-2</c:v>
                </c:pt>
                <c:pt idx="43">
                  <c:v>5.128205128205128E-2</c:v>
                </c:pt>
                <c:pt idx="44">
                  <c:v>4.7058823529411764E-2</c:v>
                </c:pt>
                <c:pt idx="45">
                  <c:v>3.7735849056603772E-2</c:v>
                </c:pt>
                <c:pt idx="46">
                  <c:v>3.1487208321619345E-2</c:v>
                </c:pt>
                <c:pt idx="47">
                  <c:v>2.2264980758658605E-2</c:v>
                </c:pt>
                <c:pt idx="48">
                  <c:v>2.7662702124816248E-2</c:v>
                </c:pt>
                <c:pt idx="49">
                  <c:v>3.8051163388610358E-2</c:v>
                </c:pt>
                <c:pt idx="50">
                  <c:v>3.270330763491669E-2</c:v>
                </c:pt>
                <c:pt idx="51">
                  <c:v>2.8157099697885195E-2</c:v>
                </c:pt>
                <c:pt idx="52">
                  <c:v>2.6126868306461104E-2</c:v>
                </c:pt>
                <c:pt idx="53">
                  <c:v>2.6020174232003666E-2</c:v>
                </c:pt>
                <c:pt idx="54">
                  <c:v>3.1635031635031632E-2</c:v>
                </c:pt>
                <c:pt idx="55">
                  <c:v>2.1292775665399239E-2</c:v>
                </c:pt>
                <c:pt idx="56">
                  <c:v>1.6769920957060456E-2</c:v>
                </c:pt>
                <c:pt idx="57">
                  <c:v>1.0777683854606932E-2</c:v>
                </c:pt>
                <c:pt idx="58">
                  <c:v>9.7310871612430686E-3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967-A3D5-9FE0101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63263"/>
        <c:axId val="1798745199"/>
      </c:lineChart>
      <c:dateAx>
        <c:axId val="96466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5199"/>
        <c:crosses val="autoZero"/>
        <c:auto val="1"/>
        <c:lblOffset val="100"/>
        <c:baseTimeUnit val="days"/>
      </c:dateAx>
      <c:valAx>
        <c:axId val="1798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</c:numCache>
            </c:numRef>
          </c:cat>
          <c:val>
            <c:numRef>
              <c:f>Data!$L$9:$L$100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</c:numCache>
            </c:numRef>
          </c:cat>
          <c:val>
            <c:numRef>
              <c:f>Data!$M$9:$M$100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Data!$W$18:$W$100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Data!$X$18:$X$100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Data!$Y$18:$Y$100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Data!$AL$1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Data!$AL$3:$AL$100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Data!$AD$3:$AD$100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xVal>
          <c:yVal>
            <c:numRef>
              <c:f>Data!$AI$3:$AI$100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Data!$S$1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Data!$S$3:$S$100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24</xdr:col>
      <xdr:colOff>112144</xdr:colOff>
      <xdr:row>106</xdr:row>
      <xdr:rowOff>112143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C0DC12-AE3A-4C08-9B72-517B9ECE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163902</xdr:colOff>
      <xdr:row>107</xdr:row>
      <xdr:rowOff>155275</xdr:rowOff>
    </xdr:from>
    <xdr:to>
      <xdr:col>12</xdr:col>
      <xdr:colOff>198407</xdr:colOff>
      <xdr:row>131</xdr:row>
      <xdr:rowOff>51758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01EC63-21A5-47DF-9E71-996D9F2F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020" tableType="queryTable" totalsRowShown="0">
  <autoFilter ref="A1:G1020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4685" tableType="queryTable" totalsRowShown="0">
  <autoFilter ref="A1:F4685" xr:uid="{64CFDD4F-559D-41E9-80F0-5AEA79361902}"/>
  <sortState xmlns:xlrd2="http://schemas.microsoft.com/office/spreadsheetml/2017/richdata2" ref="A2:F4685">
    <sortCondition ref="B1:B4685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6"/>
  <sheetViews>
    <sheetView tabSelected="1" zoomScaleNormal="100" workbookViewId="0">
      <pane ySplit="1" topLeftCell="A58" activePane="bottomLeft" state="frozen"/>
      <selection pane="bottomLeft" activeCell="H4" activeCellId="3" sqref="A1 A4:A25 H1 H4:H25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8" width="10" style="2" customWidth="1"/>
    <col min="9" max="9" width="10" style="4" customWidth="1"/>
    <col min="10" max="13" width="9" customWidth="1"/>
    <col min="14" max="15" width="9" hidden="1" customWidth="1"/>
    <col min="16" max="17" width="10" hidden="1" customWidth="1"/>
    <col min="18" max="19" width="6.875" customWidth="1"/>
    <col min="20" max="20" width="9.5" style="3" customWidth="1"/>
    <col min="21" max="21" width="9.5" style="4" customWidth="1"/>
    <col min="22" max="22" width="5.625" customWidth="1"/>
    <col min="23" max="23" width="6.625" customWidth="1"/>
    <col min="24" max="25" width="9" style="3" customWidth="1"/>
    <col min="26" max="28" width="5.5" customWidth="1"/>
    <col min="29" max="29" width="5" hidden="1" customWidth="1"/>
    <col min="30" max="30" width="5.25" customWidth="1"/>
    <col min="31" max="31" width="7.375" style="3" customWidth="1"/>
    <col min="32" max="32" width="9.25" style="15" customWidth="1"/>
    <col min="33" max="33" width="5" hidden="1" customWidth="1"/>
    <col min="34" max="34" width="6.375" customWidth="1"/>
    <col min="35" max="35" width="6.25" customWidth="1"/>
    <col min="36" max="36" width="9" style="3" customWidth="1"/>
    <col min="37" max="37" width="5.5" customWidth="1"/>
    <col min="38" max="38" width="8.5" style="3" customWidth="1"/>
    <col min="39" max="39" width="7.625" style="4" customWidth="1"/>
    <col min="40" max="40" width="10.75" customWidth="1"/>
    <col min="41" max="1033" width="8.5" customWidth="1"/>
  </cols>
  <sheetData>
    <row r="1" spans="1:40" s="5" customFormat="1" ht="120.2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6" t="s">
        <v>262</v>
      </c>
      <c r="I1" s="8" t="s">
        <v>261</v>
      </c>
      <c r="J1" s="18" t="s">
        <v>5</v>
      </c>
      <c r="K1" s="18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R1" s="18" t="s">
        <v>12</v>
      </c>
      <c r="S1" s="5" t="s">
        <v>32</v>
      </c>
      <c r="T1" s="7" t="s">
        <v>13</v>
      </c>
      <c r="U1" s="8"/>
      <c r="V1" s="18" t="s">
        <v>14</v>
      </c>
      <c r="W1" s="18" t="s">
        <v>15</v>
      </c>
      <c r="X1" s="7" t="s">
        <v>16</v>
      </c>
      <c r="Y1" s="7" t="s">
        <v>17</v>
      </c>
      <c r="Z1" s="18" t="s">
        <v>18</v>
      </c>
      <c r="AA1" s="18" t="s">
        <v>19</v>
      </c>
      <c r="AB1" s="18" t="s">
        <v>20</v>
      </c>
      <c r="AC1" s="5" t="s">
        <v>259</v>
      </c>
      <c r="AD1" s="18" t="s">
        <v>21</v>
      </c>
      <c r="AE1" s="7" t="s">
        <v>22</v>
      </c>
      <c r="AF1" s="14" t="s">
        <v>29</v>
      </c>
      <c r="AG1" s="5" t="s">
        <v>259</v>
      </c>
      <c r="AH1" s="18" t="s">
        <v>30</v>
      </c>
      <c r="AI1" s="5" t="s">
        <v>31</v>
      </c>
      <c r="AJ1" s="7" t="s">
        <v>23</v>
      </c>
      <c r="AK1" s="5" t="s">
        <v>25</v>
      </c>
      <c r="AL1" s="7" t="s">
        <v>26</v>
      </c>
      <c r="AM1" s="8" t="s">
        <v>27</v>
      </c>
      <c r="AN1" s="5" t="s">
        <v>0</v>
      </c>
    </row>
    <row r="2" spans="1:40" x14ac:dyDescent="0.25">
      <c r="A2" s="9">
        <v>43895</v>
      </c>
      <c r="B2">
        <v>0</v>
      </c>
      <c r="C2" s="4">
        <f t="shared" ref="C2:C51" si="0">B2-R2-W2</f>
        <v>0</v>
      </c>
      <c r="D2" s="4"/>
      <c r="E2" s="10">
        <v>0</v>
      </c>
      <c r="K2" s="11"/>
      <c r="L2" s="12"/>
      <c r="M2" s="12"/>
      <c r="V2">
        <v>0</v>
      </c>
      <c r="W2">
        <v>0</v>
      </c>
      <c r="AI2" s="10"/>
      <c r="AK2" s="4">
        <f t="shared" ref="AK2:AK7" si="1">B2-R2-W2-AH2</f>
        <v>0</v>
      </c>
      <c r="AN2" s="9">
        <v>43895</v>
      </c>
    </row>
    <row r="3" spans="1:40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J3">
        <f ca="1">OFFSET(SerbiaOfficialData!$F$7,(ROW(J1)*17)-17,0)</f>
        <v>67</v>
      </c>
      <c r="K3" s="11">
        <f ca="1">OFFSET(SerbiaOfficialData!$F$6,(ROW(K1)*17)-17,0)</f>
        <v>67</v>
      </c>
      <c r="L3" s="12">
        <f t="shared" ref="L3:L49" ca="1" si="2">E3/K3</f>
        <v>1.4925373134328358E-2</v>
      </c>
      <c r="M3" s="12"/>
      <c r="Q3">
        <f>(ROW(R1)*17)-17+17</f>
        <v>17</v>
      </c>
      <c r="R3">
        <f ca="1">OFFSET(SerbiaOfficialData!$F$17,(ROW(R1)*17)-17,0)</f>
        <v>0</v>
      </c>
      <c r="U3" s="4">
        <f>(ROW(V1)*17)-17+11</f>
        <v>11</v>
      </c>
      <c r="V3">
        <f ca="1">OFFSET(SerbiaOfficialData!$F$8,(ROW(W1)*17)-17,0)</f>
        <v>0</v>
      </c>
      <c r="W3">
        <f ca="1">OFFSET(SerbiaOfficialData!$F$11,(ROW(W1)*17)-17,0)</f>
        <v>0</v>
      </c>
      <c r="Z3">
        <f ca="1">OFFSET(SerbiaOfficialData!$F$9,(ROW(Z1)*17)-17,0)</f>
        <v>0</v>
      </c>
      <c r="AA3">
        <f ca="1">OFFSET(SerbiaOfficialData!$F$10,(ROW(AA1)*17)-17,0)</f>
        <v>0</v>
      </c>
      <c r="AB3">
        <f ca="1">OFFSET(SerbiaOfficialData!$F$12,(ROW(AA1)*17)-17,0)</f>
        <v>0</v>
      </c>
      <c r="AC3">
        <f>(ROW(AD1)*17)-17+2</f>
        <v>2</v>
      </c>
      <c r="AD3">
        <f ca="1">OFFSET(SerbiaOfficialData!$F$2,(ROW(AD1)*17)-17,0)</f>
        <v>0</v>
      </c>
      <c r="AF3" s="15">
        <f ca="1">W3+AD3</f>
        <v>0</v>
      </c>
      <c r="AG3">
        <f>(ROW(AH1)*17)-16+2</f>
        <v>3</v>
      </c>
      <c r="AH3">
        <f ca="1">OFFSET(SerbiaOfficialData!$F$3,(ROW(AH1)*17)-17,0)</f>
        <v>1</v>
      </c>
      <c r="AI3" s="10"/>
      <c r="AK3" s="4">
        <f t="shared" ca="1" si="1"/>
        <v>0</v>
      </c>
      <c r="AN3" s="9">
        <v>43896</v>
      </c>
    </row>
    <row r="4" spans="1:40" x14ac:dyDescent="0.25">
      <c r="A4" s="9">
        <f t="shared" ref="A4:A62" si="3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4">(ROW(E2)*17)-16+3</f>
        <v>21</v>
      </c>
      <c r="E4" s="10">
        <f ca="1">OFFSET(SerbiaOfficialData!$F$4,(ROW(E2)*17)-17,0)</f>
        <v>0</v>
      </c>
      <c r="F4" s="2">
        <f t="shared" ref="F4:F49" ca="1" si="5">E4/B3</f>
        <v>0</v>
      </c>
      <c r="H4" s="2">
        <f ca="1">E4/B4</f>
        <v>0</v>
      </c>
      <c r="I4" s="4">
        <f ca="1">IF(LN(B4)=0,0,(ROWS($B$3:B4)*LN(2))/(LN(B4)/$B$3))</f>
        <v>0</v>
      </c>
      <c r="J4">
        <f ca="1">OFFSET(SerbiaOfficialData!$F$7,(ROW(J2)*17)-17,0)</f>
        <v>91</v>
      </c>
      <c r="K4" s="11">
        <f ca="1">OFFSET(SerbiaOfficialData!$F$6,(ROW(K2)*17)-17,0)</f>
        <v>24</v>
      </c>
      <c r="L4" s="12">
        <f t="shared" ca="1" si="2"/>
        <v>0</v>
      </c>
      <c r="M4" s="12"/>
      <c r="Q4">
        <f t="shared" ref="Q4:Q43" si="6">(ROW(R2)*17)-17+17</f>
        <v>34</v>
      </c>
      <c r="R4">
        <f ca="1">OFFSET(SerbiaOfficialData!$F$17,(ROW(R2)*17)-17,0)</f>
        <v>0</v>
      </c>
      <c r="U4" s="4">
        <f t="shared" ref="U4:U19" si="7">(ROW(V2)*17)-17+11</f>
        <v>28</v>
      </c>
      <c r="V4">
        <f ca="1">OFFSET(SerbiaOfficialData!$F$8,(ROW(W2)*17)-17,0)</f>
        <v>0</v>
      </c>
      <c r="W4">
        <f ca="1">OFFSET(SerbiaOfficialData!$F$11,(ROW(W2)*17)-17,0)</f>
        <v>0</v>
      </c>
      <c r="Z4">
        <f ca="1">OFFSET(SerbiaOfficialData!$F$9,(ROW(Z2)*17)-17,0)</f>
        <v>0</v>
      </c>
      <c r="AA4">
        <f ca="1">OFFSET(SerbiaOfficialData!$F$10,(ROW(AA2)*17)-17,0)</f>
        <v>0</v>
      </c>
      <c r="AB4">
        <f ca="1">OFFSET(SerbiaOfficialData!$F$12,(ROW(AA2)*17)-17,0)</f>
        <v>0</v>
      </c>
      <c r="AC4">
        <f t="shared" ref="AC4:AC62" si="8">(ROW(AD2)*17)-17+2</f>
        <v>19</v>
      </c>
      <c r="AD4">
        <f ca="1">OFFSET(SerbiaOfficialData!$F$2,(ROW(AD2)*17)-17,0)</f>
        <v>0</v>
      </c>
      <c r="AF4" s="15">
        <f t="shared" ref="AF4:AF62" ca="1" si="9">W4+AD4</f>
        <v>0</v>
      </c>
      <c r="AG4">
        <f t="shared" ref="AG4:AG62" si="10">(ROW(AH2)*17)-16+2</f>
        <v>20</v>
      </c>
      <c r="AH4">
        <f ca="1">OFFSET(SerbiaOfficialData!$F$3,(ROW(AH2)*17)-17,0)</f>
        <v>1</v>
      </c>
      <c r="AI4" s="10"/>
      <c r="AK4" s="4">
        <f t="shared" ca="1" si="1"/>
        <v>0</v>
      </c>
      <c r="AN4" s="9">
        <f t="shared" ref="AN4:AN35" si="11">AN3+1</f>
        <v>43897</v>
      </c>
    </row>
    <row r="5" spans="1:40" x14ac:dyDescent="0.25">
      <c r="A5" s="9">
        <f t="shared" si="3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4"/>
        <v>38</v>
      </c>
      <c r="E5" s="10">
        <f ca="1">OFFSET(SerbiaOfficialData!$F$4,(ROW(E3)*17)-17,0)</f>
        <v>0</v>
      </c>
      <c r="F5" s="2">
        <f t="shared" ca="1" si="5"/>
        <v>0</v>
      </c>
      <c r="H5" s="2">
        <f t="shared" ref="H5:H62" ca="1" si="12">E5/B5</f>
        <v>0</v>
      </c>
      <c r="I5" s="4">
        <f ca="1">IF(LN(B5)=0,0,(ROWS($B$3:B5)*LN(2))/(LN(B5)/$B$3))</f>
        <v>0</v>
      </c>
      <c r="J5">
        <f ca="1">OFFSET(SerbiaOfficialData!$F$7,(ROW(J3)*17)-17,0)</f>
        <v>94</v>
      </c>
      <c r="K5" s="11">
        <f ca="1">OFFSET(SerbiaOfficialData!$F$6,(ROW(K3)*17)-17,0)</f>
        <v>3</v>
      </c>
      <c r="L5" s="12">
        <f t="shared" ca="1" si="2"/>
        <v>0</v>
      </c>
      <c r="M5" s="12"/>
      <c r="Q5">
        <f t="shared" si="6"/>
        <v>51</v>
      </c>
      <c r="R5">
        <f ca="1">OFFSET(SerbiaOfficialData!$F$17,(ROW(R3)*17)-17,0)</f>
        <v>0</v>
      </c>
      <c r="U5" s="4">
        <f t="shared" si="7"/>
        <v>45</v>
      </c>
      <c r="V5">
        <f ca="1">OFFSET(SerbiaOfficialData!$F$8,(ROW(W3)*17)-17,0)</f>
        <v>0</v>
      </c>
      <c r="W5">
        <f ca="1">OFFSET(SerbiaOfficialData!$F$11,(ROW(W3)*17)-17,0)</f>
        <v>0</v>
      </c>
      <c r="Z5">
        <f ca="1">OFFSET(SerbiaOfficialData!$F$9,(ROW(Z3)*17)-17,0)</f>
        <v>0</v>
      </c>
      <c r="AA5">
        <f ca="1">OFFSET(SerbiaOfficialData!$F$10,(ROW(AA3)*17)-17,0)</f>
        <v>0</v>
      </c>
      <c r="AB5">
        <f ca="1">OFFSET(SerbiaOfficialData!$F$12,(ROW(AA3)*17)-17,0)</f>
        <v>0</v>
      </c>
      <c r="AC5">
        <f t="shared" si="8"/>
        <v>36</v>
      </c>
      <c r="AD5">
        <f ca="1">OFFSET(SerbiaOfficialData!$F$2,(ROW(AD3)*17)-17,0)</f>
        <v>0</v>
      </c>
      <c r="AF5" s="15">
        <f t="shared" ca="1" si="9"/>
        <v>0</v>
      </c>
      <c r="AG5">
        <f t="shared" si="10"/>
        <v>37</v>
      </c>
      <c r="AH5">
        <f ca="1">OFFSET(SerbiaOfficialData!$F$3,(ROW(AH3)*17)-17,0)</f>
        <v>1</v>
      </c>
      <c r="AI5" s="10"/>
      <c r="AK5" s="4">
        <f t="shared" ca="1" si="1"/>
        <v>0</v>
      </c>
      <c r="AN5" s="9">
        <f t="shared" si="11"/>
        <v>43898</v>
      </c>
    </row>
    <row r="6" spans="1:40" x14ac:dyDescent="0.25">
      <c r="A6" s="9">
        <f t="shared" si="3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4"/>
        <v>55</v>
      </c>
      <c r="E6" s="10">
        <f ca="1">OFFSET(SerbiaOfficialData!$F$4,(ROW(E4)*17)-17,0)</f>
        <v>1</v>
      </c>
      <c r="F6" s="2">
        <f t="shared" ca="1" si="5"/>
        <v>1</v>
      </c>
      <c r="H6" s="2">
        <f t="shared" ca="1" si="12"/>
        <v>0.5</v>
      </c>
      <c r="I6" s="4">
        <f ca="1">IF(LN(B6)=0,0,(ROWS($B$3:B6)*LN(2))/(LN(B6)/$B$3))</f>
        <v>4</v>
      </c>
      <c r="J6">
        <f ca="1">OFFSET(SerbiaOfficialData!$F$7,(ROW(J4)*17)-17,0)</f>
        <v>101</v>
      </c>
      <c r="K6" s="11">
        <f ca="1">OFFSET(SerbiaOfficialData!$F$6,(ROW(K4)*17)-17,0)</f>
        <v>7</v>
      </c>
      <c r="L6" s="12">
        <f t="shared" ca="1" si="2"/>
        <v>0.14285714285714285</v>
      </c>
      <c r="M6" s="12"/>
      <c r="Q6">
        <f t="shared" si="6"/>
        <v>68</v>
      </c>
      <c r="R6">
        <f ca="1">OFFSET(SerbiaOfficialData!$F$17,(ROW(R4)*17)-17,0)</f>
        <v>0</v>
      </c>
      <c r="U6" s="4">
        <f t="shared" si="7"/>
        <v>62</v>
      </c>
      <c r="V6">
        <f ca="1">OFFSET(SerbiaOfficialData!$F$8,(ROW(W4)*17)-17,0)</f>
        <v>0</v>
      </c>
      <c r="W6">
        <f ca="1">OFFSET(SerbiaOfficialData!$F$11,(ROW(W4)*17)-17,0)</f>
        <v>0</v>
      </c>
      <c r="Z6">
        <f ca="1">OFFSET(SerbiaOfficialData!$F$9,(ROW(Z4)*17)-17,0)</f>
        <v>0</v>
      </c>
      <c r="AA6">
        <f ca="1">OFFSET(SerbiaOfficialData!$F$10,(ROW(AA4)*17)-17,0)</f>
        <v>0</v>
      </c>
      <c r="AB6">
        <f ca="1">OFFSET(SerbiaOfficialData!$F$12,(ROW(AA4)*17)-17,0)</f>
        <v>0</v>
      </c>
      <c r="AC6">
        <f t="shared" si="8"/>
        <v>53</v>
      </c>
      <c r="AD6">
        <f ca="1">OFFSET(SerbiaOfficialData!$F$2,(ROW(AD4)*17)-17,0)</f>
        <v>0</v>
      </c>
      <c r="AF6" s="15">
        <f t="shared" ca="1" si="9"/>
        <v>0</v>
      </c>
      <c r="AG6">
        <f t="shared" si="10"/>
        <v>54</v>
      </c>
      <c r="AH6">
        <f ca="1">OFFSET(SerbiaOfficialData!$F$3,(ROW(AH4)*17)-17,0)</f>
        <v>2</v>
      </c>
      <c r="AI6" s="10"/>
      <c r="AK6" s="4">
        <f t="shared" ca="1" si="1"/>
        <v>0</v>
      </c>
      <c r="AN6" s="9">
        <f t="shared" si="11"/>
        <v>43899</v>
      </c>
    </row>
    <row r="7" spans="1:40" x14ac:dyDescent="0.25">
      <c r="A7" s="9">
        <f t="shared" si="3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4"/>
        <v>72</v>
      </c>
      <c r="E7" s="10">
        <f ca="1">OFFSET(SerbiaOfficialData!$F$4,(ROW(E5)*17)-17,0)</f>
        <v>3</v>
      </c>
      <c r="F7" s="2">
        <f t="shared" ca="1" si="5"/>
        <v>1.5</v>
      </c>
      <c r="G7" s="13"/>
      <c r="H7" s="2">
        <f t="shared" ca="1" si="12"/>
        <v>0.6</v>
      </c>
      <c r="I7" s="4">
        <f ca="1">IF(LN(B7)=0,0,(ROWS($B$3:B7)*LN(2))/(LN(B7)/$B$3))</f>
        <v>2.1533827903669653</v>
      </c>
      <c r="J7">
        <f ca="1">OFFSET(SerbiaOfficialData!$F$7,(ROW(J5)*17)-17,0)</f>
        <v>117</v>
      </c>
      <c r="K7" s="11">
        <f ca="1">OFFSET(SerbiaOfficialData!$F$6,(ROW(K5)*17)-17,0)</f>
        <v>16</v>
      </c>
      <c r="L7" s="12">
        <f t="shared" ca="1" si="2"/>
        <v>0.1875</v>
      </c>
      <c r="M7" s="12"/>
      <c r="Q7">
        <f t="shared" si="6"/>
        <v>85</v>
      </c>
      <c r="R7">
        <f ca="1">OFFSET(SerbiaOfficialData!$F$17,(ROW(R5)*17)-17,0)</f>
        <v>0</v>
      </c>
      <c r="U7" s="4">
        <f t="shared" si="7"/>
        <v>79</v>
      </c>
      <c r="V7">
        <f ca="1">OFFSET(SerbiaOfficialData!$F$8,(ROW(W5)*17)-17,0)</f>
        <v>0</v>
      </c>
      <c r="W7">
        <f ca="1">OFFSET(SerbiaOfficialData!$F$11,(ROW(W5)*17)-17,0)</f>
        <v>0</v>
      </c>
      <c r="Z7">
        <f ca="1">OFFSET(SerbiaOfficialData!$F$9,(ROW(Z5)*17)-17,0)</f>
        <v>0</v>
      </c>
      <c r="AA7">
        <f ca="1">OFFSET(SerbiaOfficialData!$F$10,(ROW(AA5)*17)-17,0)</f>
        <v>0</v>
      </c>
      <c r="AB7">
        <f ca="1">OFFSET(SerbiaOfficialData!$F$12,(ROW(AA5)*17)-17,0)</f>
        <v>0</v>
      </c>
      <c r="AC7">
        <f t="shared" si="8"/>
        <v>70</v>
      </c>
      <c r="AD7">
        <f ca="1">OFFSET(SerbiaOfficialData!$F$2,(ROW(AD5)*17)-17,0)</f>
        <v>0</v>
      </c>
      <c r="AF7" s="15">
        <f t="shared" ca="1" si="9"/>
        <v>0</v>
      </c>
      <c r="AG7">
        <f t="shared" si="10"/>
        <v>71</v>
      </c>
      <c r="AH7">
        <f ca="1">OFFSET(SerbiaOfficialData!$F$3,(ROW(AH5)*17)-17,0)</f>
        <v>3</v>
      </c>
      <c r="AI7" s="10"/>
      <c r="AK7" s="4">
        <f t="shared" ca="1" si="1"/>
        <v>2</v>
      </c>
      <c r="AN7" s="9">
        <f t="shared" si="11"/>
        <v>43900</v>
      </c>
    </row>
    <row r="8" spans="1:40" x14ac:dyDescent="0.25">
      <c r="A8" s="9">
        <f t="shared" si="3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4"/>
        <v>89</v>
      </c>
      <c r="E8" s="10">
        <f ca="1">OFFSET(SerbiaOfficialData!$F$4,(ROW(E6)*17)-17,0)</f>
        <v>13</v>
      </c>
      <c r="F8" s="2">
        <f t="shared" ca="1" si="5"/>
        <v>2.6</v>
      </c>
      <c r="G8" s="13"/>
      <c r="H8" s="2">
        <f t="shared" ca="1" si="12"/>
        <v>0.72222222222222221</v>
      </c>
      <c r="I8" s="4">
        <f ca="1">IF(LN(B8)=0,0,(ROWS($B$3:B8)*LN(2))/(LN(B8)/$B$3))</f>
        <v>1.4388747994087887</v>
      </c>
      <c r="J8">
        <f ca="1">OFFSET(SerbiaOfficialData!$F$7,(ROW(J6)*17)-17,0)</f>
        <v>151</v>
      </c>
      <c r="K8" s="11">
        <f ca="1">OFFSET(SerbiaOfficialData!$F$6,(ROW(K6)*17)-17,0)</f>
        <v>34</v>
      </c>
      <c r="L8" s="12">
        <f t="shared" ca="1" si="2"/>
        <v>0.38235294117647056</v>
      </c>
      <c r="M8" s="12"/>
      <c r="Q8">
        <f t="shared" si="6"/>
        <v>102</v>
      </c>
      <c r="R8">
        <f ca="1">OFFSET(SerbiaOfficialData!$F$17,(ROW(R6)*17)-17,0)</f>
        <v>0</v>
      </c>
      <c r="U8" s="4">
        <f t="shared" si="7"/>
        <v>96</v>
      </c>
      <c r="V8">
        <f ca="1">OFFSET(SerbiaOfficialData!$F$8,(ROW(W6)*17)-17,0)</f>
        <v>0</v>
      </c>
      <c r="W8">
        <f ca="1">OFFSET(SerbiaOfficialData!$F$11,(ROW(W6)*17)-17,0)</f>
        <v>0</v>
      </c>
      <c r="Z8">
        <f ca="1">OFFSET(SerbiaOfficialData!$F$9,(ROW(Z6)*17)-17,0)</f>
        <v>0</v>
      </c>
      <c r="AA8">
        <f ca="1">OFFSET(SerbiaOfficialData!$F$10,(ROW(AA6)*17)-17,0)</f>
        <v>0</v>
      </c>
      <c r="AB8">
        <f ca="1">OFFSET(SerbiaOfficialData!$F$12,(ROW(AA6)*17)-17,0)</f>
        <v>0</v>
      </c>
      <c r="AC8">
        <f t="shared" si="8"/>
        <v>87</v>
      </c>
      <c r="AD8">
        <f ca="1">OFFSET(SerbiaOfficialData!$F$2,(ROW(AD6)*17)-17,0)</f>
        <v>0</v>
      </c>
      <c r="AF8" s="15">
        <f t="shared" ca="1" si="9"/>
        <v>0</v>
      </c>
      <c r="AG8">
        <f t="shared" si="10"/>
        <v>88</v>
      </c>
      <c r="AH8">
        <f ca="1">OFFSET(SerbiaOfficialData!$F$3,(ROW(AH6)*17)-17,0)</f>
        <v>12</v>
      </c>
      <c r="AI8" s="10"/>
      <c r="AK8" s="4"/>
      <c r="AN8" s="9">
        <f t="shared" si="11"/>
        <v>43901</v>
      </c>
    </row>
    <row r="9" spans="1:40" x14ac:dyDescent="0.25">
      <c r="A9" s="9">
        <f t="shared" si="3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4"/>
        <v>106</v>
      </c>
      <c r="E9" s="10">
        <f ca="1">OFFSET(SerbiaOfficialData!$F$4,(ROW(E7)*17)-17,0)</f>
        <v>6</v>
      </c>
      <c r="F9" s="2">
        <f t="shared" ca="1" si="5"/>
        <v>0.33333333333333331</v>
      </c>
      <c r="G9" s="13"/>
      <c r="H9" s="2">
        <f t="shared" ca="1" si="12"/>
        <v>0.25</v>
      </c>
      <c r="I9" s="4">
        <f ca="1">IF(LN(B9)=0,0,(ROWS($B$3:B9)*LN(2))/(LN(B9)/$B$3))</f>
        <v>1.5267300438987208</v>
      </c>
      <c r="J9">
        <f ca="1">OFFSET(SerbiaOfficialData!$F$7,(ROW(J7)*17)-17,0)</f>
        <v>185</v>
      </c>
      <c r="K9" s="11">
        <f ca="1">OFFSET(SerbiaOfficialData!$F$6,(ROW(K7)*17)-17,0)</f>
        <v>34</v>
      </c>
      <c r="L9" s="12">
        <f t="shared" ca="1" si="2"/>
        <v>0.17647058823529413</v>
      </c>
      <c r="M9" s="13"/>
      <c r="Q9">
        <f t="shared" si="6"/>
        <v>119</v>
      </c>
      <c r="R9">
        <f ca="1">OFFSET(SerbiaOfficialData!$F$17,(ROW(R7)*17)-17,0)</f>
        <v>0</v>
      </c>
      <c r="U9" s="4">
        <f t="shared" si="7"/>
        <v>113</v>
      </c>
      <c r="V9">
        <f ca="1">OFFSET(SerbiaOfficialData!$F$8,(ROW(W7)*17)-17,0)</f>
        <v>0</v>
      </c>
      <c r="W9">
        <f ca="1">OFFSET(SerbiaOfficialData!$F$11,(ROW(W7)*17)-17,0)</f>
        <v>0</v>
      </c>
      <c r="Z9">
        <f ca="1">OFFSET(SerbiaOfficialData!$F$9,(ROW(Z7)*17)-17,0)</f>
        <v>0</v>
      </c>
      <c r="AA9">
        <f ca="1">OFFSET(SerbiaOfficialData!$F$10,(ROW(AA7)*17)-17,0)</f>
        <v>0</v>
      </c>
      <c r="AB9">
        <f ca="1">OFFSET(SerbiaOfficialData!$F$12,(ROW(AA7)*17)-17,0)</f>
        <v>0</v>
      </c>
      <c r="AC9">
        <f t="shared" si="8"/>
        <v>104</v>
      </c>
      <c r="AD9">
        <f ca="1">OFFSET(SerbiaOfficialData!$F$2,(ROW(AD7)*17)-17,0)</f>
        <v>1</v>
      </c>
      <c r="AF9" s="15">
        <f t="shared" ca="1" si="9"/>
        <v>1</v>
      </c>
      <c r="AG9">
        <f t="shared" si="10"/>
        <v>105</v>
      </c>
      <c r="AH9">
        <f ca="1">OFFSET(SerbiaOfficialData!$F$3,(ROW(AH7)*17)-17,0)</f>
        <v>19</v>
      </c>
      <c r="AI9" s="10"/>
      <c r="AK9" s="4"/>
      <c r="AN9" s="9">
        <f t="shared" si="11"/>
        <v>43902</v>
      </c>
    </row>
    <row r="10" spans="1:40" x14ac:dyDescent="0.25">
      <c r="A10" s="9">
        <f t="shared" si="3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4"/>
        <v>123</v>
      </c>
      <c r="E10" s="10">
        <f ca="1">OFFSET(SerbiaOfficialData!$F$4,(ROW(E8)*17)-17,0)</f>
        <v>11</v>
      </c>
      <c r="F10" s="2">
        <f t="shared" ca="1" si="5"/>
        <v>0.45833333333333331</v>
      </c>
      <c r="G10" s="13"/>
      <c r="H10" s="2">
        <f t="shared" ca="1" si="12"/>
        <v>0.31428571428571428</v>
      </c>
      <c r="I10" s="4">
        <f ca="1">IF(LN(B10)=0,0,(ROWS($B$3:B10)*LN(2))/(LN(B10)/$B$3))</f>
        <v>1.5596721751502904</v>
      </c>
      <c r="J10">
        <f ca="1">OFFSET(SerbiaOfficialData!$F$7,(ROW(J8)*17)-17,0)</f>
        <v>239</v>
      </c>
      <c r="K10" s="11">
        <f ca="1">OFFSET(SerbiaOfficialData!$F$6,(ROW(K8)*17)-17,0)</f>
        <v>54</v>
      </c>
      <c r="L10" s="12">
        <f t="shared" ca="1" si="2"/>
        <v>0.20370370370370369</v>
      </c>
      <c r="M10" s="13"/>
      <c r="Q10">
        <f t="shared" si="6"/>
        <v>136</v>
      </c>
      <c r="R10">
        <f ca="1">OFFSET(SerbiaOfficialData!$F$17,(ROW(R8)*17)-17,0)</f>
        <v>0</v>
      </c>
      <c r="U10" s="4">
        <f t="shared" si="7"/>
        <v>130</v>
      </c>
      <c r="V10">
        <f ca="1">OFFSET(SerbiaOfficialData!$F$8,(ROW(W8)*17)-17,0)</f>
        <v>0</v>
      </c>
      <c r="W10">
        <f ca="1">OFFSET(SerbiaOfficialData!$F$11,(ROW(W8)*17)-17,0)</f>
        <v>0</v>
      </c>
      <c r="Z10">
        <f ca="1">OFFSET(SerbiaOfficialData!$F$9,(ROW(Z8)*17)-17,0)</f>
        <v>0</v>
      </c>
      <c r="AA10">
        <f ca="1">OFFSET(SerbiaOfficialData!$F$10,(ROW(AA8)*17)-17,0)</f>
        <v>0</v>
      </c>
      <c r="AB10">
        <f ca="1">OFFSET(SerbiaOfficialData!$F$12,(ROW(AA8)*17)-17,0)</f>
        <v>0</v>
      </c>
      <c r="AC10">
        <f t="shared" si="8"/>
        <v>121</v>
      </c>
      <c r="AD10">
        <f ca="1">OFFSET(SerbiaOfficialData!$F$2,(ROW(AD8)*17)-17,0)</f>
        <v>1</v>
      </c>
      <c r="AF10" s="15">
        <f t="shared" ca="1" si="9"/>
        <v>1</v>
      </c>
      <c r="AG10">
        <f t="shared" si="10"/>
        <v>122</v>
      </c>
      <c r="AH10">
        <f ca="1">OFFSET(SerbiaOfficialData!$F$3,(ROW(AH8)*17)-17,0)</f>
        <v>21</v>
      </c>
      <c r="AI10" s="10"/>
      <c r="AK10" s="4"/>
      <c r="AN10" s="9">
        <f t="shared" si="11"/>
        <v>43903</v>
      </c>
    </row>
    <row r="11" spans="1:40" x14ac:dyDescent="0.25">
      <c r="A11" s="9">
        <f t="shared" si="3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4"/>
        <v>140</v>
      </c>
      <c r="E11" s="10">
        <f ca="1">OFFSET(SerbiaOfficialData!$F$4,(ROW(E9)*17)-17,0)</f>
        <v>11</v>
      </c>
      <c r="F11" s="2">
        <f t="shared" ca="1" si="5"/>
        <v>0.31428571428571428</v>
      </c>
      <c r="G11" s="13"/>
      <c r="H11" s="2">
        <f t="shared" ca="1" si="12"/>
        <v>0.2391304347826087</v>
      </c>
      <c r="I11" s="4">
        <f ca="1">(ROWS($B$3:B11)*LN(2))/(LN(B11)/$B$3)</f>
        <v>1.6293833710203618</v>
      </c>
      <c r="J11">
        <f ca="1">OFFSET(SerbiaOfficialData!$F$7,(ROW(J9)*17)-17,0)</f>
        <v>268</v>
      </c>
      <c r="K11" s="11">
        <f ca="1">OFFSET(SerbiaOfficialData!$F$6,(ROW(K9)*17)-17,0)</f>
        <v>29</v>
      </c>
      <c r="L11" s="12">
        <f t="shared" ca="1" si="2"/>
        <v>0.37931034482758619</v>
      </c>
      <c r="M11" s="12"/>
      <c r="Q11">
        <f t="shared" si="6"/>
        <v>153</v>
      </c>
      <c r="R11">
        <f ca="1">OFFSET(SerbiaOfficialData!$F$17,(ROW(R9)*17)-17,0)</f>
        <v>0</v>
      </c>
      <c r="U11" s="4">
        <f t="shared" si="7"/>
        <v>147</v>
      </c>
      <c r="V11">
        <f ca="1">OFFSET(SerbiaOfficialData!$F$8,(ROW(W9)*17)-17,0)</f>
        <v>0</v>
      </c>
      <c r="W11">
        <f ca="1">OFFSET(SerbiaOfficialData!$F$11,(ROW(W9)*17)-17,0)</f>
        <v>0</v>
      </c>
      <c r="Z11">
        <f ca="1">OFFSET(SerbiaOfficialData!$F$9,(ROW(Z9)*17)-17,0)</f>
        <v>0</v>
      </c>
      <c r="AA11">
        <f ca="1">OFFSET(SerbiaOfficialData!$F$10,(ROW(AA9)*17)-17,0)</f>
        <v>0</v>
      </c>
      <c r="AB11">
        <f ca="1">OFFSET(SerbiaOfficialData!$F$12,(ROW(AA9)*17)-17,0)</f>
        <v>0</v>
      </c>
      <c r="AC11">
        <f t="shared" si="8"/>
        <v>138</v>
      </c>
      <c r="AD11">
        <f ca="1">OFFSET(SerbiaOfficialData!$F$2,(ROW(AD9)*17)-17,0)</f>
        <v>1</v>
      </c>
      <c r="AF11" s="15">
        <f t="shared" ca="1" si="9"/>
        <v>1</v>
      </c>
      <c r="AG11">
        <f t="shared" si="10"/>
        <v>139</v>
      </c>
      <c r="AH11">
        <f ca="1">OFFSET(SerbiaOfficialData!$F$3,(ROW(AH9)*17)-17,0)</f>
        <v>23</v>
      </c>
      <c r="AI11" s="10"/>
      <c r="AK11" s="4"/>
      <c r="AN11" s="9">
        <f t="shared" si="11"/>
        <v>43904</v>
      </c>
    </row>
    <row r="12" spans="1:40" x14ac:dyDescent="0.25">
      <c r="A12" s="9">
        <f t="shared" si="3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4"/>
        <v>157</v>
      </c>
      <c r="E12" s="10">
        <f ca="1">OFFSET(SerbiaOfficialData!$F$4,(ROW(E10)*17)-17,0)</f>
        <v>2</v>
      </c>
      <c r="F12" s="2">
        <f t="shared" ca="1" si="5"/>
        <v>4.3478260869565216E-2</v>
      </c>
      <c r="G12" s="13"/>
      <c r="H12" s="2">
        <f t="shared" ca="1" si="12"/>
        <v>4.1666666666666664E-2</v>
      </c>
      <c r="I12" s="4">
        <f ca="1">(ROWS($B$3:B12)*LN(2))/(LN(B12)/$B$3)</f>
        <v>1.7905223175104137</v>
      </c>
      <c r="J12">
        <f ca="1">OFFSET(SerbiaOfficialData!$F$7,(ROW(J10)*17)-17,0)</f>
        <v>283</v>
      </c>
      <c r="K12" s="11">
        <f ca="1">OFFSET(SerbiaOfficialData!$F$6,(ROW(K10)*17)-17,0)</f>
        <v>15</v>
      </c>
      <c r="L12" s="12">
        <f t="shared" ca="1" si="2"/>
        <v>0.13333333333333333</v>
      </c>
      <c r="M12" s="12"/>
      <c r="Q12">
        <f t="shared" si="6"/>
        <v>170</v>
      </c>
      <c r="R12">
        <f ca="1">OFFSET(SerbiaOfficialData!$F$17,(ROW(R10)*17)-17,0)</f>
        <v>0</v>
      </c>
      <c r="U12" s="4">
        <f t="shared" si="7"/>
        <v>164</v>
      </c>
      <c r="V12">
        <f ca="1">OFFSET(SerbiaOfficialData!$F$8,(ROW(W10)*17)-17,0)</f>
        <v>0</v>
      </c>
      <c r="W12">
        <f ca="1">OFFSET(SerbiaOfficialData!$F$11,(ROW(W10)*17)-17,0)</f>
        <v>0</v>
      </c>
      <c r="Z12">
        <f ca="1">OFFSET(SerbiaOfficialData!$F$9,(ROW(Z10)*17)-17,0)</f>
        <v>0</v>
      </c>
      <c r="AA12">
        <f ca="1">OFFSET(SerbiaOfficialData!$F$10,(ROW(AA10)*17)-17,0)</f>
        <v>0</v>
      </c>
      <c r="AB12">
        <f ca="1">OFFSET(SerbiaOfficialData!$F$12,(ROW(AA10)*17)-17,0)</f>
        <v>0</v>
      </c>
      <c r="AC12">
        <f t="shared" si="8"/>
        <v>155</v>
      </c>
      <c r="AD12">
        <f ca="1">OFFSET(SerbiaOfficialData!$F$2,(ROW(AD10)*17)-17,0)</f>
        <v>1</v>
      </c>
      <c r="AF12" s="15">
        <f t="shared" ca="1" si="9"/>
        <v>1</v>
      </c>
      <c r="AG12">
        <f t="shared" si="10"/>
        <v>156</v>
      </c>
      <c r="AH12">
        <f ca="1">OFFSET(SerbiaOfficialData!$F$3,(ROW(AH10)*17)-17,0)</f>
        <v>23</v>
      </c>
      <c r="AI12" s="10"/>
      <c r="AK12" s="4"/>
      <c r="AN12" s="9">
        <f t="shared" si="11"/>
        <v>43905</v>
      </c>
    </row>
    <row r="13" spans="1:40" x14ac:dyDescent="0.25">
      <c r="A13" s="9">
        <f t="shared" si="3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4"/>
        <v>174</v>
      </c>
      <c r="E13" s="10">
        <f ca="1">OFFSET(SerbiaOfficialData!$F$4,(ROW(E11)*17)-17,0)</f>
        <v>9</v>
      </c>
      <c r="F13" s="2">
        <f t="shared" ca="1" si="5"/>
        <v>0.1875</v>
      </c>
      <c r="G13" s="13"/>
      <c r="H13" s="2">
        <f t="shared" ca="1" si="12"/>
        <v>0.15789473684210525</v>
      </c>
      <c r="I13" s="4">
        <f ca="1">(ROWS($B$3:B13)*LN(2))/(LN(B13)/$B$3)</f>
        <v>1.8858576063130479</v>
      </c>
      <c r="J13">
        <f ca="1">OFFSET(SerbiaOfficialData!$F$7,(ROW(J11)*17)-17,0)</f>
        <v>316</v>
      </c>
      <c r="K13" s="11">
        <f ca="1">OFFSET(SerbiaOfficialData!$F$6,(ROW(K11)*17)-17,0)</f>
        <v>33</v>
      </c>
      <c r="L13" s="12">
        <f t="shared" ca="1" si="2"/>
        <v>0.27272727272727271</v>
      </c>
      <c r="M13" s="12"/>
      <c r="Q13">
        <f t="shared" si="6"/>
        <v>187</v>
      </c>
      <c r="R13">
        <f ca="1">OFFSET(SerbiaOfficialData!$F$17,(ROW(R11)*17)-17,0)</f>
        <v>0</v>
      </c>
      <c r="U13" s="4">
        <f t="shared" si="7"/>
        <v>181</v>
      </c>
      <c r="V13">
        <f ca="1">OFFSET(SerbiaOfficialData!$F$8,(ROW(W11)*17)-17,0)</f>
        <v>0</v>
      </c>
      <c r="W13">
        <f ca="1">OFFSET(SerbiaOfficialData!$F$11,(ROW(W11)*17)-17,0)</f>
        <v>0</v>
      </c>
      <c r="Z13">
        <f ca="1">OFFSET(SerbiaOfficialData!$F$9,(ROW(Z11)*17)-17,0)</f>
        <v>0</v>
      </c>
      <c r="AA13">
        <f ca="1">OFFSET(SerbiaOfficialData!$F$10,(ROW(AA11)*17)-17,0)</f>
        <v>0</v>
      </c>
      <c r="AB13">
        <f ca="1">OFFSET(SerbiaOfficialData!$F$12,(ROW(AA11)*17)-17,0)</f>
        <v>0</v>
      </c>
      <c r="AC13">
        <f t="shared" si="8"/>
        <v>172</v>
      </c>
      <c r="AD13">
        <f ca="1">OFFSET(SerbiaOfficialData!$F$2,(ROW(AD11)*17)-17,0)</f>
        <v>2</v>
      </c>
      <c r="AF13" s="15">
        <f t="shared" ca="1" si="9"/>
        <v>2</v>
      </c>
      <c r="AG13">
        <f t="shared" si="10"/>
        <v>173</v>
      </c>
      <c r="AH13">
        <f ca="1">OFFSET(SerbiaOfficialData!$F$3,(ROW(AH11)*17)-17,0)</f>
        <v>29</v>
      </c>
      <c r="AI13" s="10"/>
      <c r="AK13" s="4"/>
      <c r="AN13" s="9">
        <f t="shared" si="11"/>
        <v>43906</v>
      </c>
    </row>
    <row r="14" spans="1:40" x14ac:dyDescent="0.25">
      <c r="A14" s="9">
        <f t="shared" si="3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4"/>
        <v>191</v>
      </c>
      <c r="E14" s="10">
        <f ca="1">OFFSET(SerbiaOfficialData!$F$4,(ROW(E12)*17)-17,0)</f>
        <v>15</v>
      </c>
      <c r="F14" s="2">
        <f t="shared" ca="1" si="5"/>
        <v>0.26315789473684209</v>
      </c>
      <c r="G14" s="13">
        <f t="shared" ref="G14:G49" ca="1" si="13">AVERAGE(((SUM(E5:E14)-E5)/(SUM(B5:B14)-B5)))</f>
        <v>0.23127035830618892</v>
      </c>
      <c r="H14" s="2">
        <f t="shared" ca="1" si="12"/>
        <v>0.20833333333333334</v>
      </c>
      <c r="I14" s="4">
        <f ca="1">(ROWS($B$3:B14)*LN(2))/(LN(B14)/$B$3)</f>
        <v>1.9449182927174673</v>
      </c>
      <c r="J14">
        <f ca="1">OFFSET(SerbiaOfficialData!$F$7,(ROW(J12)*17)-17,0)</f>
        <v>374</v>
      </c>
      <c r="K14" s="11">
        <f ca="1">OFFSET(SerbiaOfficialData!$F$6,(ROW(K12)*17)-17,0)</f>
        <v>58</v>
      </c>
      <c r="L14" s="12">
        <f t="shared" ca="1" si="2"/>
        <v>0.25862068965517243</v>
      </c>
      <c r="M14" s="13">
        <f t="shared" ref="M14:M49" ca="1" si="14">AVERAGE(((SUM(E5:E14)-E5)/(SUM(K5:K14)-K5)))</f>
        <v>0.25357142857142856</v>
      </c>
      <c r="Q14">
        <f t="shared" si="6"/>
        <v>204</v>
      </c>
      <c r="R14">
        <f ca="1">OFFSET(SerbiaOfficialData!$F$17,(ROW(R12)*17)-17,0)</f>
        <v>0</v>
      </c>
      <c r="U14" s="4">
        <f t="shared" si="7"/>
        <v>198</v>
      </c>
      <c r="V14">
        <f ca="1">OFFSET(SerbiaOfficialData!$F$8,(ROW(W12)*17)-17,0)</f>
        <v>0</v>
      </c>
      <c r="W14">
        <f ca="1">OFFSET(SerbiaOfficialData!$F$11,(ROW(W12)*17)-17,0)</f>
        <v>0</v>
      </c>
      <c r="Z14">
        <f ca="1">OFFSET(SerbiaOfficialData!$F$9,(ROW(Z12)*17)-17,0)</f>
        <v>0</v>
      </c>
      <c r="AA14">
        <f ca="1">OFFSET(SerbiaOfficialData!$F$10,(ROW(AA12)*17)-17,0)</f>
        <v>0</v>
      </c>
      <c r="AB14">
        <f ca="1">OFFSET(SerbiaOfficialData!$F$12,(ROW(AA12)*17)-17,0)</f>
        <v>0</v>
      </c>
      <c r="AC14">
        <f t="shared" si="8"/>
        <v>189</v>
      </c>
      <c r="AD14">
        <f ca="1">OFFSET(SerbiaOfficialData!$F$2,(ROW(AD12)*17)-17,0)</f>
        <v>4</v>
      </c>
      <c r="AF14" s="15">
        <f t="shared" ca="1" si="9"/>
        <v>4</v>
      </c>
      <c r="AG14">
        <f t="shared" si="10"/>
        <v>190</v>
      </c>
      <c r="AH14">
        <f ca="1">OFFSET(SerbiaOfficialData!$F$3,(ROW(AH12)*17)-17,0)</f>
        <v>38</v>
      </c>
      <c r="AI14" s="10"/>
      <c r="AK14" s="4"/>
      <c r="AN14" s="9">
        <f t="shared" si="11"/>
        <v>43907</v>
      </c>
    </row>
    <row r="15" spans="1:40" x14ac:dyDescent="0.25">
      <c r="A15" s="9">
        <f t="shared" si="3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4"/>
        <v>208</v>
      </c>
      <c r="E15" s="10">
        <f ca="1">OFFSET(SerbiaOfficialData!$F$4,(ROW(E13)*17)-17,0)</f>
        <v>17</v>
      </c>
      <c r="F15" s="2">
        <f t="shared" ca="1" si="5"/>
        <v>0.2361111111111111</v>
      </c>
      <c r="G15" s="13">
        <f t="shared" ca="1" si="13"/>
        <v>0.22081218274111675</v>
      </c>
      <c r="H15" s="2">
        <f t="shared" ca="1" si="12"/>
        <v>0.19101123595505617</v>
      </c>
      <c r="I15" s="4">
        <f ca="1">(ROWS($B$3:B15)*LN(2))/(LN(B15)/$B$3)</f>
        <v>2.0074946164144314</v>
      </c>
      <c r="J15">
        <f ca="1">OFFSET(SerbiaOfficialData!$F$7,(ROW(J13)*17)-17,0)</f>
        <v>440</v>
      </c>
      <c r="K15" s="11">
        <f ca="1">OFFSET(SerbiaOfficialData!$F$6,(ROW(K13)*17)-17,0)</f>
        <v>66</v>
      </c>
      <c r="L15" s="12">
        <f t="shared" ca="1" si="2"/>
        <v>0.25757575757575757</v>
      </c>
      <c r="M15" s="13">
        <f t="shared" ca="1" si="14"/>
        <v>0.25663716814159293</v>
      </c>
      <c r="Q15">
        <f t="shared" si="6"/>
        <v>221</v>
      </c>
      <c r="R15">
        <f ca="1">OFFSET(SerbiaOfficialData!$F$17,(ROW(R13)*17)-17,0)</f>
        <v>0</v>
      </c>
      <c r="U15" s="4">
        <f t="shared" si="7"/>
        <v>215</v>
      </c>
      <c r="V15">
        <f ca="1">OFFSET(SerbiaOfficialData!$F$8,(ROW(W13)*17)-17,0)</f>
        <v>0</v>
      </c>
      <c r="W15">
        <f ca="1">OFFSET(SerbiaOfficialData!$F$11,(ROW(W13)*17)-17,0)</f>
        <v>0</v>
      </c>
      <c r="Z15">
        <f ca="1">OFFSET(SerbiaOfficialData!$F$9,(ROW(Z13)*17)-17,0)</f>
        <v>0</v>
      </c>
      <c r="AA15">
        <f ca="1">OFFSET(SerbiaOfficialData!$F$10,(ROW(AA13)*17)-17,0)</f>
        <v>0</v>
      </c>
      <c r="AB15">
        <f ca="1">OFFSET(SerbiaOfficialData!$F$12,(ROW(AA13)*17)-17,0)</f>
        <v>0</v>
      </c>
      <c r="AC15">
        <f t="shared" si="8"/>
        <v>206</v>
      </c>
      <c r="AD15">
        <f ca="1">OFFSET(SerbiaOfficialData!$F$2,(ROW(AD13)*17)-17,0)</f>
        <v>6</v>
      </c>
      <c r="AF15" s="15">
        <f t="shared" ca="1" si="9"/>
        <v>6</v>
      </c>
      <c r="AG15">
        <f t="shared" si="10"/>
        <v>207</v>
      </c>
      <c r="AH15">
        <f ca="1">OFFSET(SerbiaOfficialData!$F$3,(ROW(AH13)*17)-17,0)</f>
        <v>48</v>
      </c>
      <c r="AI15" s="10"/>
      <c r="AK15" s="4"/>
      <c r="AN15" s="9">
        <f t="shared" si="11"/>
        <v>43908</v>
      </c>
    </row>
    <row r="16" spans="1:40" x14ac:dyDescent="0.25">
      <c r="A16" s="9">
        <f t="shared" si="3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4"/>
        <v>225</v>
      </c>
      <c r="E16" s="10">
        <f ca="1">OFFSET(SerbiaOfficialData!$F$4,(ROW(E14)*17)-17,0)</f>
        <v>14</v>
      </c>
      <c r="F16" s="2">
        <f t="shared" ca="1" si="5"/>
        <v>0.15730337078651685</v>
      </c>
      <c r="G16" s="13">
        <f t="shared" ca="1" si="13"/>
        <v>0.1991869918699187</v>
      </c>
      <c r="H16" s="2">
        <f t="shared" ca="1" si="12"/>
        <v>0.13592233009708737</v>
      </c>
      <c r="I16" s="4">
        <f ca="1">(ROWS($B$3:B16)*LN(2))/(LN(B16)/$B$3)</f>
        <v>2.0937708661032133</v>
      </c>
      <c r="J16">
        <f ca="1">OFFSET(SerbiaOfficialData!$F$7,(ROW(J14)*17)-17,0)</f>
        <v>506</v>
      </c>
      <c r="K16" s="11">
        <f ca="1">OFFSET(SerbiaOfficialData!$F$6,(ROW(K14)*17)-17,0)</f>
        <v>66</v>
      </c>
      <c r="L16" s="12">
        <f t="shared" ca="1" si="2"/>
        <v>0.21212121212121213</v>
      </c>
      <c r="M16" s="13">
        <f t="shared" ca="1" si="14"/>
        <v>0.25192802056555269</v>
      </c>
      <c r="Q16">
        <f t="shared" si="6"/>
        <v>238</v>
      </c>
      <c r="R16">
        <f ca="1">OFFSET(SerbiaOfficialData!$F$17,(ROW(R14)*17)-17,0)</f>
        <v>0</v>
      </c>
      <c r="U16" s="4">
        <f t="shared" si="7"/>
        <v>232</v>
      </c>
      <c r="V16">
        <f ca="1">OFFSET(SerbiaOfficialData!$F$8,(ROW(W14)*17)-17,0)</f>
        <v>0</v>
      </c>
      <c r="W16">
        <f ca="1">OFFSET(SerbiaOfficialData!$F$11,(ROW(W14)*17)-17,0)</f>
        <v>0</v>
      </c>
      <c r="Z16">
        <f ca="1">OFFSET(SerbiaOfficialData!$F$9,(ROW(Z14)*17)-17,0)</f>
        <v>0</v>
      </c>
      <c r="AA16">
        <f ca="1">OFFSET(SerbiaOfficialData!$F$10,(ROW(AA14)*17)-17,0)</f>
        <v>0</v>
      </c>
      <c r="AB16">
        <f ca="1">OFFSET(SerbiaOfficialData!$F$12,(ROW(AA14)*17)-17,0)</f>
        <v>0</v>
      </c>
      <c r="AC16">
        <f t="shared" si="8"/>
        <v>223</v>
      </c>
      <c r="AD16">
        <f ca="1">OFFSET(SerbiaOfficialData!$F$2,(ROW(AD14)*17)-17,0)</f>
        <v>6</v>
      </c>
      <c r="AF16" s="15">
        <f t="shared" ca="1" si="9"/>
        <v>6</v>
      </c>
      <c r="AG16">
        <f t="shared" si="10"/>
        <v>224</v>
      </c>
      <c r="AH16">
        <f ca="1">OFFSET(SerbiaOfficialData!$F$3,(ROW(AH14)*17)-17,0)</f>
        <v>55</v>
      </c>
      <c r="AI16" s="10"/>
      <c r="AK16" s="4"/>
      <c r="AN16" s="9">
        <f t="shared" si="11"/>
        <v>43909</v>
      </c>
    </row>
    <row r="17" spans="1:40" x14ac:dyDescent="0.25">
      <c r="A17" s="9">
        <f t="shared" si="3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4"/>
        <v>242</v>
      </c>
      <c r="E17" s="10">
        <f ca="1">OFFSET(SerbiaOfficialData!$F$4,(ROW(E15)*17)-17,0)</f>
        <v>32</v>
      </c>
      <c r="F17" s="2">
        <f t="shared" ca="1" si="5"/>
        <v>0.31067961165048541</v>
      </c>
      <c r="G17" s="13">
        <f t="shared" ca="1" si="13"/>
        <v>0.19211822660098521</v>
      </c>
      <c r="H17" s="2">
        <f t="shared" ca="1" si="12"/>
        <v>0.23703703703703705</v>
      </c>
      <c r="I17" s="4">
        <f ca="1">(ROWS($B$3:B17)*LN(2))/(LN(B17)/$B$3)</f>
        <v>2.1195974085082914</v>
      </c>
      <c r="J17">
        <f ca="1">OFFSET(SerbiaOfficialData!$F$7,(ROW(J15)*17)-17,0)</f>
        <v>585</v>
      </c>
      <c r="K17" s="11">
        <f ca="1">OFFSET(SerbiaOfficialData!$F$6,(ROW(K15)*17)-17,0)</f>
        <v>79</v>
      </c>
      <c r="L17" s="12">
        <f t="shared" ca="1" si="2"/>
        <v>0.4050632911392405</v>
      </c>
      <c r="M17" s="13">
        <f t="shared" ca="1" si="14"/>
        <v>0.2695852534562212</v>
      </c>
      <c r="Q17">
        <f t="shared" si="6"/>
        <v>255</v>
      </c>
      <c r="R17">
        <f ca="1">OFFSET(SerbiaOfficialData!$F$17,(ROW(R15)*17)-17,0)</f>
        <v>0</v>
      </c>
      <c r="U17" s="4">
        <f t="shared" si="7"/>
        <v>249</v>
      </c>
      <c r="V17">
        <f ca="1">OFFSET(SerbiaOfficialData!$F$8,(ROW(W15)*17)-17,0)</f>
        <v>1</v>
      </c>
      <c r="W17">
        <f ca="1">OFFSET(SerbiaOfficialData!$F$11,(ROW(W15)*17)-17,0)</f>
        <v>1</v>
      </c>
      <c r="Z17">
        <f ca="1">OFFSET(SerbiaOfficialData!$F$9,(ROW(Z15)*17)-17,0)</f>
        <v>1</v>
      </c>
      <c r="AA17">
        <f ca="1">OFFSET(SerbiaOfficialData!$F$10,(ROW(AA15)*17)-17,0)</f>
        <v>0</v>
      </c>
      <c r="AB17">
        <f ca="1">OFFSET(SerbiaOfficialData!$F$12,(ROW(AA15)*17)-17,0)</f>
        <v>59</v>
      </c>
      <c r="AC17">
        <f t="shared" si="8"/>
        <v>240</v>
      </c>
      <c r="AD17">
        <f ca="1">OFFSET(SerbiaOfficialData!$F$2,(ROW(AD15)*17)-17,0)</f>
        <v>8</v>
      </c>
      <c r="AF17" s="15">
        <f t="shared" ca="1" si="9"/>
        <v>9</v>
      </c>
      <c r="AG17">
        <f t="shared" si="10"/>
        <v>241</v>
      </c>
      <c r="AH17">
        <f ca="1">OFFSET(SerbiaOfficialData!$F$3,(ROW(AH15)*17)-17,0)</f>
        <v>71</v>
      </c>
      <c r="AI17" s="10"/>
      <c r="AK17" s="4"/>
      <c r="AN17" s="9">
        <f t="shared" si="11"/>
        <v>43910</v>
      </c>
    </row>
    <row r="18" spans="1:40" x14ac:dyDescent="0.25">
      <c r="A18" s="9">
        <f t="shared" si="3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4"/>
        <v>259</v>
      </c>
      <c r="E18" s="10">
        <f ca="1">OFFSET(SerbiaOfficialData!$F$4,(ROW(E16)*17)-17,0)</f>
        <v>36</v>
      </c>
      <c r="F18" s="2">
        <f t="shared" ca="1" si="5"/>
        <v>0.26666666666666666</v>
      </c>
      <c r="G18" s="13">
        <f t="shared" ca="1" si="13"/>
        <v>0.19444444444444445</v>
      </c>
      <c r="H18" s="2">
        <f t="shared" ca="1" si="12"/>
        <v>0.21052631578947367</v>
      </c>
      <c r="I18" s="4">
        <f ca="1">(ROWS($B$3:B18)*LN(2))/(LN(B18)/$B$3)</f>
        <v>2.1569584954529271</v>
      </c>
      <c r="J18">
        <f ca="1">OFFSET(SerbiaOfficialData!$F$7,(ROW(J16)*17)-17,0)</f>
        <v>672</v>
      </c>
      <c r="K18" s="11">
        <f ca="1">OFFSET(SerbiaOfficialData!$F$6,(ROW(K16)*17)-17,0)</f>
        <v>87</v>
      </c>
      <c r="L18" s="12">
        <f t="shared" ca="1" si="2"/>
        <v>0.41379310344827586</v>
      </c>
      <c r="M18" s="13">
        <f t="shared" ca="1" si="14"/>
        <v>0.30184804928131415</v>
      </c>
      <c r="Q18">
        <f t="shared" si="6"/>
        <v>272</v>
      </c>
      <c r="R18">
        <f ca="1">OFFSET(SerbiaOfficialData!$F$17,(ROW(R16)*17)-17,0)</f>
        <v>0</v>
      </c>
      <c r="U18" s="4">
        <f t="shared" si="7"/>
        <v>266</v>
      </c>
      <c r="V18">
        <f ca="1">OFFSET(SerbiaOfficialData!$F$8,(ROW(W16)*17)-17,0)</f>
        <v>0</v>
      </c>
      <c r="W18">
        <f ca="1">OFFSET(SerbiaOfficialData!$F$11,(ROW(W16)*17)-17,0)</f>
        <v>1</v>
      </c>
      <c r="X18" s="3">
        <f t="shared" ref="X18:X48" ca="1" si="15">W18/B18</f>
        <v>5.8479532163742687E-3</v>
      </c>
      <c r="Y18" s="3">
        <f t="shared" ref="Y18:Y48" ca="1" si="16">W18/B9</f>
        <v>4.1666666666666664E-2</v>
      </c>
      <c r="Z18">
        <f ca="1">OFFSET(SerbiaOfficialData!$F$9,(ROW(Z16)*17)-17,0)</f>
        <v>0</v>
      </c>
      <c r="AA18">
        <f ca="1">OFFSET(SerbiaOfficialData!$F$10,(ROW(AA16)*17)-17,0)</f>
        <v>0</v>
      </c>
      <c r="AB18">
        <f ca="1">OFFSET(SerbiaOfficialData!$F$12,(ROW(AA16)*17)-17,0)</f>
        <v>0</v>
      </c>
      <c r="AC18">
        <f t="shared" si="8"/>
        <v>257</v>
      </c>
      <c r="AD18">
        <f ca="1">OFFSET(SerbiaOfficialData!$F$2,(ROW(AD16)*17)-17,0)</f>
        <v>12</v>
      </c>
      <c r="AF18" s="15">
        <f t="shared" ca="1" si="9"/>
        <v>13</v>
      </c>
      <c r="AG18">
        <f t="shared" si="10"/>
        <v>258</v>
      </c>
      <c r="AH18">
        <f ca="1">OFFSET(SerbiaOfficialData!$F$3,(ROW(AH16)*17)-17,0)</f>
        <v>88</v>
      </c>
      <c r="AI18" s="10"/>
      <c r="AK18" s="4"/>
      <c r="AM18" s="4">
        <f ca="1">IF(_xlfn.FORECAST.ETS(AN18,$B$9:B17,$AN$9:AN17)&gt;0,_xlfn.FORECAST.ETS(AN18,$B$9:B17,$AN$9:AN17),0)</f>
        <v>158.7528813008345</v>
      </c>
      <c r="AN18" s="9">
        <f t="shared" si="11"/>
        <v>43911</v>
      </c>
    </row>
    <row r="19" spans="1:40" x14ac:dyDescent="0.25">
      <c r="A19" s="9">
        <f t="shared" si="3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4"/>
        <v>276</v>
      </c>
      <c r="E19" s="10">
        <f ca="1">OFFSET(SerbiaOfficialData!$F$4,(ROW(E17)*17)-17,0)</f>
        <v>51</v>
      </c>
      <c r="F19" s="2">
        <f t="shared" ca="1" si="5"/>
        <v>0.2982456140350877</v>
      </c>
      <c r="G19" s="13">
        <f t="shared" ca="1" si="13"/>
        <v>0.19830328738069988</v>
      </c>
      <c r="H19" s="2">
        <f t="shared" ca="1" si="12"/>
        <v>0.22972972972972974</v>
      </c>
      <c r="I19" s="4">
        <f ca="1">(ROWS($B$3:B19)*LN(2))/(LN(B19)/$B$3)</f>
        <v>2.1810486239760514</v>
      </c>
      <c r="J19">
        <f ca="1">OFFSET(SerbiaOfficialData!$F$7,(ROW(J17)*17)-17,0)</f>
        <v>761</v>
      </c>
      <c r="K19" s="11">
        <f ca="1">OFFSET(SerbiaOfficialData!$F$6,(ROW(K17)*17)-17,0)</f>
        <v>89</v>
      </c>
      <c r="L19" s="12">
        <f t="shared" ca="1" si="2"/>
        <v>0.5730337078651685</v>
      </c>
      <c r="M19" s="13">
        <f t="shared" ca="1" si="14"/>
        <v>0.35823754789272033</v>
      </c>
      <c r="Q19">
        <f t="shared" si="6"/>
        <v>289</v>
      </c>
      <c r="R19">
        <f ca="1">OFFSET(SerbiaOfficialData!$F$17,(ROW(R17)*17)-17,0)</f>
        <v>0</v>
      </c>
      <c r="U19" s="4">
        <f t="shared" si="7"/>
        <v>283</v>
      </c>
      <c r="V19">
        <f ca="1">OFFSET(SerbiaOfficialData!$F$8,(ROW(W17)*17)-17,0)</f>
        <v>1</v>
      </c>
      <c r="W19">
        <f ca="1">OFFSET(SerbiaOfficialData!$F$11,(ROW(W17)*17)-17,0)</f>
        <v>2</v>
      </c>
      <c r="X19" s="3">
        <f t="shared" ca="1" si="15"/>
        <v>9.0090090090090089E-3</v>
      </c>
      <c r="Y19" s="3">
        <f t="shared" ca="1" si="16"/>
        <v>5.7142857142857141E-2</v>
      </c>
      <c r="Z19">
        <f ca="1">OFFSET(SerbiaOfficialData!$F$9,(ROW(Z17)*17)-17,0)</f>
        <v>0</v>
      </c>
      <c r="AA19">
        <f ca="1">OFFSET(SerbiaOfficialData!$F$10,(ROW(AA17)*17)-17,0)</f>
        <v>1</v>
      </c>
      <c r="AB19">
        <f ca="1">OFFSET(SerbiaOfficialData!$F$12,(ROW(AA17)*17)-17,0)</f>
        <v>92</v>
      </c>
      <c r="AC19">
        <f t="shared" si="8"/>
        <v>274</v>
      </c>
      <c r="AD19">
        <f ca="1">OFFSET(SerbiaOfficialData!$F$2,(ROW(AD17)*17)-17,0)</f>
        <v>14</v>
      </c>
      <c r="AF19" s="15">
        <f t="shared" ca="1" si="9"/>
        <v>16</v>
      </c>
      <c r="AG19">
        <f t="shared" si="10"/>
        <v>275</v>
      </c>
      <c r="AH19">
        <f ca="1">OFFSET(SerbiaOfficialData!$F$3,(ROW(AH17)*17)-17,0)</f>
        <v>97</v>
      </c>
      <c r="AI19" s="10"/>
      <c r="AK19" s="4"/>
      <c r="AM19" s="4">
        <f ca="1">IF(_xlfn.FORECAST.ETS(AN19,$B$9:B18,$AN$9:AN18)&gt;0,_xlfn.FORECAST.ETS(AN19,$B$9:B18,$AN$9:AN18),0)</f>
        <v>206.43494787871265</v>
      </c>
      <c r="AN19" s="9">
        <f t="shared" si="11"/>
        <v>43912</v>
      </c>
    </row>
    <row r="20" spans="1:40" x14ac:dyDescent="0.25">
      <c r="A20" s="9">
        <f t="shared" si="3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4"/>
        <v>293</v>
      </c>
      <c r="E20" s="10">
        <f ca="1">OFFSET(SerbiaOfficialData!$F$4,(ROW(E18)*17)-17,0)</f>
        <v>27</v>
      </c>
      <c r="F20" s="2">
        <f t="shared" ca="1" si="5"/>
        <v>0.12162162162162163</v>
      </c>
      <c r="G20" s="13">
        <f t="shared" ca="1" si="13"/>
        <v>0.17713787085514834</v>
      </c>
      <c r="H20" s="2">
        <f t="shared" ca="1" si="12"/>
        <v>0.10843373493975904</v>
      </c>
      <c r="I20" s="4">
        <f ca="1">(ROWS($B$3:B20)*LN(2))/(LN(B20)/$B$3)</f>
        <v>2.2613059837943328</v>
      </c>
      <c r="J20">
        <f ca="1">OFFSET(SerbiaOfficialData!$F$7,(ROW(J18)*17)-17,0)</f>
        <v>828</v>
      </c>
      <c r="K20" s="11">
        <f ca="1">OFFSET(SerbiaOfficialData!$F$6,(ROW(K18)*17)-17,0)</f>
        <v>67</v>
      </c>
      <c r="L20" s="12">
        <f t="shared" ca="1" si="2"/>
        <v>0.40298507462686567</v>
      </c>
      <c r="M20" s="13">
        <f t="shared" ca="1" si="14"/>
        <v>0.36249999999999999</v>
      </c>
      <c r="Q20">
        <f t="shared" si="6"/>
        <v>306</v>
      </c>
      <c r="R20">
        <f ca="1">OFFSET(SerbiaOfficialData!$F$17,(ROW(R18)*17)-17,0)</f>
        <v>0</v>
      </c>
      <c r="T20" s="3">
        <f t="shared" ref="T20:T52" ca="1" si="17">R20/B11</f>
        <v>0</v>
      </c>
      <c r="V20">
        <f ca="1">OFFSET(SerbiaOfficialData!$F$8,(ROW(W18)*17)-17,0)</f>
        <v>0</v>
      </c>
      <c r="W20">
        <f ca="1">OFFSET(SerbiaOfficialData!$F$11,(ROW(W18)*17)-17,0)</f>
        <v>2</v>
      </c>
      <c r="X20" s="3">
        <f t="shared" ca="1" si="15"/>
        <v>8.0321285140562242E-3</v>
      </c>
      <c r="Y20" s="3">
        <f t="shared" ca="1" si="16"/>
        <v>4.3478260869565216E-2</v>
      </c>
      <c r="Z20">
        <f ca="1">OFFSET(SerbiaOfficialData!$F$9,(ROW(Z18)*17)-17,0)</f>
        <v>0</v>
      </c>
      <c r="AA20">
        <f ca="1">OFFSET(SerbiaOfficialData!$F$10,(ROW(AA18)*17)-17,0)</f>
        <v>0</v>
      </c>
      <c r="AB20">
        <f ca="1">OFFSET(SerbiaOfficialData!$F$12,(ROW(AA18)*17)-17,0)</f>
        <v>0</v>
      </c>
      <c r="AC20">
        <f t="shared" si="8"/>
        <v>291</v>
      </c>
      <c r="AD20">
        <f ca="1">OFFSET(SerbiaOfficialData!$F$2,(ROW(AD18)*17)-17,0)</f>
        <v>16</v>
      </c>
      <c r="AE20" s="3">
        <f t="shared" ref="AE20:AE39" ca="1" si="18">AD20/B20</f>
        <v>6.4257028112449793E-2</v>
      </c>
      <c r="AF20" s="15">
        <f t="shared" ca="1" si="9"/>
        <v>18</v>
      </c>
      <c r="AG20">
        <f t="shared" si="10"/>
        <v>292</v>
      </c>
      <c r="AH20">
        <f ca="1">OFFSET(SerbiaOfficialData!$F$3,(ROW(AH18)*17)-17,0)</f>
        <v>125</v>
      </c>
      <c r="AI20" s="10"/>
      <c r="AK20" s="4"/>
      <c r="AM20" s="4">
        <f ca="1">IF(_xlfn.FORECAST.ETS(AN20,$B$9:B19,$AN$9:AN19)&gt;0,_xlfn.FORECAST.ETS(AN20,$B$9:B19,$AN$9:AN19),0)</f>
        <v>267.3841997037668</v>
      </c>
      <c r="AN20" s="9">
        <f t="shared" si="11"/>
        <v>43913</v>
      </c>
    </row>
    <row r="21" spans="1:40" x14ac:dyDescent="0.25">
      <c r="A21" s="9">
        <f t="shared" si="3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4"/>
        <v>310</v>
      </c>
      <c r="E21" s="10">
        <f ca="1">OFFSET(SerbiaOfficialData!$F$4,(ROW(E19)*17)-17,0)</f>
        <v>54</v>
      </c>
      <c r="F21" s="2">
        <f t="shared" ca="1" si="5"/>
        <v>0.21686746987951808</v>
      </c>
      <c r="G21" s="13">
        <f t="shared" ca="1" si="13"/>
        <v>0.18201284796573874</v>
      </c>
      <c r="H21" s="2">
        <f t="shared" ca="1" si="12"/>
        <v>0.17821782178217821</v>
      </c>
      <c r="I21" s="4">
        <f ca="1">(ROWS($B$3:B21)*LN(2))/(LN(B21)/$B$3)</f>
        <v>2.3049373988822528</v>
      </c>
      <c r="J21">
        <f ca="1">OFFSET(SerbiaOfficialData!$F$7,(ROW(J19)*17)-17,0)</f>
        <v>916</v>
      </c>
      <c r="K21" s="11">
        <f ca="1">OFFSET(SerbiaOfficialData!$F$6,(ROW(K19)*17)-17,0)</f>
        <v>88</v>
      </c>
      <c r="L21" s="12">
        <f t="shared" ca="1" si="2"/>
        <v>0.61363636363636365</v>
      </c>
      <c r="M21" s="13">
        <f t="shared" ca="1" si="14"/>
        <v>0.40284360189573459</v>
      </c>
      <c r="Q21">
        <f t="shared" si="6"/>
        <v>323</v>
      </c>
      <c r="R21">
        <f ca="1">OFFSET(SerbiaOfficialData!$F$17,(ROW(R19)*17)-17,0)</f>
        <v>0</v>
      </c>
      <c r="S21">
        <f ca="1">R21-R20</f>
        <v>0</v>
      </c>
      <c r="T21" s="3">
        <f t="shared" ca="1" si="17"/>
        <v>0</v>
      </c>
      <c r="V21">
        <f ca="1">OFFSET(SerbiaOfficialData!$F$8,(ROW(W19)*17)-17,0)</f>
        <v>1</v>
      </c>
      <c r="W21">
        <f ca="1">OFFSET(SerbiaOfficialData!$F$11,(ROW(W19)*17)-17,0)</f>
        <v>3</v>
      </c>
      <c r="X21" s="3">
        <f t="shared" ca="1" si="15"/>
        <v>9.9009900990099011E-3</v>
      </c>
      <c r="Y21" s="3">
        <f t="shared" ca="1" si="16"/>
        <v>6.25E-2</v>
      </c>
      <c r="Z21">
        <f ca="1">OFFSET(SerbiaOfficialData!$F$9,(ROW(Z19)*17)-17,0)</f>
        <v>0</v>
      </c>
      <c r="AA21">
        <f ca="1">OFFSET(SerbiaOfficialData!$F$10,(ROW(AA19)*17)-17,0)</f>
        <v>1</v>
      </c>
      <c r="AB21">
        <f ca="1">OFFSET(SerbiaOfficialData!$F$12,(ROW(AA19)*17)-17,0)</f>
        <v>60</v>
      </c>
      <c r="AC21">
        <f t="shared" si="8"/>
        <v>308</v>
      </c>
      <c r="AD21">
        <f ca="1">OFFSET(SerbiaOfficialData!$F$2,(ROW(AD19)*17)-17,0)</f>
        <v>21</v>
      </c>
      <c r="AE21" s="3">
        <f t="shared" ca="1" si="18"/>
        <v>6.9306930693069313E-2</v>
      </c>
      <c r="AF21" s="15">
        <f t="shared" ca="1" si="9"/>
        <v>24</v>
      </c>
      <c r="AG21">
        <f t="shared" si="10"/>
        <v>309</v>
      </c>
      <c r="AH21">
        <f ca="1">OFFSET(SerbiaOfficialData!$F$3,(ROW(AH19)*17)-17,0)</f>
        <v>152</v>
      </c>
      <c r="AI21" s="10"/>
      <c r="AK21" s="4"/>
      <c r="AM21" s="4">
        <f ca="1">IF(_xlfn.FORECAST.ETS(AN21,$B$9:B20,$AN$9:AN20)&gt;0,_xlfn.FORECAST.ETS(AN21,$B$9:B20,$AN$9:AN20),0)</f>
        <v>239.97559702198791</v>
      </c>
      <c r="AN21" s="9">
        <f t="shared" si="11"/>
        <v>43914</v>
      </c>
    </row>
    <row r="22" spans="1:40" x14ac:dyDescent="0.25">
      <c r="A22" s="9">
        <f t="shared" si="3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4"/>
        <v>327</v>
      </c>
      <c r="E22" s="10">
        <f ca="1">OFFSET(SerbiaOfficialData!$F$4,(ROW(E20)*17)-17,0)</f>
        <v>81</v>
      </c>
      <c r="F22" s="2">
        <f t="shared" ca="1" si="5"/>
        <v>0.26732673267326734</v>
      </c>
      <c r="G22" s="13">
        <f t="shared" ca="1" si="13"/>
        <v>0.1892361111111111</v>
      </c>
      <c r="H22" s="2">
        <f t="shared" ca="1" si="12"/>
        <v>0.2109375</v>
      </c>
      <c r="I22" s="4">
        <f ca="1">(ROWS($B$3:B22)*LN(2))/(LN(B22)/$B$3)</f>
        <v>2.329654905111112</v>
      </c>
      <c r="J22">
        <f ca="1">OFFSET(SerbiaOfficialData!$F$7,(ROW(J20)*17)-17,0)</f>
        <v>1161</v>
      </c>
      <c r="K22" s="11">
        <f ca="1">OFFSET(SerbiaOfficialData!$F$6,(ROW(K20)*17)-17,0)</f>
        <v>245</v>
      </c>
      <c r="L22" s="12">
        <f t="shared" ca="1" si="2"/>
        <v>0.33061224489795921</v>
      </c>
      <c r="M22" s="13">
        <f t="shared" ca="1" si="14"/>
        <v>0.38698224852071006</v>
      </c>
      <c r="Q22">
        <f t="shared" si="6"/>
        <v>340</v>
      </c>
      <c r="R22">
        <f ca="1">OFFSET(SerbiaOfficialData!$F$17,(ROW(R20)*17)-17,0)</f>
        <v>0</v>
      </c>
      <c r="S22">
        <f ca="1">R22-R21</f>
        <v>0</v>
      </c>
      <c r="T22" s="3">
        <f t="shared" ca="1" si="17"/>
        <v>0</v>
      </c>
      <c r="V22">
        <f ca="1">OFFSET(SerbiaOfficialData!$F$8,(ROW(W20)*17)-17,0)</f>
        <v>1</v>
      </c>
      <c r="W22">
        <f ca="1">OFFSET(SerbiaOfficialData!$F$11,(ROW(W20)*17)-17,0)</f>
        <v>4</v>
      </c>
      <c r="X22" s="3">
        <f t="shared" ca="1" si="15"/>
        <v>1.0416666666666666E-2</v>
      </c>
      <c r="Y22" s="3">
        <f t="shared" ca="1" si="16"/>
        <v>7.0175438596491224E-2</v>
      </c>
      <c r="Z22">
        <f ca="1">OFFSET(SerbiaOfficialData!$F$9,(ROW(Z20)*17)-17,0)</f>
        <v>0</v>
      </c>
      <c r="AA22">
        <f ca="1">OFFSET(SerbiaOfficialData!$F$10,(ROW(AA20)*17)-17,0)</f>
        <v>1</v>
      </c>
      <c r="AB22">
        <f ca="1">OFFSET(SerbiaOfficialData!$F$12,(ROW(AA20)*17)-17,0)</f>
        <v>59</v>
      </c>
      <c r="AC22">
        <f t="shared" si="8"/>
        <v>325</v>
      </c>
      <c r="AD22">
        <f ca="1">OFFSET(SerbiaOfficialData!$F$2,(ROW(AD20)*17)-17,0)</f>
        <v>24</v>
      </c>
      <c r="AE22" s="3">
        <f t="shared" ca="1" si="18"/>
        <v>6.25E-2</v>
      </c>
      <c r="AF22" s="15">
        <f t="shared" ca="1" si="9"/>
        <v>28</v>
      </c>
      <c r="AG22">
        <f t="shared" si="10"/>
        <v>326</v>
      </c>
      <c r="AH22">
        <f ca="1">OFFSET(SerbiaOfficialData!$F$3,(ROW(AH20)*17)-17,0)</f>
        <v>203</v>
      </c>
      <c r="AI22" s="10"/>
      <c r="AK22" s="4"/>
      <c r="AM22" s="4">
        <f ca="1">IF(_xlfn.FORECAST.ETS(AN22,$B$9:B21,$AN$9:AN21)&gt;0,_xlfn.FORECAST.ETS(AN22,$B$9:B21,$AN$9:AN21),0)</f>
        <v>284.27422588703706</v>
      </c>
      <c r="AN22" s="9">
        <f t="shared" si="11"/>
        <v>43915</v>
      </c>
    </row>
    <row r="23" spans="1:40" x14ac:dyDescent="0.25">
      <c r="A23" s="9">
        <f t="shared" si="3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4"/>
        <v>344</v>
      </c>
      <c r="E23" s="10">
        <f ca="1">OFFSET(SerbiaOfficialData!$F$4,(ROW(E21)*17)-17,0)</f>
        <v>73</v>
      </c>
      <c r="F23" s="2">
        <f t="shared" ca="1" si="5"/>
        <v>0.19010416666666666</v>
      </c>
      <c r="G23" s="13">
        <f t="shared" ca="1" si="13"/>
        <v>0.18220539517274018</v>
      </c>
      <c r="H23" s="2">
        <f t="shared" ca="1" si="12"/>
        <v>0.15973741794310722</v>
      </c>
      <c r="I23" s="4">
        <f ca="1">(ROWS($B$3:B23)*LN(2))/(LN(B23)/$B$3)</f>
        <v>2.3766274699848049</v>
      </c>
      <c r="J23">
        <f ca="1">OFFSET(SerbiaOfficialData!$F$7,(ROW(J21)*17)-17,0)</f>
        <v>1456</v>
      </c>
      <c r="K23" s="11">
        <f ca="1">OFFSET(SerbiaOfficialData!$F$6,(ROW(K21)*17)-17,0)</f>
        <v>295</v>
      </c>
      <c r="L23" s="12">
        <f t="shared" ca="1" si="2"/>
        <v>0.24745762711864408</v>
      </c>
      <c r="M23" s="13">
        <f t="shared" ca="1" si="14"/>
        <v>0.35582255083179298</v>
      </c>
      <c r="Q23">
        <f t="shared" si="6"/>
        <v>357</v>
      </c>
      <c r="R23">
        <f ca="1">OFFSET(SerbiaOfficialData!$F$17,(ROW(R21)*17)-17,0)</f>
        <v>0</v>
      </c>
      <c r="S23">
        <f t="shared" ref="S23:S52" ca="1" si="19">R23-R22</f>
        <v>0</v>
      </c>
      <c r="T23" s="3">
        <f t="shared" ca="1" si="17"/>
        <v>0</v>
      </c>
      <c r="V23">
        <f ca="1">OFFSET(SerbiaOfficialData!$F$8,(ROW(W21)*17)-17,0)</f>
        <v>3</v>
      </c>
      <c r="W23">
        <f ca="1">OFFSET(SerbiaOfficialData!$F$11,(ROW(W21)*17)-17,0)</f>
        <v>7</v>
      </c>
      <c r="X23" s="3">
        <f t="shared" ca="1" si="15"/>
        <v>1.5317286652078774E-2</v>
      </c>
      <c r="Y23" s="3">
        <f t="shared" ca="1" si="16"/>
        <v>9.7222222222222224E-2</v>
      </c>
      <c r="Z23">
        <f ca="1">OFFSET(SerbiaOfficialData!$F$9,(ROW(Z21)*17)-17,0)</f>
        <v>2</v>
      </c>
      <c r="AA23">
        <f ca="1">OFFSET(SerbiaOfficialData!$F$10,(ROW(AA21)*17)-17,0)</f>
        <v>1</v>
      </c>
      <c r="AB23">
        <f ca="1">OFFSET(SerbiaOfficialData!$F$12,(ROW(AA21)*17)-17,0)</f>
        <v>63.33</v>
      </c>
      <c r="AC23">
        <f t="shared" si="8"/>
        <v>342</v>
      </c>
      <c r="AD23">
        <f ca="1">OFFSET(SerbiaOfficialData!$F$2,(ROW(AD21)*17)-17,0)</f>
        <v>25</v>
      </c>
      <c r="AE23" s="3">
        <f t="shared" ca="1" si="18"/>
        <v>5.4704595185995623E-2</v>
      </c>
      <c r="AF23" s="15">
        <f t="shared" ca="1" si="9"/>
        <v>32</v>
      </c>
      <c r="AG23">
        <f t="shared" si="10"/>
        <v>343</v>
      </c>
      <c r="AH23">
        <f ca="1">OFFSET(SerbiaOfficialData!$F$3,(ROW(AH21)*17)-17,0)</f>
        <v>250</v>
      </c>
      <c r="AI23" s="10"/>
      <c r="AK23" s="4"/>
      <c r="AM23" s="4">
        <f ca="1">IF(_xlfn.FORECAST.ETS(AN23,$B$9:B22,$AN$9:AN22)&gt;0,_xlfn.FORECAST.ETS(AN23,$B$9:B22,$AN$9:AN22),0)</f>
        <v>462.0020790424004</v>
      </c>
      <c r="AN23" s="9">
        <f t="shared" si="11"/>
        <v>43916</v>
      </c>
    </row>
    <row r="24" spans="1:40" x14ac:dyDescent="0.25">
      <c r="A24" s="9">
        <f t="shared" si="3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4"/>
        <v>361</v>
      </c>
      <c r="E24" s="10">
        <f ca="1">OFFSET(SerbiaOfficialData!$F$4,(ROW(E22)*17)-17,0)</f>
        <v>71</v>
      </c>
      <c r="F24" s="2">
        <f t="shared" ca="1" si="5"/>
        <v>0.15536105032822758</v>
      </c>
      <c r="G24" s="13">
        <f t="shared" ca="1" si="13"/>
        <v>0.17202194357366771</v>
      </c>
      <c r="H24" s="2">
        <f t="shared" ca="1" si="12"/>
        <v>0.13446969696969696</v>
      </c>
      <c r="I24" s="4">
        <f ca="1">(ROWS($B$3:B24)*LN(2))/(LN(B24)/$B$3)</f>
        <v>2.4324459670451124</v>
      </c>
      <c r="J24">
        <f ca="1">OFFSET(SerbiaOfficialData!$F$7,(ROW(J22)*17)-17,0)</f>
        <v>1715</v>
      </c>
      <c r="K24" s="11">
        <f ca="1">OFFSET(SerbiaOfficialData!$F$6,(ROW(K22)*17)-17,0)</f>
        <v>259</v>
      </c>
      <c r="L24" s="12">
        <f t="shared" ca="1" si="2"/>
        <v>0.27413127413127414</v>
      </c>
      <c r="M24" s="13">
        <f t="shared" ca="1" si="14"/>
        <v>0.34431372549019607</v>
      </c>
      <c r="Q24">
        <f t="shared" si="6"/>
        <v>374</v>
      </c>
      <c r="R24">
        <f ca="1">OFFSET(SerbiaOfficialData!$F$17,(ROW(R22)*17)-17,0)</f>
        <v>0</v>
      </c>
      <c r="S24">
        <f t="shared" ca="1" si="19"/>
        <v>0</v>
      </c>
      <c r="T24" s="3">
        <f t="shared" ca="1" si="17"/>
        <v>0</v>
      </c>
      <c r="V24">
        <f ca="1">OFFSET(SerbiaOfficialData!$F$8,(ROW(W22)*17)-17,0)</f>
        <v>1</v>
      </c>
      <c r="W24">
        <f ca="1">OFFSET(SerbiaOfficialData!$F$11,(ROW(W22)*17)-17,0)</f>
        <v>8</v>
      </c>
      <c r="X24" s="3">
        <f t="shared" ca="1" si="15"/>
        <v>1.5151515151515152E-2</v>
      </c>
      <c r="Y24" s="3">
        <f t="shared" ca="1" si="16"/>
        <v>8.98876404494382E-2</v>
      </c>
      <c r="Z24">
        <f ca="1">OFFSET(SerbiaOfficialData!$F$9,(ROW(Z22)*17)-17,0)</f>
        <v>1</v>
      </c>
      <c r="AA24">
        <f ca="1">OFFSET(SerbiaOfficialData!$F$10,(ROW(AA22)*17)-17,0)</f>
        <v>0</v>
      </c>
      <c r="AB24">
        <f ca="1">OFFSET(SerbiaOfficialData!$F$12,(ROW(AA22)*17)-17,0)</f>
        <v>62</v>
      </c>
      <c r="AC24">
        <f t="shared" si="8"/>
        <v>359</v>
      </c>
      <c r="AD24">
        <f ca="1">OFFSET(SerbiaOfficialData!$F$2,(ROW(AD22)*17)-17,0)</f>
        <v>45</v>
      </c>
      <c r="AE24" s="3">
        <f t="shared" ca="1" si="18"/>
        <v>8.5227272727272721E-2</v>
      </c>
      <c r="AF24" s="15">
        <f t="shared" ca="1" si="9"/>
        <v>53</v>
      </c>
      <c r="AG24">
        <f t="shared" si="10"/>
        <v>360</v>
      </c>
      <c r="AH24">
        <f ca="1">OFFSET(SerbiaOfficialData!$F$3,(ROW(AH22)*17)-17,0)</f>
        <v>302</v>
      </c>
      <c r="AI24" s="10"/>
      <c r="AK24" s="4"/>
      <c r="AM24" s="4">
        <f ca="1">IF(_xlfn.FORECAST.ETS(AN24,$B$9:B23,$AN$9:AN23)&gt;0,_xlfn.FORECAST.ETS(AN24,$B$9:B23,$AN$9:AN23),0)</f>
        <v>530.57438389971207</v>
      </c>
      <c r="AN24" s="9">
        <f t="shared" si="11"/>
        <v>43917</v>
      </c>
    </row>
    <row r="25" spans="1:40" x14ac:dyDescent="0.25">
      <c r="A25" s="9">
        <f t="shared" si="3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4"/>
        <v>378</v>
      </c>
      <c r="E25" s="10">
        <f ca="1">OFFSET(SerbiaOfficialData!$F$4,(ROW(E23)*17)-17,0)</f>
        <v>131</v>
      </c>
      <c r="F25" s="2">
        <f t="shared" ca="1" si="5"/>
        <v>0.24810606060606061</v>
      </c>
      <c r="G25" s="13">
        <f t="shared" ca="1" si="13"/>
        <v>0.17889317889317891</v>
      </c>
      <c r="H25" s="2">
        <f t="shared" ca="1" si="12"/>
        <v>0.19878603945371776</v>
      </c>
      <c r="I25" s="4">
        <f ca="1">(ROWS($B$3:B25)*LN(2))/(LN(B25)/$B$3)</f>
        <v>2.4561799725615141</v>
      </c>
      <c r="J25">
        <f ca="1">OFFSET(SerbiaOfficialData!$F$7,(ROW(J23)*17)-17,0)</f>
        <v>2086</v>
      </c>
      <c r="K25" s="11">
        <f ca="1">OFFSET(SerbiaOfficialData!$F$6,(ROW(K23)*17)-17,0)</f>
        <v>371</v>
      </c>
      <c r="L25" s="12">
        <f t="shared" ca="1" si="2"/>
        <v>0.35309973045822102</v>
      </c>
      <c r="M25" s="13">
        <f t="shared" ca="1" si="14"/>
        <v>0.35189873417721518</v>
      </c>
      <c r="Q25">
        <f t="shared" si="6"/>
        <v>391</v>
      </c>
      <c r="R25">
        <f ca="1">OFFSET(SerbiaOfficialData!$F$17,(ROW(R23)*17)-17,0)</f>
        <v>0</v>
      </c>
      <c r="S25">
        <f t="shared" ca="1" si="19"/>
        <v>0</v>
      </c>
      <c r="T25" s="3">
        <f t="shared" ca="1" si="17"/>
        <v>0</v>
      </c>
      <c r="V25">
        <f ca="1">OFFSET(SerbiaOfficialData!$F$8,(ROW(W23)*17)-17,0)</f>
        <v>2</v>
      </c>
      <c r="W25">
        <f ca="1">OFFSET(SerbiaOfficialData!$F$11,(ROW(W23)*17)-17,0)</f>
        <v>10</v>
      </c>
      <c r="X25" s="3">
        <f t="shared" ca="1" si="15"/>
        <v>1.5174506828528073E-2</v>
      </c>
      <c r="Y25" s="3">
        <f t="shared" ca="1" si="16"/>
        <v>9.7087378640776698E-2</v>
      </c>
      <c r="Z25">
        <f ca="1">OFFSET(SerbiaOfficialData!$F$9,(ROW(Z23)*17)-17,0)</f>
        <v>1</v>
      </c>
      <c r="AA25">
        <f ca="1">OFFSET(SerbiaOfficialData!$F$10,(ROW(AA23)*17)-17,0)</f>
        <v>1</v>
      </c>
      <c r="AB25">
        <f ca="1">OFFSET(SerbiaOfficialData!$F$12,(ROW(AA23)*17)-17,0)</f>
        <v>63</v>
      </c>
      <c r="AC25">
        <f t="shared" si="8"/>
        <v>376</v>
      </c>
      <c r="AD25">
        <f ca="1">OFFSET(SerbiaOfficialData!$F$2,(ROW(AD23)*17)-17,0)</f>
        <v>49</v>
      </c>
      <c r="AE25" s="3">
        <f t="shared" ca="1" si="18"/>
        <v>7.4355083459787558E-2</v>
      </c>
      <c r="AF25" s="15">
        <f t="shared" ca="1" si="9"/>
        <v>59</v>
      </c>
      <c r="AG25">
        <f t="shared" si="10"/>
        <v>377</v>
      </c>
      <c r="AH25">
        <f ca="1">OFFSET(SerbiaOfficialData!$F$3,(ROW(AH23)*17)-17,0)</f>
        <v>334</v>
      </c>
      <c r="AI25" s="10"/>
      <c r="AK25" s="4"/>
      <c r="AM25" s="4">
        <f ca="1">IF(_xlfn.FORECAST.ETS(AN25,$B$9:B24,$AN$9:AN24)&gt;0,_xlfn.FORECAST.ETS(AN25,$B$9:B24,$AN$9:AN24),0)</f>
        <v>599.87156670197783</v>
      </c>
      <c r="AN25" s="9">
        <f t="shared" si="11"/>
        <v>43918</v>
      </c>
    </row>
    <row r="26" spans="1:40" x14ac:dyDescent="0.25">
      <c r="A26" s="9">
        <f t="shared" si="3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4"/>
        <v>395</v>
      </c>
      <c r="E26" s="10">
        <f ca="1">OFFSET(SerbiaOfficialData!$F$4,(ROW(E24)*17)-17,0)</f>
        <v>82</v>
      </c>
      <c r="F26" s="2">
        <f t="shared" ca="1" si="5"/>
        <v>0.1244309559939302</v>
      </c>
      <c r="G26" s="13">
        <f t="shared" ca="1" si="13"/>
        <v>0.16316639741518579</v>
      </c>
      <c r="H26" s="2">
        <f t="shared" ca="1" si="12"/>
        <v>0.1106612685560054</v>
      </c>
      <c r="I26" s="4">
        <f ca="1">(ROWS($B$3:B26)*LN(2))/(LN(B26)/$B$3)</f>
        <v>2.5174834684119438</v>
      </c>
      <c r="J26">
        <f ca="1">OFFSET(SerbiaOfficialData!$F$7,(ROW(J24)*17)-17,0)</f>
        <v>2462</v>
      </c>
      <c r="K26" s="11">
        <f ca="1">OFFSET(SerbiaOfficialData!$F$6,(ROW(K24)*17)-17,0)</f>
        <v>376</v>
      </c>
      <c r="L26" s="12">
        <f t="shared" ca="1" si="2"/>
        <v>0.21808510638297873</v>
      </c>
      <c r="M26" s="13">
        <f t="shared" ca="1" si="14"/>
        <v>0.32285562067128398</v>
      </c>
      <c r="Q26">
        <f t="shared" si="6"/>
        <v>408</v>
      </c>
      <c r="R26">
        <f ca="1">OFFSET(SerbiaOfficialData!$F$17,(ROW(R24)*17)-17,0)</f>
        <v>0</v>
      </c>
      <c r="S26">
        <f t="shared" ca="1" si="19"/>
        <v>0</v>
      </c>
      <c r="T26" s="3">
        <f t="shared" ca="1" si="17"/>
        <v>0</v>
      </c>
      <c r="V26">
        <f ca="1">OFFSET(SerbiaOfficialData!$F$8,(ROW(W24)*17)-17,0)</f>
        <v>3</v>
      </c>
      <c r="W26">
        <f ca="1">OFFSET(SerbiaOfficialData!$F$11,(ROW(W24)*17)-17,0)</f>
        <v>13</v>
      </c>
      <c r="X26" s="3">
        <f t="shared" ca="1" si="15"/>
        <v>1.7543859649122806E-2</v>
      </c>
      <c r="Y26" s="3">
        <f t="shared" ca="1" si="16"/>
        <v>9.6296296296296297E-2</v>
      </c>
      <c r="Z26">
        <f ca="1">OFFSET(SerbiaOfficialData!$F$9,(ROW(Z24)*17)-17,0)</f>
        <v>1</v>
      </c>
      <c r="AA26">
        <f ca="1">OFFSET(SerbiaOfficialData!$F$10,(ROW(AA24)*17)-17,0)</f>
        <v>2</v>
      </c>
      <c r="AB26">
        <f ca="1">OFFSET(SerbiaOfficialData!$F$12,(ROW(AA24)*17)-17,0)</f>
        <v>76.66</v>
      </c>
      <c r="AC26">
        <f t="shared" si="8"/>
        <v>393</v>
      </c>
      <c r="AD26">
        <f ca="1">OFFSET(SerbiaOfficialData!$F$2,(ROW(AD24)*17)-17,0)</f>
        <v>55</v>
      </c>
      <c r="AE26" s="3">
        <f t="shared" ca="1" si="18"/>
        <v>7.4224021592442652E-2</v>
      </c>
      <c r="AF26" s="15">
        <f t="shared" ca="1" si="9"/>
        <v>68</v>
      </c>
      <c r="AG26">
        <f t="shared" si="10"/>
        <v>394</v>
      </c>
      <c r="AH26">
        <f ca="1">OFFSET(SerbiaOfficialData!$F$3,(ROW(AH24)*17)-17,0)</f>
        <v>331</v>
      </c>
      <c r="AI26" s="10"/>
      <c r="AK26" s="4"/>
      <c r="AM26" s="4">
        <f ca="1">IF(_xlfn.FORECAST.ETS(AN26,$B$9:B25,$AN$9:AN25)&gt;0,_xlfn.FORECAST.ETS(AN26,$B$9:B25,$AN$9:AN25),0)</f>
        <v>777.51268099352774</v>
      </c>
      <c r="AN26" s="9">
        <f t="shared" si="11"/>
        <v>43919</v>
      </c>
    </row>
    <row r="27" spans="1:40" x14ac:dyDescent="0.25">
      <c r="A27" s="9">
        <f t="shared" si="3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4"/>
        <v>412</v>
      </c>
      <c r="E27" s="10">
        <f ca="1">OFFSET(SerbiaOfficialData!$F$4,(ROW(E25)*17)-17,0)</f>
        <v>44</v>
      </c>
      <c r="F27" s="2">
        <f t="shared" ca="1" si="5"/>
        <v>5.9379217273954114E-2</v>
      </c>
      <c r="G27" s="13">
        <f t="shared" ca="1" si="13"/>
        <v>0.14186691312384472</v>
      </c>
      <c r="H27" s="2">
        <f t="shared" ca="1" si="12"/>
        <v>5.605095541401274E-2</v>
      </c>
      <c r="I27" s="4">
        <f ca="1">(ROWS($B$3:B27)*LN(2))/(LN(B27)/$B$3)</f>
        <v>2.5996852307543441</v>
      </c>
      <c r="J27">
        <f ca="1">OFFSET(SerbiaOfficialData!$F$7,(ROW(J25)*17)-17,0)</f>
        <v>3084</v>
      </c>
      <c r="K27" s="11">
        <f ca="1">OFFSET(SerbiaOfficialData!$F$6,(ROW(K25)*17)-17,0)</f>
        <v>622</v>
      </c>
      <c r="L27" s="12">
        <f t="shared" ca="1" si="2"/>
        <v>7.0739549839228297E-2</v>
      </c>
      <c r="M27" s="13">
        <f t="shared" ca="1" si="14"/>
        <v>0.25456053067993367</v>
      </c>
      <c r="Q27">
        <f t="shared" si="6"/>
        <v>425</v>
      </c>
      <c r="R27">
        <f ca="1">OFFSET(SerbiaOfficialData!$F$17,(ROW(R25)*17)-17,0)</f>
        <v>0</v>
      </c>
      <c r="S27">
        <f t="shared" ca="1" si="19"/>
        <v>0</v>
      </c>
      <c r="T27" s="3">
        <f t="shared" ca="1" si="17"/>
        <v>0</v>
      </c>
      <c r="V27">
        <f ca="1">OFFSET(SerbiaOfficialData!$F$8,(ROW(W25)*17)-17,0)</f>
        <v>3</v>
      </c>
      <c r="W27">
        <f ca="1">OFFSET(SerbiaOfficialData!$F$11,(ROW(W25)*17)-17,0)</f>
        <v>16</v>
      </c>
      <c r="X27" s="3">
        <f t="shared" ca="1" si="15"/>
        <v>2.038216560509554E-2</v>
      </c>
      <c r="Y27" s="3">
        <f t="shared" ca="1" si="16"/>
        <v>9.3567251461988299E-2</v>
      </c>
      <c r="Z27">
        <f ca="1">OFFSET(SerbiaOfficialData!$F$9,(ROW(Z25)*17)-17,0)</f>
        <v>2</v>
      </c>
      <c r="AA27">
        <f ca="1">OFFSET(SerbiaOfficialData!$F$10,(ROW(AA25)*17)-17,0)</f>
        <v>1</v>
      </c>
      <c r="AB27">
        <f ca="1">OFFSET(SerbiaOfficialData!$F$12,(ROW(AA25)*17)-17,0)</f>
        <v>66.33</v>
      </c>
      <c r="AC27">
        <f t="shared" si="8"/>
        <v>410</v>
      </c>
      <c r="AD27">
        <f ca="1">OFFSET(SerbiaOfficialData!$F$2,(ROW(AD25)*17)-17,0)</f>
        <v>62</v>
      </c>
      <c r="AE27" s="3">
        <f t="shared" ca="1" si="18"/>
        <v>7.8980891719745219E-2</v>
      </c>
      <c r="AF27" s="15">
        <f t="shared" ca="1" si="9"/>
        <v>78</v>
      </c>
      <c r="AG27">
        <f t="shared" si="10"/>
        <v>411</v>
      </c>
      <c r="AH27">
        <f ca="1">OFFSET(SerbiaOfficialData!$F$3,(ROW(AH25)*17)-17,0)</f>
        <v>540</v>
      </c>
      <c r="AI27" s="10"/>
      <c r="AJ27" s="3">
        <f ca="1">(AH27+W27)/B27</f>
        <v>0.70828025477707002</v>
      </c>
      <c r="AK27" s="4">
        <f ca="1">B27-R27-W27-AH27</f>
        <v>229</v>
      </c>
      <c r="AL27" s="3">
        <f ca="1">AK27/B27</f>
        <v>0.29171974522292993</v>
      </c>
      <c r="AM27" s="4">
        <f ca="1">IF(_xlfn.FORECAST.ETS(AN27,$B$9:B26,$AN$9:AN26)&gt;0,_xlfn.FORECAST.ETS(AN27,$B$9:B26,$AN$9:AN26),0)</f>
        <v>836.25189219183198</v>
      </c>
      <c r="AN27" s="9">
        <f t="shared" si="11"/>
        <v>43920</v>
      </c>
    </row>
    <row r="28" spans="1:40" x14ac:dyDescent="0.25">
      <c r="A28" s="9">
        <f t="shared" si="3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4"/>
        <v>429</v>
      </c>
      <c r="E28" s="10">
        <f ca="1">OFFSET(SerbiaOfficialData!$F$4,(ROW(E26)*17)-17,0)</f>
        <v>115</v>
      </c>
      <c r="F28" s="2">
        <f t="shared" ca="1" si="5"/>
        <v>0.1464968152866242</v>
      </c>
      <c r="G28" s="13">
        <f t="shared" ca="1" si="13"/>
        <v>0.13543747502996403</v>
      </c>
      <c r="H28" s="2">
        <f t="shared" ca="1" si="12"/>
        <v>0.12777777777777777</v>
      </c>
      <c r="I28" s="4">
        <f ca="1">(ROWS($B$3:B28)*LN(2))/(LN(B28)/$B$3)</f>
        <v>2.6493356121765803</v>
      </c>
      <c r="J28">
        <f ca="1">OFFSET(SerbiaOfficialData!$F$7,(ROW(J26)*17)-17,0)</f>
        <v>3561</v>
      </c>
      <c r="K28" s="11">
        <f ca="1">OFFSET(SerbiaOfficialData!$F$6,(ROW(K26)*17)-17,0)</f>
        <v>477</v>
      </c>
      <c r="L28" s="12">
        <f t="shared" ca="1" si="2"/>
        <v>0.24109014675052412</v>
      </c>
      <c r="M28" s="13">
        <f t="shared" ca="1" si="14"/>
        <v>0.24214285714285713</v>
      </c>
      <c r="Q28">
        <f t="shared" si="6"/>
        <v>442</v>
      </c>
      <c r="R28">
        <f ca="1">OFFSET(SerbiaOfficialData!$F$17,(ROW(R26)*17)-17,0)</f>
        <v>0</v>
      </c>
      <c r="S28">
        <f t="shared" ca="1" si="19"/>
        <v>0</v>
      </c>
      <c r="T28" s="3">
        <f t="shared" ca="1" si="17"/>
        <v>0</v>
      </c>
      <c r="V28">
        <f ca="1">OFFSET(SerbiaOfficialData!$F$8,(ROW(W26)*17)-17,0)</f>
        <v>7</v>
      </c>
      <c r="W28">
        <f ca="1">OFFSET(SerbiaOfficialData!$F$11,(ROW(W26)*17)-17,0)</f>
        <v>23</v>
      </c>
      <c r="X28" s="3">
        <f t="shared" ca="1" si="15"/>
        <v>2.5555555555555557E-2</v>
      </c>
      <c r="Y28" s="3">
        <f t="shared" ca="1" si="16"/>
        <v>0.1036036036036036</v>
      </c>
      <c r="Z28">
        <f ca="1">OFFSET(SerbiaOfficialData!$F$9,(ROW(Z26)*17)-17,0)</f>
        <v>7</v>
      </c>
      <c r="AA28">
        <f ca="1">OFFSET(SerbiaOfficialData!$F$10,(ROW(AA26)*17)-17,0)</f>
        <v>0</v>
      </c>
      <c r="AB28">
        <f ca="1">OFFSET(SerbiaOfficialData!$F$12,(ROW(AA26)*17)-17,0)</f>
        <v>58</v>
      </c>
      <c r="AC28">
        <f t="shared" si="8"/>
        <v>427</v>
      </c>
      <c r="AD28" s="19"/>
      <c r="AE28" s="3">
        <f t="shared" ca="1" si="18"/>
        <v>0</v>
      </c>
      <c r="AF28" s="15">
        <f t="shared" ca="1" si="9"/>
        <v>23</v>
      </c>
      <c r="AG28">
        <f t="shared" si="10"/>
        <v>428</v>
      </c>
      <c r="AH28" s="17"/>
      <c r="AI28" s="10"/>
      <c r="AK28" s="4"/>
      <c r="AM28" s="4">
        <f ca="1">IF(_xlfn.FORECAST.ETS(AN28,$B$9:B27,$AN$9:AN27)&gt;0,_xlfn.FORECAST.ETS(AN28,$B$9:B27,$AN$9:AN27),0)</f>
        <v>910.03981925987273</v>
      </c>
      <c r="AN28" s="9">
        <f t="shared" si="11"/>
        <v>43921</v>
      </c>
    </row>
    <row r="29" spans="1:40" x14ac:dyDescent="0.25">
      <c r="A29" s="9">
        <f t="shared" si="3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4"/>
        <v>446</v>
      </c>
      <c r="E29" s="10">
        <f ca="1">OFFSET(SerbiaOfficialData!$F$4,(ROW(E27)*17)-17,0)</f>
        <v>160</v>
      </c>
      <c r="F29" s="2">
        <f t="shared" ca="1" si="5"/>
        <v>0.17777777777777778</v>
      </c>
      <c r="G29" s="13">
        <f t="shared" ca="1" si="13"/>
        <v>0.13941894447309611</v>
      </c>
      <c r="H29" s="2">
        <f t="shared" ca="1" si="12"/>
        <v>0.15094339622641509</v>
      </c>
      <c r="I29" s="4">
        <f ca="1">(ROWS($B$3:B29)*LN(2))/(LN(B29)/$B$3)</f>
        <v>2.6866076505676424</v>
      </c>
      <c r="J29">
        <f ca="1">OFFSET(SerbiaOfficialData!$F$7,(ROW(J27)*17)-17,0)</f>
        <v>4371</v>
      </c>
      <c r="K29" s="11">
        <f ca="1">OFFSET(SerbiaOfficialData!$F$6,(ROW(K27)*17)-17,0)</f>
        <v>810</v>
      </c>
      <c r="L29" s="12">
        <f t="shared" ca="1" si="2"/>
        <v>0.19753086419753085</v>
      </c>
      <c r="M29" s="13">
        <f t="shared" ca="1" si="14"/>
        <v>0.22890206040079028</v>
      </c>
      <c r="Q29">
        <f t="shared" si="6"/>
        <v>459</v>
      </c>
      <c r="R29">
        <f ca="1">OFFSET(SerbiaOfficialData!$F$17,(ROW(R27)*17)-17,0)</f>
        <v>0</v>
      </c>
      <c r="S29">
        <f t="shared" ca="1" si="19"/>
        <v>0</v>
      </c>
      <c r="T29" s="3">
        <f t="shared" ca="1" si="17"/>
        <v>0</v>
      </c>
      <c r="V29">
        <f ca="1">OFFSET(SerbiaOfficialData!$F$8,(ROW(W27)*17)-17,0)</f>
        <v>5</v>
      </c>
      <c r="W29">
        <f ca="1">OFFSET(SerbiaOfficialData!$F$11,(ROW(W27)*17)-17,0)</f>
        <v>28</v>
      </c>
      <c r="X29" s="3">
        <f t="shared" ca="1" si="15"/>
        <v>2.6415094339622643E-2</v>
      </c>
      <c r="Y29" s="3">
        <f t="shared" ca="1" si="16"/>
        <v>0.11244979919678715</v>
      </c>
      <c r="Z29">
        <f ca="1">OFFSET(SerbiaOfficialData!$F$9,(ROW(Z27)*17)-17,0)</f>
        <v>5</v>
      </c>
      <c r="AA29">
        <f ca="1">OFFSET(SerbiaOfficialData!$F$10,(ROW(AA27)*17)-17,0)</f>
        <v>0</v>
      </c>
      <c r="AB29">
        <f ca="1">OFFSET(SerbiaOfficialData!$F$12,(ROW(AA27)*17)-17,0)</f>
        <v>61.2</v>
      </c>
      <c r="AC29">
        <f t="shared" si="8"/>
        <v>444</v>
      </c>
      <c r="AD29">
        <f ca="1">OFFSET(SerbiaOfficialData!$F$2,(ROW(AD27)*17)-17,0)</f>
        <v>72</v>
      </c>
      <c r="AE29" s="3">
        <f t="shared" ca="1" si="18"/>
        <v>6.7924528301886791E-2</v>
      </c>
      <c r="AF29" s="15">
        <f t="shared" ca="1" si="9"/>
        <v>100</v>
      </c>
      <c r="AG29">
        <f t="shared" si="10"/>
        <v>445</v>
      </c>
      <c r="AH29">
        <f ca="1">OFFSET(SerbiaOfficialData!$F$3,(ROW(AH27)*17)-17,0)</f>
        <v>648</v>
      </c>
      <c r="AI29" s="10">
        <f ca="1">AH29-AH27</f>
        <v>108</v>
      </c>
      <c r="AJ29" s="3">
        <f t="shared" ref="AJ29:AJ40" ca="1" si="20">(AH29+W29)/B29</f>
        <v>0.63773584905660374</v>
      </c>
      <c r="AK29" s="4">
        <f t="shared" ref="AK29:AK62" ca="1" si="21">B29-R29-W29-AH29</f>
        <v>384</v>
      </c>
      <c r="AL29" s="3">
        <f t="shared" ref="AL29:AL62" ca="1" si="22">AK29/B29</f>
        <v>0.3622641509433962</v>
      </c>
      <c r="AM29" s="4">
        <f ca="1">IF(_xlfn.FORECAST.ETS(AN29,$B$9:B28,$AN$9:AN28)&gt;0,_xlfn.FORECAST.ETS(AN29,$B$9:B28,$AN$9:AN28),0)</f>
        <v>1001.2133231334371</v>
      </c>
      <c r="AN29" s="9">
        <f t="shared" si="11"/>
        <v>43922</v>
      </c>
    </row>
    <row r="30" spans="1:40" x14ac:dyDescent="0.25">
      <c r="A30" s="9">
        <f t="shared" si="3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4"/>
        <v>463</v>
      </c>
      <c r="E30" s="10">
        <f ca="1">OFFSET(SerbiaOfficialData!$F$4,(ROW(E28)*17)-17,0)</f>
        <v>111</v>
      </c>
      <c r="F30" s="2">
        <f t="shared" ca="1" si="5"/>
        <v>0.10471698113207548</v>
      </c>
      <c r="G30" s="13">
        <f t="shared" ca="1" si="13"/>
        <v>0.12984293193717278</v>
      </c>
      <c r="H30" s="2">
        <f t="shared" ca="1" si="12"/>
        <v>9.479077711357814E-2</v>
      </c>
      <c r="I30" s="4">
        <f ca="1">(ROWS($B$3:B30)*LN(2))/(LN(B30)/$B$3)</f>
        <v>2.7468416479834254</v>
      </c>
      <c r="J30">
        <f ca="1">OFFSET(SerbiaOfficialData!$F$7,(ROW(J28)*17)-17,0)</f>
        <v>5008</v>
      </c>
      <c r="K30" s="11">
        <f ca="1">OFFSET(SerbiaOfficialData!$F$6,(ROW(K28)*17)-17,0)</f>
        <v>637</v>
      </c>
      <c r="L30" s="12">
        <f t="shared" ca="1" si="2"/>
        <v>0.17425431711145997</v>
      </c>
      <c r="M30" s="13">
        <f t="shared" ca="1" si="14"/>
        <v>0.21212121212121213</v>
      </c>
      <c r="Q30">
        <f t="shared" si="6"/>
        <v>476</v>
      </c>
      <c r="R30">
        <f ca="1">OFFSET(SerbiaOfficialData!$F$17,(ROW(R28)*17)-17,0)</f>
        <v>0</v>
      </c>
      <c r="S30">
        <f t="shared" ca="1" si="19"/>
        <v>0</v>
      </c>
      <c r="T30" s="3">
        <f t="shared" ca="1" si="17"/>
        <v>0</v>
      </c>
      <c r="V30">
        <f ca="1">OFFSET(SerbiaOfficialData!$F$8,(ROW(W28)*17)-17,0)</f>
        <v>3</v>
      </c>
      <c r="W30">
        <f ca="1">OFFSET(SerbiaOfficialData!$F$11,(ROW(W28)*17)-17,0)</f>
        <v>31</v>
      </c>
      <c r="X30" s="3">
        <f t="shared" ca="1" si="15"/>
        <v>2.6473099914602904E-2</v>
      </c>
      <c r="Y30" s="3">
        <f t="shared" ca="1" si="16"/>
        <v>0.10231023102310231</v>
      </c>
      <c r="Z30">
        <f ca="1">OFFSET(SerbiaOfficialData!$F$9,(ROW(Z28)*17)-17,0)</f>
        <v>2</v>
      </c>
      <c r="AA30">
        <f ca="1">OFFSET(SerbiaOfficialData!$F$10,(ROW(AA28)*17)-17,0)</f>
        <v>1</v>
      </c>
      <c r="AB30">
        <f ca="1">OFFSET(SerbiaOfficialData!$F$12,(ROW(AA28)*17)-17,0)</f>
        <v>58.7</v>
      </c>
      <c r="AC30">
        <f t="shared" si="8"/>
        <v>461</v>
      </c>
      <c r="AD30">
        <f ca="1">OFFSET(SerbiaOfficialData!$F$2,(ROW(AD28)*17)-17,0)</f>
        <v>81</v>
      </c>
      <c r="AE30" s="3">
        <f t="shared" ca="1" si="18"/>
        <v>6.9171648163962429E-2</v>
      </c>
      <c r="AF30" s="15">
        <f t="shared" ca="1" si="9"/>
        <v>112</v>
      </c>
      <c r="AG30">
        <f t="shared" si="10"/>
        <v>462</v>
      </c>
      <c r="AH30">
        <f ca="1">OFFSET(SerbiaOfficialData!$F$3,(ROW(AH28)*17)-17,0)</f>
        <v>783</v>
      </c>
      <c r="AI30" s="10">
        <f ca="1">AH30-AH29</f>
        <v>135</v>
      </c>
      <c r="AJ30" s="3">
        <f t="shared" ca="1" si="20"/>
        <v>0.69513236549957302</v>
      </c>
      <c r="AK30" s="4">
        <f t="shared" ca="1" si="21"/>
        <v>357</v>
      </c>
      <c r="AL30" s="3">
        <f t="shared" ca="1" si="22"/>
        <v>0.30486763450042698</v>
      </c>
      <c r="AM30" s="4">
        <f ca="1">IF(_xlfn.FORECAST.ETS(AN30,$B$9:B29,$AN$9:AN29)&gt;0,_xlfn.FORECAST.ETS(AN30,$B$9:B29,$AN$9:AN29),0)</f>
        <v>1123.9746006274963</v>
      </c>
      <c r="AN30" s="9">
        <f t="shared" si="11"/>
        <v>43923</v>
      </c>
    </row>
    <row r="31" spans="1:40" x14ac:dyDescent="0.25">
      <c r="A31" s="9">
        <f t="shared" si="3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4"/>
        <v>480</v>
      </c>
      <c r="E31" s="10">
        <f ca="1">OFFSET(SerbiaOfficialData!$F$4,(ROW(E29)*17)-17,0)</f>
        <v>305</v>
      </c>
      <c r="F31" s="2">
        <f t="shared" ca="1" si="5"/>
        <v>0.26046114432109307</v>
      </c>
      <c r="G31" s="13">
        <f t="shared" ca="1" si="13"/>
        <v>0.14041404140414041</v>
      </c>
      <c r="H31" s="2">
        <f t="shared" ca="1" si="12"/>
        <v>0.20663956639566394</v>
      </c>
      <c r="I31" s="4">
        <f ca="1">(ROWS($B$3:B31)*LN(2))/(LN(B31)/$B$3)</f>
        <v>2.7546961141121895</v>
      </c>
      <c r="J31">
        <f ca="1">OFFSET(SerbiaOfficialData!$F$7,(ROW(J29)*17)-17,0)</f>
        <v>5756</v>
      </c>
      <c r="K31" s="11">
        <f ca="1">OFFSET(SerbiaOfficialData!$F$6,(ROW(K29)*17)-17,0)</f>
        <v>748</v>
      </c>
      <c r="L31" s="12">
        <f t="shared" ca="1" si="2"/>
        <v>0.40775401069518719</v>
      </c>
      <c r="M31" s="13">
        <f t="shared" ca="1" si="14"/>
        <v>0.23764961915125135</v>
      </c>
      <c r="Q31">
        <f t="shared" si="6"/>
        <v>493</v>
      </c>
      <c r="R31">
        <f ca="1">OFFSET(SerbiaOfficialData!$F$17,(ROW(R29)*17)-17,0)</f>
        <v>0</v>
      </c>
      <c r="S31">
        <f t="shared" ca="1" si="19"/>
        <v>0</v>
      </c>
      <c r="T31" s="3">
        <f t="shared" ca="1" si="17"/>
        <v>0</v>
      </c>
      <c r="V31">
        <f ca="1">OFFSET(SerbiaOfficialData!$F$8,(ROW(W29)*17)-17,0)</f>
        <v>8</v>
      </c>
      <c r="W31">
        <f ca="1">OFFSET(SerbiaOfficialData!$F$11,(ROW(W29)*17)-17,0)</f>
        <v>39</v>
      </c>
      <c r="X31" s="3">
        <f t="shared" ca="1" si="15"/>
        <v>2.6422764227642278E-2</v>
      </c>
      <c r="Y31" s="3">
        <f t="shared" ca="1" si="16"/>
        <v>0.1015625</v>
      </c>
      <c r="Z31">
        <f ca="1">OFFSET(SerbiaOfficialData!$F$9,(ROW(Z29)*17)-17,0)</f>
        <v>6</v>
      </c>
      <c r="AA31">
        <f ca="1">OFFSET(SerbiaOfficialData!$F$10,(ROW(AA29)*17)-17,0)</f>
        <v>2</v>
      </c>
      <c r="AB31">
        <f ca="1">OFFSET(SerbiaOfficialData!$F$12,(ROW(AA29)*17)-17,0)</f>
        <v>70.75</v>
      </c>
      <c r="AC31">
        <f t="shared" si="8"/>
        <v>478</v>
      </c>
      <c r="AD31">
        <f ca="1">OFFSET(SerbiaOfficialData!$F$2,(ROW(AD29)*17)-17,0)</f>
        <v>81</v>
      </c>
      <c r="AE31" s="3">
        <f t="shared" ca="1" si="18"/>
        <v>5.4878048780487805E-2</v>
      </c>
      <c r="AF31" s="15">
        <f t="shared" ca="1" si="9"/>
        <v>120</v>
      </c>
      <c r="AG31">
        <f t="shared" si="10"/>
        <v>479</v>
      </c>
      <c r="AH31">
        <f ca="1">OFFSET(SerbiaOfficialData!$F$3,(ROW(AH29)*17)-17,0)</f>
        <v>874</v>
      </c>
      <c r="AI31" s="10">
        <f t="shared" ref="AI31:AI40" ca="1" si="23">AH31-AH30</f>
        <v>91</v>
      </c>
      <c r="AJ31" s="3">
        <f t="shared" ca="1" si="20"/>
        <v>0.61856368563685638</v>
      </c>
      <c r="AK31" s="4">
        <f t="shared" ca="1" si="21"/>
        <v>563</v>
      </c>
      <c r="AL31" s="3">
        <f t="shared" ca="1" si="22"/>
        <v>0.38143631436314362</v>
      </c>
      <c r="AM31" s="4">
        <f ca="1">IF(_xlfn.FORECAST.ETS(AN31,$B$9:B30,$AN$9:AN30)&gt;0,_xlfn.FORECAST.ETS(AN31,$B$9:B30,$AN$9:AN30),0)</f>
        <v>1296.9007088581729</v>
      </c>
      <c r="AN31" s="9">
        <f t="shared" si="11"/>
        <v>43924</v>
      </c>
    </row>
    <row r="32" spans="1:40" x14ac:dyDescent="0.25">
      <c r="A32" s="9">
        <f t="shared" si="3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4"/>
        <v>497</v>
      </c>
      <c r="E32" s="10">
        <f ca="1">OFFSET(SerbiaOfficialData!$F$4,(ROW(E30)*17)-17,0)</f>
        <v>148</v>
      </c>
      <c r="F32" s="2">
        <f t="shared" ca="1" si="5"/>
        <v>0.1002710027100271</v>
      </c>
      <c r="G32" s="13">
        <f t="shared" ca="1" si="13"/>
        <v>0.13047853309481217</v>
      </c>
      <c r="H32" s="2">
        <f t="shared" ca="1" si="12"/>
        <v>9.1133004926108374E-2</v>
      </c>
      <c r="I32" s="4">
        <f ca="1">(ROWS($B$3:B32)*LN(2))/(LN(B32)/$B$3)</f>
        <v>2.8128509249915568</v>
      </c>
      <c r="J32">
        <f ca="1">OFFSET(SerbiaOfficialData!$F$7,(ROW(J30)*17)-17,0)</f>
        <v>6401</v>
      </c>
      <c r="K32" s="11">
        <f ca="1">OFFSET(SerbiaOfficialData!$F$6,(ROW(K30)*17)-17,0)</f>
        <v>645</v>
      </c>
      <c r="L32" s="12">
        <f t="shared" ca="1" si="2"/>
        <v>0.22945736434108527</v>
      </c>
      <c r="M32" s="13">
        <f t="shared" ca="1" si="14"/>
        <v>0.23599595551061678</v>
      </c>
      <c r="Q32">
        <f t="shared" si="6"/>
        <v>510</v>
      </c>
      <c r="R32">
        <f ca="1">OFFSET(SerbiaOfficialData!$F$17,(ROW(R30)*17)-17,0)</f>
        <v>0</v>
      </c>
      <c r="S32">
        <f t="shared" ca="1" si="19"/>
        <v>0</v>
      </c>
      <c r="T32" s="3">
        <f t="shared" ca="1" si="17"/>
        <v>0</v>
      </c>
      <c r="V32">
        <f ca="1">OFFSET(SerbiaOfficialData!$F$8,(ROW(W30)*17)-17,0)</f>
        <v>5</v>
      </c>
      <c r="W32">
        <f ca="1">OFFSET(SerbiaOfficialData!$F$11,(ROW(W30)*17)-17,0)</f>
        <v>44</v>
      </c>
      <c r="X32" s="3">
        <f t="shared" ca="1" si="15"/>
        <v>2.7093596059113302E-2</v>
      </c>
      <c r="Y32" s="3">
        <f t="shared" ca="1" si="16"/>
        <v>9.6280087527352301E-2</v>
      </c>
      <c r="Z32">
        <f ca="1">OFFSET(SerbiaOfficialData!$F$9,(ROW(Z30)*17)-17,0)</f>
        <v>5</v>
      </c>
      <c r="AA32">
        <f ca="1">OFFSET(SerbiaOfficialData!$F$10,(ROW(AA30)*17)-17,0)</f>
        <v>0</v>
      </c>
      <c r="AB32">
        <f ca="1">OFFSET(SerbiaOfficialData!$F$12,(ROW(AA30)*17)-17,0)</f>
        <v>63.2</v>
      </c>
      <c r="AC32">
        <f t="shared" si="8"/>
        <v>495</v>
      </c>
      <c r="AD32">
        <f ca="1">OFFSET(SerbiaOfficialData!$F$2,(ROW(AD30)*17)-17,0)</f>
        <v>89</v>
      </c>
      <c r="AE32" s="3">
        <f t="shared" ca="1" si="18"/>
        <v>5.4802955665024633E-2</v>
      </c>
      <c r="AF32" s="15">
        <f t="shared" ca="1" si="9"/>
        <v>133</v>
      </c>
      <c r="AG32">
        <f t="shared" si="10"/>
        <v>496</v>
      </c>
      <c r="AH32">
        <f ca="1">OFFSET(SerbiaOfficialData!$F$3,(ROW(AH30)*17)-17,0)</f>
        <v>1046</v>
      </c>
      <c r="AI32" s="10">
        <f t="shared" ca="1" si="23"/>
        <v>172</v>
      </c>
      <c r="AJ32" s="3">
        <f t="shared" ca="1" si="20"/>
        <v>0.6711822660098522</v>
      </c>
      <c r="AK32" s="4">
        <f t="shared" ca="1" si="21"/>
        <v>534</v>
      </c>
      <c r="AL32" s="3">
        <f t="shared" ca="1" si="22"/>
        <v>0.3288177339901478</v>
      </c>
      <c r="AM32" s="4">
        <f ca="1">IF(_xlfn.FORECAST.ETS(AN32,$B$9:B31,$AN$9:AN31)&gt;0,_xlfn.FORECAST.ETS(AN32,$B$9:B31,$AN$9:AN31),0)</f>
        <v>1740.7250413775009</v>
      </c>
      <c r="AN32" s="9">
        <f t="shared" si="11"/>
        <v>43925</v>
      </c>
    </row>
    <row r="33" spans="1:40" x14ac:dyDescent="0.25">
      <c r="A33" s="9">
        <f t="shared" si="3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4"/>
        <v>514</v>
      </c>
      <c r="E33" s="10">
        <f ca="1">OFFSET(SerbiaOfficialData!$F$4,(ROW(E31)*17)-17,0)</f>
        <v>284</v>
      </c>
      <c r="F33" s="2">
        <f t="shared" ca="1" si="5"/>
        <v>0.1748768472906404</v>
      </c>
      <c r="G33" s="13">
        <f t="shared" ca="1" si="13"/>
        <v>0.1336691204959318</v>
      </c>
      <c r="H33" s="2">
        <f t="shared" ca="1" si="12"/>
        <v>0.1488469601677149</v>
      </c>
      <c r="I33" s="4">
        <f ca="1">(ROWS($B$3:B33)*LN(2))/(LN(B33)/$B$3)</f>
        <v>2.8445989737280346</v>
      </c>
      <c r="J33">
        <f ca="1">OFFSET(SerbiaOfficialData!$F$7,(ROW(J31)*17)-17,0)</f>
        <v>7360</v>
      </c>
      <c r="K33" s="11">
        <f ca="1">OFFSET(SerbiaOfficialData!$F$6,(ROW(K31)*17)-17,0)</f>
        <v>959</v>
      </c>
      <c r="L33" s="12">
        <f t="shared" ca="1" si="2"/>
        <v>0.2961418143899896</v>
      </c>
      <c r="M33" s="13">
        <f t="shared" ca="1" si="14"/>
        <v>0.24446412754650132</v>
      </c>
      <c r="Q33">
        <f t="shared" si="6"/>
        <v>527</v>
      </c>
      <c r="R33">
        <f ca="1">OFFSET(SerbiaOfficialData!$F$17,(ROW(R31)*17)-17,0)</f>
        <v>0</v>
      </c>
      <c r="S33">
        <f t="shared" ca="1" si="19"/>
        <v>0</v>
      </c>
      <c r="T33" s="3">
        <f t="shared" ca="1" si="17"/>
        <v>0</v>
      </c>
      <c r="V33">
        <f ca="1">OFFSET(SerbiaOfficialData!$F$8,(ROW(W31)*17)-17,0)</f>
        <v>7</v>
      </c>
      <c r="W33">
        <f ca="1">OFFSET(SerbiaOfficialData!$F$11,(ROW(W31)*17)-17,0)</f>
        <v>51</v>
      </c>
      <c r="X33" s="3">
        <f t="shared" ca="1" si="15"/>
        <v>2.6729559748427674E-2</v>
      </c>
      <c r="Y33" s="3">
        <f t="shared" ca="1" si="16"/>
        <v>9.6590909090909088E-2</v>
      </c>
      <c r="Z33">
        <f ca="1">OFFSET(SerbiaOfficialData!$F$9,(ROW(Z31)*17)-17,0)</f>
        <v>5</v>
      </c>
      <c r="AA33">
        <f ca="1">OFFSET(SerbiaOfficialData!$F$10,(ROW(AA31)*17)-17,0)</f>
        <v>2</v>
      </c>
      <c r="AB33">
        <f ca="1">OFFSET(SerbiaOfficialData!$F$12,(ROW(AA31)*17)-17,0)</f>
        <v>64.2</v>
      </c>
      <c r="AC33">
        <f t="shared" si="8"/>
        <v>512</v>
      </c>
      <c r="AD33">
        <f ca="1">OFFSET(SerbiaOfficialData!$F$2,(ROW(AD31)*17)-17,0)</f>
        <v>98</v>
      </c>
      <c r="AE33" s="3">
        <f t="shared" ca="1" si="18"/>
        <v>5.1362683438155136E-2</v>
      </c>
      <c r="AF33" s="15">
        <f t="shared" ca="1" si="9"/>
        <v>149</v>
      </c>
      <c r="AG33">
        <f t="shared" si="10"/>
        <v>513</v>
      </c>
      <c r="AH33">
        <f ca="1">OFFSET(SerbiaOfficialData!$F$3,(ROW(AH31)*17)-17,0)</f>
        <v>1082</v>
      </c>
      <c r="AI33" s="10">
        <f t="shared" ca="1" si="23"/>
        <v>36</v>
      </c>
      <c r="AJ33" s="3">
        <f t="shared" ca="1" si="20"/>
        <v>0.59381551362683438</v>
      </c>
      <c r="AK33" s="4">
        <f t="shared" ca="1" si="21"/>
        <v>775</v>
      </c>
      <c r="AL33" s="3">
        <f t="shared" ca="1" si="22"/>
        <v>0.40618448637316562</v>
      </c>
      <c r="AM33" s="4">
        <f ca="1">IF(_xlfn.FORECAST.ETS(AN33,$B$9:B32,$AN$9:AN32)&gt;0,_xlfn.FORECAST.ETS(AN33,$B$9:B32,$AN$9:AN32),0)</f>
        <v>1848.1504778938656</v>
      </c>
      <c r="AN33" s="9">
        <f t="shared" si="11"/>
        <v>43926</v>
      </c>
    </row>
    <row r="34" spans="1:40" x14ac:dyDescent="0.25">
      <c r="A34" s="9">
        <f t="shared" si="3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4"/>
        <v>531</v>
      </c>
      <c r="E34" s="10">
        <f ca="1">OFFSET(SerbiaOfficialData!$F$4,(ROW(E32)*17)-17,0)</f>
        <v>292</v>
      </c>
      <c r="F34" s="2">
        <f t="shared" ca="1" si="5"/>
        <v>0.15303983228511531</v>
      </c>
      <c r="G34" s="13">
        <f t="shared" ca="1" si="13"/>
        <v>0.12987779182469447</v>
      </c>
      <c r="H34" s="2">
        <f t="shared" ca="1" si="12"/>
        <v>0.13272727272727272</v>
      </c>
      <c r="I34" s="4">
        <f ca="1">(ROWS($B$3:B34)*LN(2))/(LN(B34)/$B$3)</f>
        <v>2.882029228834031</v>
      </c>
      <c r="J34">
        <f ca="1">OFFSET(SerbiaOfficialData!$F$7,(ROW(J32)*17)-17,0)</f>
        <v>8552</v>
      </c>
      <c r="K34" s="11">
        <f ca="1">OFFSET(SerbiaOfficialData!$F$6,(ROW(K32)*17)-17,0)</f>
        <v>1192</v>
      </c>
      <c r="L34" s="12">
        <f t="shared" ca="1" si="2"/>
        <v>0.24496644295302014</v>
      </c>
      <c r="M34" s="13">
        <f t="shared" ca="1" si="14"/>
        <v>0.23832353850912466</v>
      </c>
      <c r="Q34">
        <f t="shared" si="6"/>
        <v>544</v>
      </c>
      <c r="R34">
        <f ca="1">OFFSET(SerbiaOfficialData!$F$17,(ROW(R32)*17)-17,0)</f>
        <v>0</v>
      </c>
      <c r="S34">
        <f t="shared" ca="1" si="19"/>
        <v>0</v>
      </c>
      <c r="T34" s="3">
        <f t="shared" ca="1" si="17"/>
        <v>0</v>
      </c>
      <c r="V34">
        <f ca="1">OFFSET(SerbiaOfficialData!$F$8,(ROW(W32)*17)-17,0)</f>
        <v>7</v>
      </c>
      <c r="W34">
        <f ca="1">OFFSET(SerbiaOfficialData!$F$11,(ROW(W32)*17)-17,0)</f>
        <v>58</v>
      </c>
      <c r="X34" s="3">
        <f t="shared" ca="1" si="15"/>
        <v>2.6363636363636363E-2</v>
      </c>
      <c r="Y34" s="3">
        <f t="shared" ca="1" si="16"/>
        <v>8.8012139605462822E-2</v>
      </c>
      <c r="Z34">
        <f ca="1">OFFSET(SerbiaOfficialData!$F$9,(ROW(Z32)*17)-17,0)</f>
        <v>3</v>
      </c>
      <c r="AA34">
        <f ca="1">OFFSET(SerbiaOfficialData!$F$10,(ROW(AA32)*17)-17,0)</f>
        <v>4</v>
      </c>
      <c r="AB34">
        <f ca="1">OFFSET(SerbiaOfficialData!$F$12,(ROW(AA32)*17)-17,0)</f>
        <v>64.5</v>
      </c>
      <c r="AC34">
        <f t="shared" si="8"/>
        <v>529</v>
      </c>
      <c r="AD34">
        <f ca="1">OFFSET(SerbiaOfficialData!$F$2,(ROW(AD32)*17)-17,0)</f>
        <v>101</v>
      </c>
      <c r="AE34" s="3">
        <f t="shared" ca="1" si="18"/>
        <v>4.5909090909090906E-2</v>
      </c>
      <c r="AF34" s="15">
        <f t="shared" ca="1" si="9"/>
        <v>159</v>
      </c>
      <c r="AG34">
        <f t="shared" si="10"/>
        <v>530</v>
      </c>
      <c r="AH34">
        <f ca="1">OFFSET(SerbiaOfficialData!$F$3,(ROW(AH32)*17)-17,0)</f>
        <v>1197</v>
      </c>
      <c r="AI34" s="10">
        <f t="shared" ca="1" si="23"/>
        <v>115</v>
      </c>
      <c r="AJ34" s="3">
        <f t="shared" ca="1" si="20"/>
        <v>0.57045454545454544</v>
      </c>
      <c r="AK34" s="4">
        <f t="shared" ca="1" si="21"/>
        <v>945</v>
      </c>
      <c r="AL34" s="3">
        <f t="shared" ca="1" si="22"/>
        <v>0.42954545454545456</v>
      </c>
      <c r="AM34" s="4">
        <f ca="1">IF(_xlfn.FORECAST.ETS(AN34,$B$9:B33,$AN$9:AN33)&gt;0,_xlfn.FORECAST.ETS(AN34,$B$9:B33,$AN$9:AN33),0)</f>
        <v>2144.4600982370512</v>
      </c>
      <c r="AN34" s="9">
        <f t="shared" si="11"/>
        <v>43927</v>
      </c>
    </row>
    <row r="35" spans="1:40" x14ac:dyDescent="0.25">
      <c r="A35" s="9">
        <f t="shared" si="3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4"/>
        <v>548</v>
      </c>
      <c r="E35" s="10">
        <f ca="1">OFFSET(SerbiaOfficialData!$F$4,(ROW(E33)*17)-17,0)</f>
        <v>247</v>
      </c>
      <c r="F35" s="2">
        <f t="shared" ca="1" si="5"/>
        <v>0.11227272727272727</v>
      </c>
      <c r="G35" s="13">
        <f t="shared" ca="1" si="13"/>
        <v>0.12570923292314495</v>
      </c>
      <c r="H35" s="2">
        <f t="shared" ca="1" si="12"/>
        <v>0.10093992644053944</v>
      </c>
      <c r="I35" s="4">
        <f ca="1">(ROWS($B$3:B35)*LN(2))/(LN(B35)/$B$3)</f>
        <v>2.9315617876579476</v>
      </c>
      <c r="J35">
        <f ca="1">OFFSET(SerbiaOfficialData!$F$7,(ROW(J33)*17)-17,0)</f>
        <v>9626</v>
      </c>
      <c r="K35" s="11">
        <f ca="1">OFFSET(SerbiaOfficialData!$F$6,(ROW(K33)*17)-17,0)</f>
        <v>1074</v>
      </c>
      <c r="L35" s="12">
        <f t="shared" ca="1" si="2"/>
        <v>0.22998137802607077</v>
      </c>
      <c r="M35" s="13">
        <f t="shared" ca="1" si="14"/>
        <v>0.23813512004466778</v>
      </c>
      <c r="Q35">
        <f t="shared" si="6"/>
        <v>561</v>
      </c>
      <c r="R35">
        <f ca="1">OFFSET(SerbiaOfficialData!$F$17,(ROW(R33)*17)-17,0)</f>
        <v>0</v>
      </c>
      <c r="S35">
        <f t="shared" ca="1" si="19"/>
        <v>0</v>
      </c>
      <c r="T35" s="3">
        <f t="shared" ca="1" si="17"/>
        <v>0</v>
      </c>
      <c r="V35">
        <f ca="1">OFFSET(SerbiaOfficialData!$F$8,(ROW(W33)*17)-17,0)</f>
        <v>3</v>
      </c>
      <c r="W35">
        <f ca="1">OFFSET(SerbiaOfficialData!$F$11,(ROW(W33)*17)-17,0)</f>
        <v>61</v>
      </c>
      <c r="X35" s="3">
        <f t="shared" ca="1" si="15"/>
        <v>2.4928483857785042E-2</v>
      </c>
      <c r="Y35" s="3">
        <f t="shared" ca="1" si="16"/>
        <v>8.2321187584345479E-2</v>
      </c>
      <c r="Z35">
        <f ca="1">OFFSET(SerbiaOfficialData!$F$9,(ROW(Z33)*17)-17,0)</f>
        <v>2</v>
      </c>
      <c r="AA35">
        <f ca="1">OFFSET(SerbiaOfficialData!$F$10,(ROW(AA33)*17)-17,0)</f>
        <v>1</v>
      </c>
      <c r="AB35">
        <f ca="1">OFFSET(SerbiaOfficialData!$F$12,(ROW(AA33)*17)-17,0)</f>
        <v>62.66</v>
      </c>
      <c r="AC35">
        <f t="shared" si="8"/>
        <v>546</v>
      </c>
      <c r="AD35">
        <f ca="1">OFFSET(SerbiaOfficialData!$F$2,(ROW(AD33)*17)-17,0)</f>
        <v>109</v>
      </c>
      <c r="AE35" s="3">
        <f t="shared" ca="1" si="18"/>
        <v>4.4544340008173276E-2</v>
      </c>
      <c r="AF35" s="15">
        <f t="shared" ca="1" si="9"/>
        <v>170</v>
      </c>
      <c r="AG35">
        <f t="shared" si="10"/>
        <v>547</v>
      </c>
      <c r="AH35">
        <f ca="1">OFFSET(SerbiaOfficialData!$F$3,(ROW(AH33)*17)-17,0)</f>
        <v>1394</v>
      </c>
      <c r="AI35" s="10">
        <f t="shared" ca="1" si="23"/>
        <v>197</v>
      </c>
      <c r="AJ35" s="3">
        <f t="shared" ca="1" si="20"/>
        <v>0.59460563955864321</v>
      </c>
      <c r="AK35" s="4">
        <f t="shared" ca="1" si="21"/>
        <v>992</v>
      </c>
      <c r="AL35" s="3">
        <f t="shared" ca="1" si="22"/>
        <v>0.40539436044135674</v>
      </c>
      <c r="AM35" s="4">
        <f ca="1">IF(_xlfn.FORECAST.ETS(AN35,$B$9:B34,$AN$9:AN34)&gt;0,_xlfn.FORECAST.ETS(AN35,$B$9:B34,$AN$9:AN34),0)</f>
        <v>2461.7710185761161</v>
      </c>
      <c r="AN35" s="9">
        <f t="shared" si="11"/>
        <v>43928</v>
      </c>
    </row>
    <row r="36" spans="1:40" x14ac:dyDescent="0.25">
      <c r="A36" s="9">
        <f t="shared" si="3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4"/>
        <v>565</v>
      </c>
      <c r="E36" s="10">
        <f ca="1">OFFSET(SerbiaOfficialData!$F$4,(ROW(E34)*17)-17,0)</f>
        <v>219</v>
      </c>
      <c r="F36" s="2">
        <f t="shared" ca="1" si="5"/>
        <v>8.94973436861463E-2</v>
      </c>
      <c r="G36" s="13">
        <f t="shared" ca="1" si="13"/>
        <v>0.121731814651825</v>
      </c>
      <c r="H36" s="2">
        <f t="shared" ca="1" si="12"/>
        <v>8.2145536384096024E-2</v>
      </c>
      <c r="I36" s="4">
        <f ca="1">(ROWS($B$3:B36)*LN(2))/(LN(B36)/$B$3)</f>
        <v>2.9875766724688662</v>
      </c>
      <c r="J36">
        <f ca="1">OFFSET(SerbiaOfficialData!$F$7,(ROW(J34)*17)-17,0)</f>
        <v>10761</v>
      </c>
      <c r="K36" s="11">
        <f ca="1">OFFSET(SerbiaOfficialData!$F$6,(ROW(K34)*17)-17,0)</f>
        <v>1135</v>
      </c>
      <c r="L36" s="12">
        <f t="shared" ca="1" si="2"/>
        <v>0.19295154185022026</v>
      </c>
      <c r="M36" s="13">
        <f t="shared" ca="1" si="14"/>
        <v>0.24501758499413834</v>
      </c>
      <c r="Q36">
        <f t="shared" si="6"/>
        <v>578</v>
      </c>
      <c r="R36">
        <f ca="1">OFFSET(SerbiaOfficialData!$F$17,(ROW(R34)*17)-17,0)</f>
        <v>0</v>
      </c>
      <c r="S36">
        <f t="shared" ca="1" si="19"/>
        <v>0</v>
      </c>
      <c r="T36" s="3">
        <f t="shared" ca="1" si="17"/>
        <v>0</v>
      </c>
      <c r="V36">
        <f ca="1">OFFSET(SerbiaOfficialData!$F$8,(ROW(W34)*17)-17,0)</f>
        <v>4</v>
      </c>
      <c r="W36">
        <f ca="1">OFFSET(SerbiaOfficialData!$F$11,(ROW(W34)*17)-17,0)</f>
        <v>65</v>
      </c>
      <c r="X36" s="3">
        <f t="shared" ca="1" si="15"/>
        <v>2.4381095273818456E-2</v>
      </c>
      <c r="Y36" s="3">
        <f t="shared" ca="1" si="16"/>
        <v>8.2802547770700632E-2</v>
      </c>
      <c r="Z36">
        <f ca="1">OFFSET(SerbiaOfficialData!$F$9,(ROW(Z34)*17)-17,0)</f>
        <v>4</v>
      </c>
      <c r="AA36">
        <f ca="1">OFFSET(SerbiaOfficialData!$F$10,(ROW(AA34)*17)-17,0)</f>
        <v>0</v>
      </c>
      <c r="AB36">
        <f ca="1">OFFSET(SerbiaOfficialData!$F$12,(ROW(AA34)*17)-17,0)</f>
        <v>62</v>
      </c>
      <c r="AC36">
        <f t="shared" si="8"/>
        <v>563</v>
      </c>
      <c r="AD36">
        <f ca="1">OFFSET(SerbiaOfficialData!$F$2,(ROW(AD34)*17)-17,0)</f>
        <v>112</v>
      </c>
      <c r="AE36" s="3">
        <f t="shared" ca="1" si="18"/>
        <v>4.2010502625656414E-2</v>
      </c>
      <c r="AF36" s="15">
        <f t="shared" ca="1" si="9"/>
        <v>177</v>
      </c>
      <c r="AG36">
        <f t="shared" si="10"/>
        <v>564</v>
      </c>
      <c r="AH36">
        <f ca="1">OFFSET(SerbiaOfficialData!$F$3,(ROW(AH34)*17)-17,0)</f>
        <v>1705</v>
      </c>
      <c r="AI36" s="10">
        <f t="shared" ca="1" si="23"/>
        <v>311</v>
      </c>
      <c r="AJ36" s="3">
        <f t="shared" ca="1" si="20"/>
        <v>0.66391597899474863</v>
      </c>
      <c r="AK36" s="4">
        <f t="shared" ca="1" si="21"/>
        <v>896</v>
      </c>
      <c r="AL36" s="3">
        <f t="shared" ca="1" si="22"/>
        <v>0.33608402100525131</v>
      </c>
      <c r="AM36" s="4">
        <f ca="1">IF(_xlfn.FORECAST.ETS(AN36,$B$9:B35,$AN$9:AN35)&gt;0,_xlfn.FORECAST.ETS(AN36,$B$9:B35,$AN$9:AN35),0)</f>
        <v>2698.4810752978997</v>
      </c>
      <c r="AN36" s="9">
        <f t="shared" ref="AN36:AN67" si="24">AN35+1</f>
        <v>43929</v>
      </c>
    </row>
    <row r="37" spans="1:40" x14ac:dyDescent="0.25">
      <c r="A37" s="9">
        <f t="shared" si="3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4"/>
        <v>582</v>
      </c>
      <c r="E37" s="10">
        <f ca="1">OFFSET(SerbiaOfficialData!$F$4,(ROW(E35)*17)-17,0)</f>
        <v>201</v>
      </c>
      <c r="F37" s="2">
        <f t="shared" ca="1" si="5"/>
        <v>7.5393848462115526E-2</v>
      </c>
      <c r="G37" s="13">
        <f t="shared" ca="1" si="13"/>
        <v>0.11292267064699466</v>
      </c>
      <c r="H37" s="2">
        <f t="shared" ca="1" si="12"/>
        <v>7.0108126961981168E-2</v>
      </c>
      <c r="I37" s="4">
        <f ca="1">(ROWS($B$3:B37)*LN(2))/(LN(B37)/$B$3)</f>
        <v>3.0473666505691468</v>
      </c>
      <c r="J37">
        <f ca="1">OFFSET(SerbiaOfficialData!$F$7,(ROW(J35)*17)-17,0)</f>
        <v>12347</v>
      </c>
      <c r="K37" s="11">
        <f ca="1">OFFSET(SerbiaOfficialData!$F$6,(ROW(K35)*17)-17,0)</f>
        <v>1586</v>
      </c>
      <c r="L37" s="12">
        <f t="shared" ca="1" si="2"/>
        <v>0.12673392181588902</v>
      </c>
      <c r="M37" s="13">
        <f t="shared" ca="1" si="14"/>
        <v>0.22387889824721147</v>
      </c>
      <c r="Q37">
        <f t="shared" si="6"/>
        <v>595</v>
      </c>
      <c r="R37">
        <f ca="1">OFFSET(SerbiaOfficialData!$F$17,(ROW(R35)*17)-17,0)</f>
        <v>0</v>
      </c>
      <c r="S37">
        <f t="shared" ca="1" si="19"/>
        <v>0</v>
      </c>
      <c r="T37" s="3">
        <f t="shared" ca="1" si="17"/>
        <v>0</v>
      </c>
      <c r="V37">
        <f ca="1">OFFSET(SerbiaOfficialData!$F$8,(ROW(W35)*17)-17,0)</f>
        <v>1</v>
      </c>
      <c r="W37">
        <f ca="1">OFFSET(SerbiaOfficialData!$F$11,(ROW(W35)*17)-17,0)</f>
        <v>66</v>
      </c>
      <c r="X37" s="3">
        <f t="shared" ca="1" si="15"/>
        <v>2.3020579002441578E-2</v>
      </c>
      <c r="Y37" s="3">
        <f t="shared" ca="1" si="16"/>
        <v>7.3333333333333334E-2</v>
      </c>
      <c r="Z37">
        <f ca="1">OFFSET(SerbiaOfficialData!$F$9,(ROW(Z35)*17)-17,0)</f>
        <v>1</v>
      </c>
      <c r="AA37">
        <f ca="1">OFFSET(SerbiaOfficialData!$F$10,(ROW(AA35)*17)-17,0)</f>
        <v>0</v>
      </c>
      <c r="AB37">
        <f ca="1">OFFSET(SerbiaOfficialData!$F$12,(ROW(AA35)*17)-17,0)</f>
        <v>64.3</v>
      </c>
      <c r="AC37">
        <f t="shared" si="8"/>
        <v>580</v>
      </c>
      <c r="AD37">
        <f ca="1">OFFSET(SerbiaOfficialData!$F$2,(ROW(AD35)*17)-17,0)</f>
        <v>127</v>
      </c>
      <c r="AE37" s="3">
        <f t="shared" ca="1" si="18"/>
        <v>4.4297174747122428E-2</v>
      </c>
      <c r="AF37" s="15">
        <f t="shared" ca="1" si="9"/>
        <v>193</v>
      </c>
      <c r="AG37">
        <f t="shared" si="10"/>
        <v>581</v>
      </c>
      <c r="AH37">
        <f ca="1">OFFSET(SerbiaOfficialData!$F$3,(ROW(AH35)*17)-17,0)</f>
        <v>1907</v>
      </c>
      <c r="AI37" s="10">
        <f t="shared" ca="1" si="23"/>
        <v>202</v>
      </c>
      <c r="AJ37" s="3">
        <f t="shared" ca="1" si="20"/>
        <v>0.68817579351238223</v>
      </c>
      <c r="AK37" s="4">
        <f t="shared" ca="1" si="21"/>
        <v>894</v>
      </c>
      <c r="AL37" s="3">
        <f t="shared" ca="1" si="22"/>
        <v>0.31182420648761772</v>
      </c>
      <c r="AM37" s="4">
        <f ca="1">IF(_xlfn.FORECAST.ETS(AN37,$B$9:B36,$AN$9:AN36)&gt;0,_xlfn.FORECAST.ETS(AN37,$B$9:B36,$AN$9:AN36),0)</f>
        <v>2797.9793063888455</v>
      </c>
      <c r="AN37" s="9">
        <f t="shared" si="24"/>
        <v>43930</v>
      </c>
    </row>
    <row r="38" spans="1:40" x14ac:dyDescent="0.25">
      <c r="A38" s="9">
        <f t="shared" si="3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4"/>
        <v>599</v>
      </c>
      <c r="E38" s="10">
        <f ca="1">OFFSET(SerbiaOfficialData!$F$4,(ROW(E36)*17)-17,0)</f>
        <v>238</v>
      </c>
      <c r="F38" s="2">
        <f t="shared" ca="1" si="5"/>
        <v>8.3013603069410538E-2</v>
      </c>
      <c r="G38" s="13">
        <f t="shared" ca="1" si="13"/>
        <v>0.10506576243321003</v>
      </c>
      <c r="H38" s="2">
        <f t="shared" ca="1" si="12"/>
        <v>7.6650563607085345E-2</v>
      </c>
      <c r="I38" s="4">
        <f ca="1">(ROWS($B$3:B38)*LN(2))/(LN(B38)/$B$3)</f>
        <v>3.1033472691029167</v>
      </c>
      <c r="J38">
        <f ca="1">OFFSET(SerbiaOfficialData!$F$7,(ROW(J36)*17)-17,0)</f>
        <v>14240</v>
      </c>
      <c r="K38" s="11">
        <f ca="1">OFFSET(SerbiaOfficialData!$F$6,(ROW(K36)*17)-17,0)</f>
        <v>1893</v>
      </c>
      <c r="L38" s="12">
        <f t="shared" ca="1" si="2"/>
        <v>0.12572636027469625</v>
      </c>
      <c r="M38" s="13">
        <f t="shared" ca="1" si="14"/>
        <v>0.2072145100820752</v>
      </c>
      <c r="Q38">
        <f t="shared" si="6"/>
        <v>612</v>
      </c>
      <c r="R38">
        <f ca="1">OFFSET(SerbiaOfficialData!$F$17,(ROW(R36)*17)-17,0)</f>
        <v>0</v>
      </c>
      <c r="S38">
        <f t="shared" ca="1" si="19"/>
        <v>0</v>
      </c>
      <c r="T38" s="3">
        <f t="shared" ca="1" si="17"/>
        <v>0</v>
      </c>
      <c r="V38">
        <f ca="1">OFFSET(SerbiaOfficialData!$F$8,(ROW(W36)*17)-17,0)</f>
        <v>5</v>
      </c>
      <c r="W38">
        <f ca="1">OFFSET(SerbiaOfficialData!$F$11,(ROW(W36)*17)-17,0)</f>
        <v>71</v>
      </c>
      <c r="X38" s="3">
        <f t="shared" ca="1" si="15"/>
        <v>2.2866344605475042E-2</v>
      </c>
      <c r="Y38" s="3">
        <f t="shared" ca="1" si="16"/>
        <v>6.6981132075471697E-2</v>
      </c>
      <c r="Z38">
        <f ca="1">OFFSET(SerbiaOfficialData!$F$9,(ROW(Z36)*17)-17,0)</f>
        <v>4</v>
      </c>
      <c r="AA38">
        <f ca="1">OFFSET(SerbiaOfficialData!$F$10,(ROW(AA36)*17)-17,0)</f>
        <v>1</v>
      </c>
      <c r="AB38">
        <f ca="1">OFFSET(SerbiaOfficialData!$F$12,(ROW(AA36)*17)-17,0)</f>
        <v>60.4</v>
      </c>
      <c r="AC38">
        <f t="shared" si="8"/>
        <v>597</v>
      </c>
      <c r="AD38">
        <f ca="1">OFFSET(SerbiaOfficialData!$F$2,(ROW(AD36)*17)-17,0)</f>
        <v>136</v>
      </c>
      <c r="AE38" s="3">
        <f t="shared" ca="1" si="18"/>
        <v>4.3800322061191624E-2</v>
      </c>
      <c r="AF38" s="15">
        <f t="shared" ca="1" si="9"/>
        <v>207</v>
      </c>
      <c r="AG38">
        <f t="shared" si="10"/>
        <v>598</v>
      </c>
      <c r="AH38">
        <f ca="1">OFFSET(SerbiaOfficialData!$F$3,(ROW(AH36)*17)-17,0)</f>
        <v>2107</v>
      </c>
      <c r="AI38" s="10">
        <f t="shared" ca="1" si="23"/>
        <v>200</v>
      </c>
      <c r="AJ38" s="3">
        <f t="shared" ca="1" si="20"/>
        <v>0.70144927536231882</v>
      </c>
      <c r="AK38" s="4">
        <f t="shared" ca="1" si="21"/>
        <v>927</v>
      </c>
      <c r="AL38" s="3">
        <f t="shared" ca="1" si="22"/>
        <v>0.29855072463768118</v>
      </c>
      <c r="AM38" s="4">
        <f ca="1">IF(_xlfn.FORECAST.ETS(AN38,$B$9:B37,$AN$9:AN37)&gt;0,_xlfn.FORECAST.ETS(AN38,$B$9:B37,$AN$9:AN37),0)</f>
        <v>3106.8659729037308</v>
      </c>
      <c r="AN38" s="9">
        <f t="shared" si="24"/>
        <v>43931</v>
      </c>
    </row>
    <row r="39" spans="1:40" x14ac:dyDescent="0.25">
      <c r="A39" s="9">
        <f t="shared" si="3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4"/>
        <v>616</v>
      </c>
      <c r="E39" s="10">
        <f ca="1">OFFSET(SerbiaOfficialData!$F$4,(ROW(E37)*17)-17,0)</f>
        <v>275</v>
      </c>
      <c r="F39" s="2">
        <f t="shared" ca="1" si="5"/>
        <v>8.8566827697262485E-2</v>
      </c>
      <c r="G39" s="13">
        <f t="shared" ca="1" si="13"/>
        <v>0.1019240529691321</v>
      </c>
      <c r="H39" s="2">
        <f t="shared" ca="1" si="12"/>
        <v>8.1360946745562129E-2</v>
      </c>
      <c r="I39" s="4">
        <f ca="1">(ROWS($B$3:B39)*LN(2))/(LN(B39)/$B$3)</f>
        <v>3.1562405082247924</v>
      </c>
      <c r="J39">
        <f ca="1">OFFSET(SerbiaOfficialData!$F$7,(ROW(J37)*17)-17,0)</f>
        <v>16399</v>
      </c>
      <c r="K39" s="11">
        <f ca="1">OFFSET(SerbiaOfficialData!$F$6,(ROW(K37)*17)-17,0)</f>
        <v>2159</v>
      </c>
      <c r="L39" s="12">
        <f t="shared" ca="1" si="2"/>
        <v>0.12737378415933304</v>
      </c>
      <c r="M39" s="13">
        <f t="shared" ca="1" si="14"/>
        <v>0.19392502853129664</v>
      </c>
      <c r="Q39">
        <f t="shared" si="6"/>
        <v>629</v>
      </c>
      <c r="R39">
        <f ca="1">OFFSET(SerbiaOfficialData!$F$17,(ROW(R37)*17)-17,0)</f>
        <v>0</v>
      </c>
      <c r="S39">
        <f t="shared" ca="1" si="19"/>
        <v>0</v>
      </c>
      <c r="T39" s="3">
        <f t="shared" ca="1" si="17"/>
        <v>0</v>
      </c>
      <c r="V39">
        <f ca="1">OFFSET(SerbiaOfficialData!$F$8,(ROW(W37)*17)-17,0)</f>
        <v>3</v>
      </c>
      <c r="W39">
        <f ca="1">OFFSET(SerbiaOfficialData!$F$11,(ROW(W37)*17)-17,0)</f>
        <v>74</v>
      </c>
      <c r="X39" s="3">
        <f t="shared" ca="1" si="15"/>
        <v>2.1893491124260357E-2</v>
      </c>
      <c r="Y39" s="3">
        <f t="shared" ca="1" si="16"/>
        <v>6.3193851409052093E-2</v>
      </c>
      <c r="Z39">
        <f ca="1">OFFSET(SerbiaOfficialData!$F$9,(ROW(Z37)*17)-17,0)</f>
        <v>1</v>
      </c>
      <c r="AA39">
        <f ca="1">OFFSET(SerbiaOfficialData!$F$10,(ROW(AA37)*17)-17,0)</f>
        <v>2</v>
      </c>
      <c r="AB39">
        <f ca="1">OFFSET(SerbiaOfficialData!$F$12,(ROW(AA37)*17)-17,0)</f>
        <v>68.599999999999994</v>
      </c>
      <c r="AC39">
        <f t="shared" si="8"/>
        <v>614</v>
      </c>
      <c r="AD39">
        <f ca="1">OFFSET(SerbiaOfficialData!$F$2,(ROW(AD37)*17)-17,0)</f>
        <v>145</v>
      </c>
      <c r="AE39" s="3">
        <f t="shared" ca="1" si="18"/>
        <v>4.2899408284023666E-2</v>
      </c>
      <c r="AF39" s="15">
        <f t="shared" ca="1" si="9"/>
        <v>219</v>
      </c>
      <c r="AG39">
        <f t="shared" si="10"/>
        <v>615</v>
      </c>
      <c r="AH39">
        <f ca="1">OFFSET(SerbiaOfficialData!$F$3,(ROW(AH37)*17)-17,0)</f>
        <v>2436</v>
      </c>
      <c r="AI39" s="10">
        <f t="shared" ca="1" si="23"/>
        <v>329</v>
      </c>
      <c r="AJ39" s="3">
        <f t="shared" ca="1" si="20"/>
        <v>0.74260355029585801</v>
      </c>
      <c r="AK39" s="4">
        <f t="shared" ca="1" si="21"/>
        <v>870</v>
      </c>
      <c r="AL39" s="3">
        <f t="shared" ca="1" si="22"/>
        <v>0.25739644970414199</v>
      </c>
      <c r="AM39" s="4">
        <f ca="1">IF(_xlfn.FORECAST.ETS(AN39,$B$9:B38,$AN$9:AN38)&gt;0,_xlfn.FORECAST.ETS(AN39,$B$9:B38,$AN$9:AN38),0)</f>
        <v>3405.8335847049575</v>
      </c>
      <c r="AN39" s="9">
        <f t="shared" si="24"/>
        <v>43932</v>
      </c>
    </row>
    <row r="40" spans="1:40" x14ac:dyDescent="0.25">
      <c r="A40" s="9">
        <f t="shared" si="3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4"/>
        <v>633</v>
      </c>
      <c r="E40" s="10">
        <f ca="1">OFFSET(SerbiaOfficialData!$F$4,(ROW(E38)*17)-17,0)</f>
        <v>250</v>
      </c>
      <c r="F40" s="2">
        <f t="shared" ca="1" si="5"/>
        <v>7.3964497041420121E-2</v>
      </c>
      <c r="G40" s="13">
        <f t="shared" ca="1" si="13"/>
        <v>9.0401645192428756E-2</v>
      </c>
      <c r="H40" s="2">
        <f t="shared" ca="1" si="12"/>
        <v>6.8870523415977963E-2</v>
      </c>
      <c r="I40" s="4">
        <f ca="1">(ROWS($B$3:B40)*LN(2))/(LN(B40)/$B$3)</f>
        <v>3.2133258088237757</v>
      </c>
      <c r="J40">
        <f ca="1">OFFSET(SerbiaOfficialData!$F$7,(ROW(J38)*17)-17,0)</f>
        <v>18312</v>
      </c>
      <c r="K40" s="11">
        <f ca="1">OFFSET(SerbiaOfficialData!$F$6,(ROW(K38)*17)-17,0)</f>
        <v>1913</v>
      </c>
      <c r="L40" s="12">
        <f t="shared" ca="1" si="2"/>
        <v>0.13068478829064298</v>
      </c>
      <c r="M40" s="13">
        <f t="shared" ca="1" si="14"/>
        <v>0.17155144950621218</v>
      </c>
      <c r="Q40">
        <f t="shared" si="6"/>
        <v>646</v>
      </c>
      <c r="R40">
        <f ca="1">OFFSET(SerbiaOfficialData!$F$17,(ROW(R38)*17)-17,0)</f>
        <v>0</v>
      </c>
      <c r="S40">
        <f t="shared" ca="1" si="19"/>
        <v>0</v>
      </c>
      <c r="T40" s="3">
        <f t="shared" ca="1" si="17"/>
        <v>0</v>
      </c>
      <c r="V40">
        <f ca="1">OFFSET(SerbiaOfficialData!$F$8,(ROW(W38)*17)-17,0)</f>
        <v>6</v>
      </c>
      <c r="W40">
        <f ca="1">OFFSET(SerbiaOfficialData!$F$11,(ROW(W38)*17)-17,0)</f>
        <v>80</v>
      </c>
      <c r="X40" s="3">
        <f t="shared" ca="1" si="15"/>
        <v>2.2038567493112948E-2</v>
      </c>
      <c r="Y40" s="3">
        <f t="shared" ca="1" si="16"/>
        <v>5.4200542005420058E-2</v>
      </c>
      <c r="Z40">
        <f ca="1">OFFSET(SerbiaOfficialData!$F$9,(ROW(Z38)*17)-17,0)</f>
        <v>3</v>
      </c>
      <c r="AA40">
        <f ca="1">OFFSET(SerbiaOfficialData!$F$10,(ROW(AA38)*17)-17,0)</f>
        <v>3</v>
      </c>
      <c r="AB40">
        <f ca="1">OFFSET(SerbiaOfficialData!$F$12,(ROW(AA38)*17)-17,0)</f>
        <v>57.5</v>
      </c>
      <c r="AC40">
        <f t="shared" si="8"/>
        <v>631</v>
      </c>
      <c r="AD40">
        <f ca="1">OFFSET(SerbiaOfficialData!$F$2,(ROW(AD38)*17)-17,0)</f>
        <v>146</v>
      </c>
      <c r="AE40" s="3">
        <f t="shared" ref="AE40:AE62" ca="1" si="25">AD40/B40</f>
        <v>4.0220385674931129E-2</v>
      </c>
      <c r="AF40" s="15">
        <f t="shared" ca="1" si="9"/>
        <v>226</v>
      </c>
      <c r="AG40">
        <f t="shared" si="10"/>
        <v>632</v>
      </c>
      <c r="AH40">
        <f ca="1">OFFSET(SerbiaOfficialData!$F$3,(ROW(AH38)*17)-17,0)</f>
        <v>2684</v>
      </c>
      <c r="AI40" s="10">
        <f t="shared" ca="1" si="23"/>
        <v>248</v>
      </c>
      <c r="AJ40" s="3">
        <f t="shared" ca="1" si="20"/>
        <v>0.76143250688705233</v>
      </c>
      <c r="AK40" s="4">
        <f t="shared" ca="1" si="21"/>
        <v>866</v>
      </c>
      <c r="AL40" s="3">
        <f t="shared" ca="1" si="22"/>
        <v>0.23856749311294767</v>
      </c>
      <c r="AM40" s="4">
        <f ca="1">IF(_xlfn.FORECAST.ETS(AN40,$B$9:B39,$AN$9:AN39)&gt;0,_xlfn.FORECAST.ETS(AN40,$B$9:B39,$AN$9:AN39),0)</f>
        <v>3649.3203644098676</v>
      </c>
      <c r="AN40" s="9">
        <f t="shared" si="24"/>
        <v>43933</v>
      </c>
    </row>
    <row r="41" spans="1:40" x14ac:dyDescent="0.25">
      <c r="A41" s="9">
        <f t="shared" si="3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4"/>
        <v>650</v>
      </c>
      <c r="E41" s="10">
        <f ca="1">OFFSET(SerbiaOfficialData!$F$4,(ROW(E39)*17)-17,0)</f>
        <v>424</v>
      </c>
      <c r="F41" s="2">
        <f t="shared" ca="1" si="5"/>
        <v>0.11680440771349862</v>
      </c>
      <c r="G41" s="13">
        <f t="shared" ca="1" si="13"/>
        <v>9.2546749438245035E-2</v>
      </c>
      <c r="H41" s="2">
        <f t="shared" ca="1" si="12"/>
        <v>0.10458806117414898</v>
      </c>
      <c r="I41" s="4">
        <f ca="1">(ROWS($B$3:B41)*LN(2))/(LN(B41)/$B$3)</f>
        <v>3.2540321869455471</v>
      </c>
      <c r="J41">
        <f ca="1">OFFSET(SerbiaOfficialData!$F$7,(ROW(J39)*17)-17,0)</f>
        <v>20958</v>
      </c>
      <c r="K41" s="11">
        <f ca="1">OFFSET(SerbiaOfficialData!$F$6,(ROW(K39)*17)-17,0)</f>
        <v>2646</v>
      </c>
      <c r="L41" s="12">
        <f t="shared" ca="1" si="2"/>
        <v>0.16024187452758881</v>
      </c>
      <c r="M41" s="13">
        <f t="shared" ca="1" si="14"/>
        <v>0.16692999931304528</v>
      </c>
      <c r="Q41">
        <f t="shared" si="6"/>
        <v>663</v>
      </c>
      <c r="R41">
        <f ca="1">OFFSET(SerbiaOfficialData!$F$17,(ROW(R39)*17)-17,0)</f>
        <v>0</v>
      </c>
      <c r="S41">
        <f t="shared" ca="1" si="19"/>
        <v>0</v>
      </c>
      <c r="T41" s="3">
        <f t="shared" ca="1" si="17"/>
        <v>0</v>
      </c>
      <c r="V41">
        <f ca="1">OFFSET(SerbiaOfficialData!$F$8,(ROW(W39)*17)-17,0)</f>
        <v>5</v>
      </c>
      <c r="W41">
        <f ca="1">OFFSET(SerbiaOfficialData!$F$11,(ROW(W39)*17)-17,0)</f>
        <v>85</v>
      </c>
      <c r="X41" s="3">
        <f t="shared" ca="1" si="15"/>
        <v>2.0966946225949679E-2</v>
      </c>
      <c r="Y41" s="3">
        <f t="shared" ca="1" si="16"/>
        <v>5.2339901477832511E-2</v>
      </c>
      <c r="Z41">
        <f ca="1">OFFSET(SerbiaOfficialData!$F$9,(ROW(Z39)*17)-17,0)</f>
        <v>3</v>
      </c>
      <c r="AA41">
        <f ca="1">OFFSET(SerbiaOfficialData!$F$10,(ROW(AA39)*17)-17,0)</f>
        <v>2</v>
      </c>
      <c r="AB41">
        <f ca="1">OFFSET(SerbiaOfficialData!$F$12,(ROW(AA39)*17)-17,0)</f>
        <v>76</v>
      </c>
      <c r="AC41">
        <f t="shared" si="8"/>
        <v>648</v>
      </c>
      <c r="AD41">
        <f ca="1">OFFSET(SerbiaOfficialData!$F$2,(ROW(AD39)*17)-17,0)</f>
        <v>138</v>
      </c>
      <c r="AE41" s="3">
        <f t="shared" ca="1" si="25"/>
        <v>3.4040453872718306E-2</v>
      </c>
      <c r="AF41" s="15">
        <f t="shared" ca="1" si="9"/>
        <v>223</v>
      </c>
      <c r="AG41">
        <f t="shared" si="10"/>
        <v>649</v>
      </c>
      <c r="AH41">
        <f ca="1">OFFSET(SerbiaOfficialData!$F$3,(ROW(AH39)*17)-17,0)</f>
        <v>2890</v>
      </c>
      <c r="AI41" s="10">
        <f ca="1">AH41-AH38</f>
        <v>783</v>
      </c>
      <c r="AJ41" s="3">
        <f t="shared" ref="AJ41:AJ62" ca="1" si="26">(AH41+W41)/B41</f>
        <v>0.73384311790823875</v>
      </c>
      <c r="AK41" s="4">
        <f t="shared" ca="1" si="21"/>
        <v>1079</v>
      </c>
      <c r="AL41" s="3">
        <f t="shared" ca="1" si="22"/>
        <v>0.26615688209176125</v>
      </c>
      <c r="AM41" s="4">
        <f ca="1">IF(_xlfn.FORECAST.ETS(AN41,$B$9:B40,$AN$9:AN40)&gt;0,_xlfn.FORECAST.ETS(AN41,$B$9:B40,$AN$9:AN40),0)</f>
        <v>3942.8649894714463</v>
      </c>
      <c r="AN41" s="9">
        <f t="shared" si="24"/>
        <v>43934</v>
      </c>
    </row>
    <row r="42" spans="1:40" x14ac:dyDescent="0.25">
      <c r="A42" s="9">
        <f t="shared" si="3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4"/>
        <v>667</v>
      </c>
      <c r="E42" s="10">
        <f ca="1">OFFSET(SerbiaOfficialData!$F$4,(ROW(E40)*17)-17,0)</f>
        <v>411</v>
      </c>
      <c r="F42" s="2">
        <f t="shared" ca="1" si="5"/>
        <v>0.10138135175135668</v>
      </c>
      <c r="G42" s="13">
        <f t="shared" ca="1" si="13"/>
        <v>8.8741583952245434E-2</v>
      </c>
      <c r="H42" s="2">
        <f t="shared" ca="1" si="12"/>
        <v>9.204927211646137E-2</v>
      </c>
      <c r="I42" s="4">
        <f ca="1">(ROWS($B$3:B42)*LN(2))/(LN(B42)/$B$3)</f>
        <v>3.2991202303690272</v>
      </c>
      <c r="J42">
        <f ca="1">OFFSET(SerbiaOfficialData!$F$7,(ROW(J40)*17)-17,0)</f>
        <v>23398</v>
      </c>
      <c r="K42" s="11">
        <f ca="1">OFFSET(SerbiaOfficialData!$F$6,(ROW(K40)*17)-17,0)</f>
        <v>2440</v>
      </c>
      <c r="L42" s="12">
        <f t="shared" ca="1" si="2"/>
        <v>0.16844262295081966</v>
      </c>
      <c r="M42" s="13">
        <f t="shared" ca="1" si="14"/>
        <v>0.15943384461902979</v>
      </c>
      <c r="Q42">
        <f t="shared" si="6"/>
        <v>680</v>
      </c>
      <c r="R42">
        <f ca="1">OFFSET(SerbiaOfficialData!$F$17,(ROW(R40)*17)-17,0)</f>
        <v>0</v>
      </c>
      <c r="S42">
        <f t="shared" ca="1" si="19"/>
        <v>0</v>
      </c>
      <c r="T42" s="3">
        <f t="shared" ca="1" si="17"/>
        <v>0</v>
      </c>
      <c r="V42">
        <f ca="1">OFFSET(SerbiaOfficialData!$F$8,(ROW(W40)*17)-17,0)</f>
        <v>9</v>
      </c>
      <c r="W42">
        <f ca="1">OFFSET(SerbiaOfficialData!$F$11,(ROW(W40)*17)-17,0)</f>
        <v>94</v>
      </c>
      <c r="X42" s="3">
        <f t="shared" ca="1" si="15"/>
        <v>2.1052631578947368E-2</v>
      </c>
      <c r="Y42" s="3">
        <f t="shared" ca="1" si="16"/>
        <v>4.9266247379454925E-2</v>
      </c>
      <c r="Z42">
        <f ca="1">OFFSET(SerbiaOfficialData!$F$9,(ROW(Z40)*17)-17,0)</f>
        <v>7</v>
      </c>
      <c r="AA42">
        <f ca="1">OFFSET(SerbiaOfficialData!$F$10,(ROW(AA40)*17)-17,0)</f>
        <v>2</v>
      </c>
      <c r="AB42">
        <f ca="1">OFFSET(SerbiaOfficialData!$F$12,(ROW(AA40)*17)-17,0)</f>
        <v>68.599999999999994</v>
      </c>
      <c r="AC42">
        <f t="shared" si="8"/>
        <v>665</v>
      </c>
      <c r="AD42">
        <f ca="1">OFFSET(SerbiaOfficialData!$F$2,(ROW(AD40)*17)-17,0)</f>
        <v>131</v>
      </c>
      <c r="AE42" s="3">
        <f t="shared" ca="1" si="25"/>
        <v>2.9339305711086228E-2</v>
      </c>
      <c r="AF42" s="15">
        <f t="shared" ca="1" si="9"/>
        <v>225</v>
      </c>
      <c r="AG42">
        <f t="shared" si="10"/>
        <v>666</v>
      </c>
      <c r="AH42">
        <f ca="1">OFFSET(SerbiaOfficialData!$F$3,(ROW(AH40)*17)-17,0)</f>
        <v>3006</v>
      </c>
      <c r="AI42" s="10">
        <f t="shared" ref="AI42:AI62" ca="1" si="27">AH42-AH41</f>
        <v>116</v>
      </c>
      <c r="AJ42" s="3">
        <f t="shared" ca="1" si="26"/>
        <v>0.6942889137737962</v>
      </c>
      <c r="AK42" s="4">
        <f t="shared" ca="1" si="21"/>
        <v>1365</v>
      </c>
      <c r="AL42" s="3">
        <f t="shared" ca="1" si="22"/>
        <v>0.3057110862262038</v>
      </c>
      <c r="AM42" s="4">
        <f ca="1">IF(_xlfn.FORECAST.ETS(AN42,$B$9:B41,$AN$9:AN41)&gt;0,_xlfn.FORECAST.ETS(AN42,$B$9:B41,$AN$9:AN41),0)</f>
        <v>4398.6883153358722</v>
      </c>
      <c r="AN42" s="9">
        <f t="shared" si="24"/>
        <v>43935</v>
      </c>
    </row>
    <row r="43" spans="1:40" x14ac:dyDescent="0.25">
      <c r="A43" s="9">
        <f t="shared" si="3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4"/>
        <v>684</v>
      </c>
      <c r="E43" s="10">
        <f ca="1">OFFSET(SerbiaOfficialData!$F$4,(ROW(E41)*17)-17,0)</f>
        <v>408</v>
      </c>
      <c r="F43" s="2">
        <f t="shared" ca="1" si="5"/>
        <v>9.1377379619260915E-2</v>
      </c>
      <c r="G43" s="13">
        <f t="shared" ca="1" si="13"/>
        <v>8.4892177724140122E-2</v>
      </c>
      <c r="H43" s="2">
        <f t="shared" ca="1" si="12"/>
        <v>8.3726657090088238E-2</v>
      </c>
      <c r="I43" s="4">
        <f ca="1">(ROWS($B$3:B43)*LN(2))/(LN(B43)/$B$3)</f>
        <v>3.3467763524397878</v>
      </c>
      <c r="J43">
        <f ca="1">OFFSET(SerbiaOfficialData!$F$7,(ROW(J41)*17)-17,0)</f>
        <v>26278</v>
      </c>
      <c r="K43" s="11">
        <f ca="1">OFFSET(SerbiaOfficialData!$F$6,(ROW(K41)*17)-17,0)</f>
        <v>2880</v>
      </c>
      <c r="L43" s="12">
        <f t="shared" ca="1" si="2"/>
        <v>0.14166666666666666</v>
      </c>
      <c r="M43" s="13">
        <f t="shared" ca="1" si="14"/>
        <v>0.15079544172402121</v>
      </c>
      <c r="Q43">
        <f t="shared" si="6"/>
        <v>697</v>
      </c>
      <c r="R43">
        <f ca="1">OFFSET(SerbiaOfficialData!$F$17,(ROW(R41)*17)-17,0)</f>
        <v>0</v>
      </c>
      <c r="S43">
        <f t="shared" ca="1" si="19"/>
        <v>0</v>
      </c>
      <c r="T43" s="3">
        <f t="shared" ca="1" si="17"/>
        <v>0</v>
      </c>
      <c r="V43">
        <f ca="1">OFFSET(SerbiaOfficialData!$F$8,(ROW(W41)*17)-17,0)</f>
        <v>5</v>
      </c>
      <c r="W43">
        <f ca="1">OFFSET(SerbiaOfficialData!$F$11,(ROW(W41)*17)-17,0)</f>
        <v>99</v>
      </c>
      <c r="X43" s="3">
        <f t="shared" ca="1" si="15"/>
        <v>2.0316027088036117E-2</v>
      </c>
      <c r="Y43" s="3">
        <f t="shared" ca="1" si="16"/>
        <v>4.4999999999999998E-2</v>
      </c>
      <c r="Z43">
        <f ca="1">OFFSET(SerbiaOfficialData!$F$9,(ROW(Z41)*17)-17,0)</f>
        <v>2</v>
      </c>
      <c r="AA43">
        <f ca="1">OFFSET(SerbiaOfficialData!$F$10,(ROW(AA41)*17)-17,0)</f>
        <v>3</v>
      </c>
      <c r="AB43">
        <f ca="1">OFFSET(SerbiaOfficialData!$F$12,(ROW(AA41)*17)-17,0)</f>
        <v>69</v>
      </c>
      <c r="AC43">
        <f t="shared" si="8"/>
        <v>682</v>
      </c>
      <c r="AD43">
        <f ca="1">OFFSET(SerbiaOfficialData!$F$2,(ROW(AD41)*17)-17,0)</f>
        <v>128</v>
      </c>
      <c r="AE43" s="3">
        <f t="shared" ca="1" si="25"/>
        <v>2.6267186538066898E-2</v>
      </c>
      <c r="AF43" s="15">
        <f t="shared" ca="1" si="9"/>
        <v>227</v>
      </c>
      <c r="AG43">
        <f t="shared" si="10"/>
        <v>683</v>
      </c>
      <c r="AH43">
        <f ca="1">OFFSET(SerbiaOfficialData!$F$3,(ROW(AH41)*17)-17,0)</f>
        <v>3245</v>
      </c>
      <c r="AI43" s="10">
        <f t="shared" ca="1" si="27"/>
        <v>239</v>
      </c>
      <c r="AJ43" s="3">
        <f t="shared" ca="1" si="26"/>
        <v>0.68623024830699775</v>
      </c>
      <c r="AK43" s="4">
        <f t="shared" ca="1" si="21"/>
        <v>1529</v>
      </c>
      <c r="AL43" s="3">
        <f t="shared" ca="1" si="22"/>
        <v>0.31376975169300225</v>
      </c>
      <c r="AM43" s="4">
        <f ca="1">IF(_xlfn.FORECAST.ETS(AN43,$B$9:B42,$AN$9:AN42)&gt;0,_xlfn.FORECAST.ETS(AN43,$B$9:B42,$AN$9:AN42),0)</f>
        <v>4818.7783784765998</v>
      </c>
      <c r="AN43" s="9">
        <f t="shared" si="24"/>
        <v>43936</v>
      </c>
    </row>
    <row r="44" spans="1:40" x14ac:dyDescent="0.25">
      <c r="A44" s="9">
        <f t="shared" si="3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4"/>
        <v>701</v>
      </c>
      <c r="E44" s="10">
        <f ca="1">OFFSET(SerbiaOfficialData!$F$4,(ROW(E42)*17)-17,0)</f>
        <v>445</v>
      </c>
      <c r="F44" s="2">
        <f t="shared" ca="1" si="5"/>
        <v>9.1319515698748202E-2</v>
      </c>
      <c r="G44" s="13">
        <f t="shared" ca="1" si="13"/>
        <v>8.3561324873391934E-2</v>
      </c>
      <c r="H44" s="2">
        <f t="shared" ca="1" si="12"/>
        <v>8.3678074464084248E-2</v>
      </c>
      <c r="I44" s="4">
        <f ca="1">(ROWS($B$3:B44)*LN(2))/(LN(B44)/$B$3)</f>
        <v>3.3934819767393871</v>
      </c>
      <c r="J44">
        <f ca="1">OFFSET(SerbiaOfficialData!$F$7,(ROW(J42)*17)-17,0)</f>
        <v>29472</v>
      </c>
      <c r="K44" s="11">
        <f ca="1">OFFSET(SerbiaOfficialData!$F$6,(ROW(K42)*17)-17,0)</f>
        <v>3194</v>
      </c>
      <c r="L44" s="12">
        <f t="shared" ca="1" si="2"/>
        <v>0.13932373199749531</v>
      </c>
      <c r="M44" s="13">
        <f t="shared" ca="1" si="14"/>
        <v>0.14466391212334978</v>
      </c>
      <c r="Q44">
        <f>(ROW(R42)*17)-17+16</f>
        <v>713</v>
      </c>
      <c r="R44" s="17">
        <f ca="1">OFFSET(SerbiaOfficialData!$F$17,(ROW(R42)*17)-18,0)</f>
        <v>443</v>
      </c>
      <c r="S44">
        <f t="shared" ca="1" si="19"/>
        <v>443</v>
      </c>
      <c r="T44" s="3">
        <f t="shared" ca="1" si="17"/>
        <v>0.18103800572129139</v>
      </c>
      <c r="V44">
        <f ca="1">OFFSET(SerbiaOfficialData!$F$8,(ROW(W42)*17)-17,0)</f>
        <v>4</v>
      </c>
      <c r="W44">
        <f ca="1">OFFSET(SerbiaOfficialData!$F$11,(ROW(W42)*17)-17,0)</f>
        <v>103</v>
      </c>
      <c r="X44" s="3">
        <f t="shared" ca="1" si="15"/>
        <v>1.9368183527641969E-2</v>
      </c>
      <c r="Y44" s="3">
        <f t="shared" ca="1" si="16"/>
        <v>4.2092357989374746E-2</v>
      </c>
      <c r="Z44">
        <f ca="1">OFFSET(SerbiaOfficialData!$F$9,(ROW(Z42)*17)-17,0)</f>
        <v>3</v>
      </c>
      <c r="AA44">
        <f ca="1">OFFSET(SerbiaOfficialData!$F$10,(ROW(AA42)*17)-17,0)</f>
        <v>1</v>
      </c>
      <c r="AB44">
        <f ca="1">OFFSET(SerbiaOfficialData!$F$12,(ROW(AA42)*17)-17,0)</f>
        <v>0</v>
      </c>
      <c r="AC44">
        <f t="shared" si="8"/>
        <v>699</v>
      </c>
      <c r="AD44">
        <f ca="1">OFFSET(SerbiaOfficialData!$F$2,(ROW(AD42)*17)-17,0)</f>
        <v>120</v>
      </c>
      <c r="AE44" s="3">
        <f t="shared" ca="1" si="25"/>
        <v>2.2564874012786763E-2</v>
      </c>
      <c r="AF44" s="15">
        <f t="shared" ca="1" si="9"/>
        <v>223</v>
      </c>
      <c r="AG44">
        <f t="shared" si="10"/>
        <v>700</v>
      </c>
      <c r="AH44">
        <f ca="1">OFFSET(SerbiaOfficialData!$F$3,(ROW(AH42)*17)-17,0)</f>
        <v>3511</v>
      </c>
      <c r="AI44" s="10">
        <f t="shared" ca="1" si="27"/>
        <v>266</v>
      </c>
      <c r="AJ44" s="3">
        <f t="shared" ca="1" si="26"/>
        <v>0.67957878901842794</v>
      </c>
      <c r="AK44" s="4">
        <f t="shared" ca="1" si="21"/>
        <v>1261</v>
      </c>
      <c r="AL44" s="3">
        <f t="shared" ca="1" si="22"/>
        <v>0.23711921775103423</v>
      </c>
      <c r="AM44" s="4">
        <f ca="1">IF(_xlfn.FORECAST.ETS(AN44,$B$9:B43,$AN$9:AN43)&gt;0,_xlfn.FORECAST.ETS(AN44,$B$9:B43,$AN$9:AN43),0)</f>
        <v>5281.3036305427731</v>
      </c>
      <c r="AN44" s="9">
        <f t="shared" si="24"/>
        <v>43937</v>
      </c>
    </row>
    <row r="45" spans="1:40" x14ac:dyDescent="0.25">
      <c r="A45" s="9">
        <f t="shared" si="3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4"/>
        <v>718</v>
      </c>
      <c r="E45" s="10">
        <f ca="1">OFFSET(SerbiaOfficialData!$F$4,(ROW(E43)*17)-17,0)</f>
        <v>372</v>
      </c>
      <c r="F45" s="2">
        <f t="shared" ca="1" si="5"/>
        <v>6.9951109439638962E-2</v>
      </c>
      <c r="G45" s="13">
        <f t="shared" ca="1" si="13"/>
        <v>8.089454817826762E-2</v>
      </c>
      <c r="H45" s="2">
        <f t="shared" ca="1" si="12"/>
        <v>6.5377855887521971E-2</v>
      </c>
      <c r="I45" s="4">
        <f ca="1">(ROWS($B$3:B45)*LN(2))/(LN(B45)/$B$3)</f>
        <v>3.447111269985486</v>
      </c>
      <c r="J45">
        <f ca="1">OFFSET(SerbiaOfficialData!$F$7,(ROW(J43)*17)-17,0)</f>
        <v>32566</v>
      </c>
      <c r="K45" s="11">
        <f ca="1">OFFSET(SerbiaOfficialData!$F$6,(ROW(K43)*17)-17,0)</f>
        <v>3094</v>
      </c>
      <c r="L45" s="12">
        <f t="shared" ca="1" si="2"/>
        <v>0.12023270846800259</v>
      </c>
      <c r="M45" s="13">
        <f t="shared" ca="1" si="14"/>
        <v>0.13868378812199036</v>
      </c>
      <c r="R45" s="17">
        <f ca="1">OFFSET(SerbiaOfficialData!$F$17,(ROW(R43)*17)-18,0)</f>
        <v>534</v>
      </c>
      <c r="S45">
        <f t="shared" ca="1" si="19"/>
        <v>91</v>
      </c>
      <c r="T45" s="3">
        <f t="shared" ca="1" si="17"/>
        <v>0.20030007501875469</v>
      </c>
      <c r="V45">
        <f ca="1">OFFSET(SerbiaOfficialData!$F$8,(ROW(W43)*17)-17,0)</f>
        <v>7</v>
      </c>
      <c r="W45">
        <f ca="1">OFFSET(SerbiaOfficialData!$F$11,(ROW(W43)*17)-17,0)</f>
        <v>110</v>
      </c>
      <c r="X45" s="3">
        <f t="shared" ca="1" si="15"/>
        <v>1.9332161687170474E-2</v>
      </c>
      <c r="Y45" s="3">
        <f t="shared" ca="1" si="16"/>
        <v>4.1260315078769691E-2</v>
      </c>
      <c r="Z45">
        <f ca="1">OFFSET(SerbiaOfficialData!$F$9,(ROW(Z43)*17)-17,0)</f>
        <v>5</v>
      </c>
      <c r="AA45">
        <f ca="1">OFFSET(SerbiaOfficialData!$F$10,(ROW(AA43)*17)-17,0)</f>
        <v>2</v>
      </c>
      <c r="AB45">
        <f ca="1">OFFSET(SerbiaOfficialData!$F$12,(ROW(AA43)*17)-17,0)</f>
        <v>0</v>
      </c>
      <c r="AC45">
        <f t="shared" si="8"/>
        <v>716</v>
      </c>
      <c r="AD45">
        <f ca="1">OFFSET(SerbiaOfficialData!$F$2,(ROW(AD43)*17)-17,0)</f>
        <v>122</v>
      </c>
      <c r="AE45" s="3">
        <f t="shared" ca="1" si="25"/>
        <v>2.1441124780316345E-2</v>
      </c>
      <c r="AF45" s="15">
        <f t="shared" ca="1" si="9"/>
        <v>232</v>
      </c>
      <c r="AG45">
        <f t="shared" si="10"/>
        <v>717</v>
      </c>
      <c r="AH45">
        <f ca="1">OFFSET(SerbiaOfficialData!$F$3,(ROW(AH43)*17)-17,0)</f>
        <v>3765</v>
      </c>
      <c r="AI45" s="10">
        <f t="shared" ca="1" si="27"/>
        <v>254</v>
      </c>
      <c r="AJ45" s="3">
        <f t="shared" ca="1" si="26"/>
        <v>0.6810193321616872</v>
      </c>
      <c r="AK45" s="4">
        <f t="shared" ca="1" si="21"/>
        <v>1281</v>
      </c>
      <c r="AL45" s="3">
        <f t="shared" ca="1" si="22"/>
        <v>0.22513181019332162</v>
      </c>
      <c r="AM45" s="4">
        <f ca="1">IF(_xlfn.FORECAST.ETS(AN45,$B$9:B44,$AN$9:AN44)&gt;0,_xlfn.FORECAST.ETS(AN45,$B$9:B44,$AN$9:AN44),0)</f>
        <v>5751.3613367201597</v>
      </c>
      <c r="AN45" s="9">
        <f t="shared" si="24"/>
        <v>43938</v>
      </c>
    </row>
    <row r="46" spans="1:40" x14ac:dyDescent="0.25">
      <c r="A46" s="9">
        <f t="shared" si="3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4"/>
        <v>735</v>
      </c>
      <c r="E46" s="10">
        <f ca="1">OFFSET(SerbiaOfficialData!$F$4,(ROW(E44)*17)-17,0)</f>
        <v>304</v>
      </c>
      <c r="F46" s="2">
        <f t="shared" ca="1" si="5"/>
        <v>5.342706502636204E-2</v>
      </c>
      <c r="G46" s="13">
        <f t="shared" ca="1" si="13"/>
        <v>7.7192722604853242E-2</v>
      </c>
      <c r="H46" s="2">
        <f t="shared" ca="1" si="12"/>
        <v>5.0717384050717386E-2</v>
      </c>
      <c r="I46" s="4">
        <f ca="1">(ROWS($B$3:B46)*LN(2))/(LN(B46)/$B$3)</f>
        <v>3.5061707178421377</v>
      </c>
      <c r="J46">
        <f ca="1">OFFSET(SerbiaOfficialData!$F$7,(ROW(J44)*17)-17,0)</f>
        <v>36028</v>
      </c>
      <c r="K46" s="11">
        <f ca="1">OFFSET(SerbiaOfficialData!$F$6,(ROW(K44)*17)-17,0)</f>
        <v>3462</v>
      </c>
      <c r="L46" s="12">
        <f t="shared" ca="1" si="2"/>
        <v>8.7810514153668404E-2</v>
      </c>
      <c r="M46" s="13">
        <f t="shared" ca="1" si="14"/>
        <v>0.13204678856467211</v>
      </c>
      <c r="R46" s="17">
        <f ca="1">OFFSET(SerbiaOfficialData!$F$17,(ROW(R44)*17)-18,0)</f>
        <v>637</v>
      </c>
      <c r="S46">
        <f t="shared" ca="1" si="19"/>
        <v>103</v>
      </c>
      <c r="T46" s="3">
        <f t="shared" ca="1" si="17"/>
        <v>0.22218346703871641</v>
      </c>
      <c r="V46">
        <f ca="1">OFFSET(SerbiaOfficialData!$F$8,(ROW(W44)*17)-17,0)</f>
        <v>7</v>
      </c>
      <c r="W46">
        <f ca="1">OFFSET(SerbiaOfficialData!$F$11,(ROW(W44)*17)-17,0)</f>
        <v>117</v>
      </c>
      <c r="X46" s="3">
        <f t="shared" ca="1" si="15"/>
        <v>1.951951951951952E-2</v>
      </c>
      <c r="Y46" s="3">
        <f t="shared" ca="1" si="16"/>
        <v>4.0809208231600974E-2</v>
      </c>
      <c r="Z46">
        <f ca="1">OFFSET(SerbiaOfficialData!$F$9,(ROW(Z44)*17)-17,0)</f>
        <v>4</v>
      </c>
      <c r="AA46">
        <f ca="1">OFFSET(SerbiaOfficialData!$F$10,(ROW(AA44)*17)-17,0)</f>
        <v>3</v>
      </c>
      <c r="AB46">
        <f ca="1">OFFSET(SerbiaOfficialData!$F$12,(ROW(AA44)*17)-17,0)</f>
        <v>0</v>
      </c>
      <c r="AC46">
        <f t="shared" si="8"/>
        <v>733</v>
      </c>
      <c r="AD46">
        <f ca="1">OFFSET(SerbiaOfficialData!$F$2,(ROW(AD44)*17)-17,0)</f>
        <v>126</v>
      </c>
      <c r="AE46" s="3">
        <f t="shared" ca="1" si="25"/>
        <v>2.1021021021021023E-2</v>
      </c>
      <c r="AF46" s="15">
        <f t="shared" ca="1" si="9"/>
        <v>243</v>
      </c>
      <c r="AG46">
        <f t="shared" si="10"/>
        <v>734</v>
      </c>
      <c r="AH46">
        <f ca="1">OFFSET(SerbiaOfficialData!$F$3,(ROW(AH44)*17)-17,0)</f>
        <v>3853</v>
      </c>
      <c r="AI46" s="10">
        <f t="shared" ca="1" si="27"/>
        <v>88</v>
      </c>
      <c r="AJ46" s="3">
        <f t="shared" ca="1" si="26"/>
        <v>0.66232899566232895</v>
      </c>
      <c r="AK46" s="4">
        <f t="shared" ca="1" si="21"/>
        <v>1387</v>
      </c>
      <c r="AL46" s="3">
        <f t="shared" ca="1" si="22"/>
        <v>0.23139806473139807</v>
      </c>
      <c r="AM46" s="4">
        <f ca="1">IF(_xlfn.FORECAST.ETS(AN46,$B$9:B45,$AN$9:AN45)&gt;0,_xlfn.FORECAST.ETS(AN46,$B$9:B45,$AN$9:AN45),0)</f>
        <v>6154.3347588580509</v>
      </c>
      <c r="AN46" s="9">
        <f t="shared" si="24"/>
        <v>43939</v>
      </c>
    </row>
    <row r="47" spans="1:40" x14ac:dyDescent="0.25">
      <c r="A47" s="9">
        <f t="shared" si="3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4"/>
        <v>752</v>
      </c>
      <c r="E47" s="10">
        <f ca="1">OFFSET(SerbiaOfficialData!$F$4,(ROW(E45)*17)-17,0)</f>
        <v>324</v>
      </c>
      <c r="F47" s="2">
        <f t="shared" ca="1" si="5"/>
        <v>5.4054054054054057E-2</v>
      </c>
      <c r="G47" s="13">
        <f t="shared" ca="1" si="13"/>
        <v>7.3487031700288183E-2</v>
      </c>
      <c r="H47" s="2">
        <f t="shared" ca="1" si="12"/>
        <v>5.128205128205128E-2</v>
      </c>
      <c r="I47" s="4">
        <f ca="1">(ROWS($B$3:B47)*LN(2))/(LN(B47)/$B$3)</f>
        <v>3.5642852284953119</v>
      </c>
      <c r="J47">
        <f ca="1">OFFSET(SerbiaOfficialData!$F$7,(ROW(J45)*17)-17,0)</f>
        <v>38701</v>
      </c>
      <c r="K47" s="11">
        <f ca="1">OFFSET(SerbiaOfficialData!$F$6,(ROW(K45)*17)-17,0)</f>
        <v>2673</v>
      </c>
      <c r="L47" s="12">
        <f t="shared" ca="1" si="2"/>
        <v>0.12121212121212122</v>
      </c>
      <c r="M47" s="13">
        <f t="shared" ca="1" si="14"/>
        <v>0.13135194799885533</v>
      </c>
      <c r="R47" s="17">
        <f ca="1">OFFSET(SerbiaOfficialData!$F$17,(ROW(R45)*17)-18,0)</f>
        <v>753</v>
      </c>
      <c r="S47">
        <f t="shared" ca="1" si="19"/>
        <v>116</v>
      </c>
      <c r="T47" s="3">
        <f t="shared" ca="1" si="17"/>
        <v>0.24251207729468599</v>
      </c>
      <c r="V47">
        <f ca="1">OFFSET(SerbiaOfficialData!$F$8,(ROW(W45)*17)-17,0)</f>
        <v>5</v>
      </c>
      <c r="W47">
        <f ca="1">OFFSET(SerbiaOfficialData!$F$11,(ROW(W45)*17)-17,0)</f>
        <v>122</v>
      </c>
      <c r="X47" s="3">
        <f t="shared" ca="1" si="15"/>
        <v>1.9309908198797087E-2</v>
      </c>
      <c r="Y47" s="3">
        <f t="shared" ca="1" si="16"/>
        <v>3.9291465378421903E-2</v>
      </c>
      <c r="Z47">
        <f ca="1">OFFSET(SerbiaOfficialData!$F$9,(ROW(Z45)*17)-17,0)</f>
        <v>1</v>
      </c>
      <c r="AA47">
        <f ca="1">OFFSET(SerbiaOfficialData!$F$10,(ROW(AA45)*17)-17,0)</f>
        <v>4</v>
      </c>
      <c r="AB47">
        <f ca="1">OFFSET(SerbiaOfficialData!$F$12,(ROW(AA45)*17)-17,0)</f>
        <v>0</v>
      </c>
      <c r="AC47">
        <f t="shared" si="8"/>
        <v>750</v>
      </c>
      <c r="AD47">
        <f ca="1">OFFSET(SerbiaOfficialData!$F$2,(ROW(AD45)*17)-17,0)</f>
        <v>120</v>
      </c>
      <c r="AE47" s="3">
        <f t="shared" ca="1" si="25"/>
        <v>1.8993352326685659E-2</v>
      </c>
      <c r="AF47" s="15">
        <f t="shared" ca="1" si="9"/>
        <v>242</v>
      </c>
      <c r="AG47">
        <f t="shared" si="10"/>
        <v>751</v>
      </c>
      <c r="AH47">
        <f ca="1">OFFSET(SerbiaOfficialData!$F$3,(ROW(AH45)*17)-17,0)</f>
        <v>3900</v>
      </c>
      <c r="AI47" s="10">
        <f t="shared" ca="1" si="27"/>
        <v>47</v>
      </c>
      <c r="AJ47" s="3">
        <f t="shared" ca="1" si="26"/>
        <v>0.63659385881608099</v>
      </c>
      <c r="AK47" s="4">
        <f t="shared" ca="1" si="21"/>
        <v>1543</v>
      </c>
      <c r="AL47" s="3">
        <f t="shared" ca="1" si="22"/>
        <v>0.24422285533396645</v>
      </c>
      <c r="AM47" s="4">
        <f ca="1">IF(_xlfn.FORECAST.ETS(AN47,$B$9:B46,$AN$9:AN46)&gt;0,_xlfn.FORECAST.ETS(AN47,$B$9:B46,$AN$9:AN46),0)</f>
        <v>6549.4748653872184</v>
      </c>
      <c r="AN47" s="9">
        <f t="shared" si="24"/>
        <v>43940</v>
      </c>
    </row>
    <row r="48" spans="1:40" x14ac:dyDescent="0.25">
      <c r="A48" s="9">
        <f t="shared" si="3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4"/>
        <v>769</v>
      </c>
      <c r="E48" s="10">
        <f ca="1">OFFSET(SerbiaOfficialData!$F$4,(ROW(E46)*17)-17,0)</f>
        <v>312</v>
      </c>
      <c r="F48" s="2">
        <f t="shared" ca="1" si="5"/>
        <v>4.9382716049382713E-2</v>
      </c>
      <c r="G48" s="13">
        <f t="shared" ca="1" si="13"/>
        <v>6.9190155837520223E-2</v>
      </c>
      <c r="H48" s="2">
        <f t="shared" ca="1" si="12"/>
        <v>4.7058823529411764E-2</v>
      </c>
      <c r="I48" s="4">
        <f ca="1">(ROWS($B$3:B48)*LN(2))/(LN(B48)/$B$3)</f>
        <v>3.6235328483381015</v>
      </c>
      <c r="J48">
        <f ca="1">OFFSET(SerbiaOfficialData!$F$7,(ROW(J46)*17)-17,0)</f>
        <v>41812</v>
      </c>
      <c r="K48" s="11">
        <f ca="1">OFFSET(SerbiaOfficialData!$F$6,(ROW(K46)*17)-17,0)</f>
        <v>3111</v>
      </c>
      <c r="L48" s="12">
        <f t="shared" ca="1" si="2"/>
        <v>0.10028929604628736</v>
      </c>
      <c r="M48" s="13">
        <f t="shared" ca="1" si="14"/>
        <v>0.12788730177468224</v>
      </c>
      <c r="R48" s="17">
        <f ca="1">OFFSET(SerbiaOfficialData!$F$17,(ROW(R46)*17)-18,0)</f>
        <v>870</v>
      </c>
      <c r="S48">
        <f t="shared" ca="1" si="19"/>
        <v>117</v>
      </c>
      <c r="T48" s="3">
        <f t="shared" ca="1" si="17"/>
        <v>0.25739644970414199</v>
      </c>
      <c r="V48">
        <f ca="1">OFFSET(SerbiaOfficialData!$F$8,(ROW(W46)*17)-17,0)</f>
        <v>3</v>
      </c>
      <c r="W48">
        <f ca="1">OFFSET(SerbiaOfficialData!$F$11,(ROW(W46)*17)-17,0)</f>
        <v>125</v>
      </c>
      <c r="X48" s="3">
        <f t="shared" ca="1" si="15"/>
        <v>1.8853695324283559E-2</v>
      </c>
      <c r="Y48" s="3">
        <f t="shared" ca="1" si="16"/>
        <v>3.6982248520710061E-2</v>
      </c>
      <c r="Z48">
        <f ca="1">OFFSET(SerbiaOfficialData!$F$9,(ROW(Z46)*17)-17,0)</f>
        <v>2</v>
      </c>
      <c r="AA48">
        <f ca="1">OFFSET(SerbiaOfficialData!$F$10,(ROW(AA46)*17)-17,0)</f>
        <v>1</v>
      </c>
      <c r="AB48">
        <f ca="1">OFFSET(SerbiaOfficialData!$F$12,(ROW(AA46)*17)-17,0)</f>
        <v>0</v>
      </c>
      <c r="AC48">
        <f t="shared" si="8"/>
        <v>767</v>
      </c>
      <c r="AD48">
        <f ca="1">OFFSET(SerbiaOfficialData!$F$2,(ROW(AD46)*17)-17,0)</f>
        <v>108</v>
      </c>
      <c r="AE48" s="3">
        <f t="shared" ca="1" si="25"/>
        <v>1.6289592760180997E-2</v>
      </c>
      <c r="AF48" s="15">
        <f t="shared" ca="1" si="9"/>
        <v>233</v>
      </c>
      <c r="AG48">
        <f t="shared" si="10"/>
        <v>768</v>
      </c>
      <c r="AH48">
        <f ca="1">OFFSET(SerbiaOfficialData!$F$3,(ROW(AH46)*17)-17,0)</f>
        <v>3703</v>
      </c>
      <c r="AI48" s="10">
        <f t="shared" ca="1" si="27"/>
        <v>-197</v>
      </c>
      <c r="AJ48" s="3">
        <f t="shared" ca="1" si="26"/>
        <v>0.57737556561085968</v>
      </c>
      <c r="AK48" s="4">
        <f t="shared" ca="1" si="21"/>
        <v>1932</v>
      </c>
      <c r="AL48" s="3">
        <f t="shared" ca="1" si="22"/>
        <v>0.29140271493212672</v>
      </c>
      <c r="AM48" s="4">
        <f ca="1">IF(_xlfn.FORECAST.ETS(AN48,$B$9:B47,$AN$9:AN47)&gt;0,_xlfn.FORECAST.ETS(AN48,$B$9:B47,$AN$9:AN47),0)</f>
        <v>6897.8673397121065</v>
      </c>
      <c r="AN48" s="9">
        <f t="shared" si="24"/>
        <v>43941</v>
      </c>
    </row>
    <row r="49" spans="1:40" x14ac:dyDescent="0.25">
      <c r="A49" s="9">
        <f t="shared" si="3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4"/>
        <v>786</v>
      </c>
      <c r="E49" s="10">
        <f ca="1">OFFSET(SerbiaOfficialData!$F$4,(ROW(E47)*17)-17,0)</f>
        <v>260</v>
      </c>
      <c r="F49" s="2">
        <f t="shared" ca="1" si="5"/>
        <v>3.9215686274509803E-2</v>
      </c>
      <c r="G49" s="13">
        <f t="shared" ca="1" si="13"/>
        <v>6.4898869246695329E-2</v>
      </c>
      <c r="H49" s="2">
        <f t="shared" ca="1" si="12"/>
        <v>3.7735849056603772E-2</v>
      </c>
      <c r="I49" s="4">
        <f ca="1">(ROWS($B$3:B49)*LN(2))/(LN(B49)/$B$3)</f>
        <v>3.686191167886248</v>
      </c>
      <c r="J49">
        <f ca="1">OFFSET(SerbiaOfficialData!$F$7,(ROW(J47)*17)-17,0)</f>
        <v>45355</v>
      </c>
      <c r="K49" s="11">
        <f ca="1">OFFSET(SerbiaOfficialData!$F$6,(ROW(K47)*17)-17,0)</f>
        <v>3543</v>
      </c>
      <c r="L49" s="12">
        <f t="shared" ca="1" si="2"/>
        <v>7.3384137736381597E-2</v>
      </c>
      <c r="M49" s="13">
        <f t="shared" ca="1" si="14"/>
        <v>0.12054875568538993</v>
      </c>
      <c r="R49" s="17">
        <f ca="1">OFFSET(SerbiaOfficialData!$F$17,(ROW(R47)*17)-18,0)</f>
        <v>977</v>
      </c>
      <c r="S49">
        <f t="shared" ca="1" si="19"/>
        <v>107</v>
      </c>
      <c r="T49" s="3">
        <f t="shared" ca="1" si="17"/>
        <v>0.26914600550964185</v>
      </c>
      <c r="V49">
        <f ca="1">OFFSET(SerbiaOfficialData!$F$8,(ROW(W47)*17)-17,0)</f>
        <v>5</v>
      </c>
      <c r="W49">
        <f ca="1">OFFSET(SerbiaOfficialData!$F$11,(ROW(W47)*17)-17,0)</f>
        <v>130</v>
      </c>
      <c r="X49" s="3">
        <f t="shared" ref="X49" ca="1" si="28">W49/B49</f>
        <v>1.8867924528301886E-2</v>
      </c>
      <c r="Y49" s="3">
        <f t="shared" ref="Y49" ca="1" si="29">W49/B40</f>
        <v>3.5812672176308541E-2</v>
      </c>
      <c r="Z49">
        <f ca="1">OFFSET(SerbiaOfficialData!$F$9,(ROW(Z47)*17)-17,0)</f>
        <v>2</v>
      </c>
      <c r="AA49">
        <f ca="1">OFFSET(SerbiaOfficialData!$F$10,(ROW(AA47)*17)-17,0)</f>
        <v>3</v>
      </c>
      <c r="AB49">
        <f ca="1">OFFSET(SerbiaOfficialData!$F$12,(ROW(AA47)*17)-17,0)</f>
        <v>0</v>
      </c>
      <c r="AC49">
        <f t="shared" si="8"/>
        <v>784</v>
      </c>
      <c r="AD49">
        <f ca="1">OFFSET(SerbiaOfficialData!$F$2,(ROW(AD47)*17)-17,0)</f>
        <v>101</v>
      </c>
      <c r="AE49" s="3">
        <f t="shared" ca="1" si="25"/>
        <v>1.4658925979680697E-2</v>
      </c>
      <c r="AF49" s="15">
        <f t="shared" ca="1" si="9"/>
        <v>231</v>
      </c>
      <c r="AG49">
        <f t="shared" si="10"/>
        <v>785</v>
      </c>
      <c r="AH49">
        <f ca="1">OFFSET(SerbiaOfficialData!$F$3,(ROW(AH47)*17)-17,0)</f>
        <v>3660</v>
      </c>
      <c r="AI49" s="10">
        <f t="shared" ca="1" si="27"/>
        <v>-43</v>
      </c>
      <c r="AJ49" s="3">
        <f t="shared" ca="1" si="26"/>
        <v>0.5500725689404935</v>
      </c>
      <c r="AK49" s="4">
        <f t="shared" ca="1" si="21"/>
        <v>2123</v>
      </c>
      <c r="AL49" s="3">
        <f t="shared" ca="1" si="22"/>
        <v>0.3081277213352685</v>
      </c>
      <c r="AM49" s="4">
        <f ca="1">IF(_xlfn.FORECAST.ETS(AN49,$B$9:B48,$AN$9:AN48)&gt;0,_xlfn.FORECAST.ETS(AN49,$B$9:B48,$AN$9:AN48),0)</f>
        <v>7174.7559090221239</v>
      </c>
      <c r="AN49" s="9">
        <f t="shared" si="24"/>
        <v>43942</v>
      </c>
    </row>
    <row r="50" spans="1:40" x14ac:dyDescent="0.25">
      <c r="A50" s="9">
        <f t="shared" si="3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4"/>
        <v>803</v>
      </c>
      <c r="E50" s="10">
        <f ca="1">OFFSET(SerbiaOfficialData!$F$4,(ROW(E48)*17)-17,0)</f>
        <v>224</v>
      </c>
      <c r="F50" s="2">
        <f t="shared" ref="F50" ca="1" si="30">E50/B49</f>
        <v>3.251088534107402E-2</v>
      </c>
      <c r="G50" s="13">
        <f t="shared" ref="G50" ca="1" si="31">AVERAGE(((SUM(E41:E50)-E41)/(SUM(B41:B50)-B41)))</f>
        <v>5.7419500112587257E-2</v>
      </c>
      <c r="H50" s="2">
        <f t="shared" ca="1" si="12"/>
        <v>3.1487208321619345E-2</v>
      </c>
      <c r="I50" s="4">
        <f ca="1">(ROWS($B$3:B50)*LN(2))/(LN(B50)/$B$3)</f>
        <v>3.7510417173088455</v>
      </c>
      <c r="J50">
        <f ca="1">OFFSET(SerbiaOfficialData!$F$7,(ROW(J48)*17)-17,0)</f>
        <v>48636</v>
      </c>
      <c r="K50" s="11">
        <f ca="1">OFFSET(SerbiaOfficialData!$F$6,(ROW(K48)*17)-17,0)</f>
        <v>3281</v>
      </c>
      <c r="L50" s="12">
        <f t="shared" ref="L50" ca="1" si="32">E50/K50</f>
        <v>6.8271868332825364E-2</v>
      </c>
      <c r="M50" s="13">
        <f t="shared" ref="M50" ca="1" si="33">AVERAGE(((SUM(E41:E50)-E41)/(SUM(K41:K50)-K41)))</f>
        <v>0.11055712117927596</v>
      </c>
      <c r="R50" s="17">
        <f ca="1">OFFSET(SerbiaOfficialData!$F$17,(ROW(R48)*17)-18,0)</f>
        <v>1025</v>
      </c>
      <c r="S50">
        <f t="shared" ca="1" si="19"/>
        <v>48</v>
      </c>
      <c r="T50" s="3">
        <f t="shared" ca="1" si="17"/>
        <v>0.25283670448939322</v>
      </c>
      <c r="V50">
        <f ca="1">OFFSET(SerbiaOfficialData!$F$8,(ROW(W48)*17)-17,0)</f>
        <v>4</v>
      </c>
      <c r="W50">
        <f ca="1">OFFSET(SerbiaOfficialData!$F$11,(ROW(W48)*17)-17,0)</f>
        <v>134</v>
      </c>
      <c r="X50" s="3">
        <f t="shared" ref="X50" ca="1" si="34">W50/B50</f>
        <v>1.8836097835254428E-2</v>
      </c>
      <c r="Y50" s="3">
        <f t="shared" ref="Y50" ca="1" si="35">W50/B41</f>
        <v>3.3053774050320672E-2</v>
      </c>
      <c r="Z50">
        <f ca="1">OFFSET(SerbiaOfficialData!$F$9,(ROW(Z48)*17)-17,0)</f>
        <v>3</v>
      </c>
      <c r="AA50">
        <f ca="1">OFFSET(SerbiaOfficialData!$F$10,(ROW(AA48)*17)-17,0)</f>
        <v>1</v>
      </c>
      <c r="AB50">
        <f ca="1">OFFSET(SerbiaOfficialData!$F$12,(ROW(AA48)*17)-17,0)</f>
        <v>0</v>
      </c>
      <c r="AC50">
        <f t="shared" si="8"/>
        <v>801</v>
      </c>
      <c r="AD50">
        <f ca="1">OFFSET(SerbiaOfficialData!$F$2,(ROW(AD48)*17)-17,0)</f>
        <v>103</v>
      </c>
      <c r="AE50" s="3">
        <f t="shared" ca="1" si="25"/>
        <v>1.4478493112173179E-2</v>
      </c>
      <c r="AF50" s="15">
        <f t="shared" ca="1" si="9"/>
        <v>237</v>
      </c>
      <c r="AG50">
        <f t="shared" si="10"/>
        <v>802</v>
      </c>
      <c r="AH50">
        <f ca="1">OFFSET(SerbiaOfficialData!$F$3,(ROW(AH48)*17)-17,0)</f>
        <v>3266</v>
      </c>
      <c r="AI50" s="10">
        <f t="shared" ca="1" si="27"/>
        <v>-394</v>
      </c>
      <c r="AJ50" s="3">
        <f t="shared" ca="1" si="26"/>
        <v>0.47793084059600788</v>
      </c>
      <c r="AK50" s="4">
        <f t="shared" ca="1" si="21"/>
        <v>2689</v>
      </c>
      <c r="AL50" s="3">
        <f t="shared" ca="1" si="22"/>
        <v>0.37798706775372504</v>
      </c>
      <c r="AM50" s="4">
        <f ca="1">IF(_xlfn.FORECAST.ETS(AN50,$B$9:B49,$AN$9:AN49)&gt;0,_xlfn.FORECAST.ETS(AN50,$B$9:B49,$AN$9:AN49),0)</f>
        <v>7518.0851207054329</v>
      </c>
      <c r="AN50" s="9">
        <f t="shared" si="24"/>
        <v>43943</v>
      </c>
    </row>
    <row r="51" spans="1:40" x14ac:dyDescent="0.25">
      <c r="A51" s="9">
        <f t="shared" si="3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4"/>
        <v>820</v>
      </c>
      <c r="E51" s="10">
        <f ca="1">OFFSET(SerbiaOfficialData!$F$4,(ROW(E49)*17)-17,0)</f>
        <v>162</v>
      </c>
      <c r="F51" s="2">
        <f t="shared" ref="F51" ca="1" si="36">E51/B50</f>
        <v>2.2771998875456844E-2</v>
      </c>
      <c r="G51" s="13">
        <f t="shared" ref="G51" ca="1" si="37">AVERAGE(((SUM(E42:E51)-E42)/(SUM(B42:B51)-B42)))</f>
        <v>5.0104272498796856E-2</v>
      </c>
      <c r="H51" s="2">
        <f t="shared" ca="1" si="12"/>
        <v>2.2264980758658605E-2</v>
      </c>
      <c r="I51" s="4">
        <f ca="1">(ROWS($B$3:B51)*LN(2))/(LN(B51)/$B$3)</f>
        <v>3.8194924018046583</v>
      </c>
      <c r="J51">
        <f ca="1">OFFSET(SerbiaOfficialData!$F$7,(ROW(J49)*17)-17,0)</f>
        <v>51324</v>
      </c>
      <c r="K51" s="11">
        <f ca="1">OFFSET(SerbiaOfficialData!$F$6,(ROW(K49)*17)-17,0)</f>
        <v>2688</v>
      </c>
      <c r="L51" s="12">
        <f t="shared" ref="L51" ca="1" si="38">E51/K51</f>
        <v>6.0267857142857144E-2</v>
      </c>
      <c r="M51" s="13">
        <f t="shared" ref="M51" ca="1" si="39">AVERAGE(((SUM(E42:E51)-E42)/(SUM(K42:K51)-K42)))</f>
        <v>0.10065888419394113</v>
      </c>
      <c r="R51" s="17">
        <f ca="1">OFFSET(SerbiaOfficialData!$F$17,(ROW(R49)*17)-18,0)</f>
        <v>1063</v>
      </c>
      <c r="S51">
        <f t="shared" ca="1" si="19"/>
        <v>38</v>
      </c>
      <c r="T51" s="3">
        <f t="shared" ca="1" si="17"/>
        <v>0.23807390817469204</v>
      </c>
      <c r="V51">
        <f ca="1">OFFSET(SerbiaOfficialData!$F$8,(ROW(W49)*17)-17,0)</f>
        <v>5</v>
      </c>
      <c r="W51">
        <f ca="1">OFFSET(SerbiaOfficialData!$F$11,(ROW(W49)*17)-17,0)</f>
        <v>139</v>
      </c>
      <c r="X51" s="3">
        <f t="shared" ref="X51" ca="1" si="40">W51/B51</f>
        <v>1.9103903243540409E-2</v>
      </c>
      <c r="Y51" s="3">
        <f t="shared" ref="Y51" ca="1" si="41">W51/B42</f>
        <v>3.1131019036954088E-2</v>
      </c>
      <c r="Z51">
        <f ca="1">OFFSET(SerbiaOfficialData!$F$9,(ROW(Z49)*17)-17,0)</f>
        <v>4</v>
      </c>
      <c r="AA51">
        <f ca="1">OFFSET(SerbiaOfficialData!$F$10,(ROW(AA49)*17)-17,0)</f>
        <v>1</v>
      </c>
      <c r="AB51">
        <f ca="1">OFFSET(SerbiaOfficialData!$F$12,(ROW(AA49)*17)-17,0)</f>
        <v>0</v>
      </c>
      <c r="AC51">
        <f t="shared" si="8"/>
        <v>818</v>
      </c>
      <c r="AD51">
        <f ca="1">OFFSET(SerbiaOfficialData!$F$2,(ROW(AD49)*17)-17,0)</f>
        <v>96</v>
      </c>
      <c r="AE51" s="3">
        <f t="shared" ca="1" si="25"/>
        <v>1.3194062671797692E-2</v>
      </c>
      <c r="AF51" s="15">
        <f t="shared" ca="1" si="9"/>
        <v>235</v>
      </c>
      <c r="AG51">
        <f t="shared" si="10"/>
        <v>819</v>
      </c>
      <c r="AH51">
        <f ca="1">OFFSET(SerbiaOfficialData!$F$3,(ROW(AH49)*17)-17,0)</f>
        <v>3477</v>
      </c>
      <c r="AI51" s="10">
        <f t="shared" ca="1" si="27"/>
        <v>211</v>
      </c>
      <c r="AJ51" s="3">
        <f t="shared" ca="1" si="26"/>
        <v>0.49697636063771305</v>
      </c>
      <c r="AK51" s="4">
        <f t="shared" ca="1" si="21"/>
        <v>2597</v>
      </c>
      <c r="AL51" s="3">
        <f t="shared" ca="1" si="22"/>
        <v>0.35692688290269381</v>
      </c>
      <c r="AM51" s="4">
        <f ca="1">IF(_xlfn.FORECAST.ETS(AN51,$B$9:B50,$AN$9:AN50)&gt;0,_xlfn.FORECAST.ETS(AN51,$B$9:B50,$AN$9:AN50),0)</f>
        <v>7795.3760024226103</v>
      </c>
      <c r="AN51" s="9">
        <f t="shared" si="24"/>
        <v>43944</v>
      </c>
    </row>
    <row r="52" spans="1:40" x14ac:dyDescent="0.25">
      <c r="A52" s="9">
        <f t="shared" si="3"/>
        <v>43945</v>
      </c>
      <c r="B52">
        <f ca="1">OFFSET(SerbiaOfficialData!$F$5,(ROW(B50)*17)-17,0)</f>
        <v>7483</v>
      </c>
      <c r="C52" s="4">
        <f t="shared" ref="C52" ca="1" si="42">B52-R52-W52</f>
        <v>6245</v>
      </c>
      <c r="D52" s="4">
        <f t="shared" si="4"/>
        <v>837</v>
      </c>
      <c r="E52" s="10">
        <f ca="1">OFFSET(SerbiaOfficialData!$F$4,(ROW(E50)*17)-17,0)</f>
        <v>207</v>
      </c>
      <c r="F52" s="2">
        <f t="shared" ref="F52" ca="1" si="43">E52/B51</f>
        <v>2.8449697636063771E-2</v>
      </c>
      <c r="G52" s="13">
        <f t="shared" ref="G52" ca="1" si="44">AVERAGE(((SUM(E43:E52)-E43)/(SUM(B43:B52)-B43)))</f>
        <v>4.4453528179449184E-2</v>
      </c>
      <c r="H52" s="2">
        <f t="shared" ca="1" si="12"/>
        <v>2.7662702124816248E-2</v>
      </c>
      <c r="I52" s="4">
        <f ca="1">(ROWS($B$3:B52)*LN(2))/(LN(B52)/$B$3)</f>
        <v>3.8851846925704669</v>
      </c>
      <c r="J52">
        <f ca="1">OFFSET(SerbiaOfficialData!$F$7,(ROW(J50)*17)-17,0)</f>
        <v>54887</v>
      </c>
      <c r="K52" s="11">
        <f ca="1">OFFSET(SerbiaOfficialData!$F$6,(ROW(K50)*17)-17,0)</f>
        <v>3563</v>
      </c>
      <c r="L52" s="12">
        <f t="shared" ref="L52" ca="1" si="45">E52/K52</f>
        <v>5.8097109177659277E-2</v>
      </c>
      <c r="M52" s="13">
        <f t="shared" ref="M52" ca="1" si="46">AVERAGE(((SUM(E43:E52)-E43)/(SUM(K43:K52)-K43)))</f>
        <v>9.1230032507252964E-2</v>
      </c>
      <c r="R52" s="17">
        <f ca="1">OFFSET(SerbiaOfficialData!$F$17,(ROW(R50)*17)-18,0)</f>
        <v>1094</v>
      </c>
      <c r="S52">
        <f t="shared" ca="1" si="19"/>
        <v>31</v>
      </c>
      <c r="T52" s="3">
        <f t="shared" ca="1" si="17"/>
        <v>0.22450235994254053</v>
      </c>
      <c r="V52">
        <f ca="1">OFFSET(SerbiaOfficialData!$F$8,(ROW(W50)*17)-17,0)</f>
        <v>5</v>
      </c>
      <c r="W52">
        <f ca="1">OFFSET(SerbiaOfficialData!$F$11,(ROW(W50)*17)-17,0)</f>
        <v>144</v>
      </c>
      <c r="X52" s="3">
        <f t="shared" ref="X52" ca="1" si="47">W52/B52</f>
        <v>1.9243618869437391E-2</v>
      </c>
      <c r="Y52" s="3">
        <f t="shared" ref="Y52" ca="1" si="48">W52/B43</f>
        <v>2.9550584855325263E-2</v>
      </c>
      <c r="Z52">
        <f ca="1">OFFSET(SerbiaOfficialData!$F$9,(ROW(Z50)*17)-17,0)</f>
        <v>2</v>
      </c>
      <c r="AA52">
        <f ca="1">OFFSET(SerbiaOfficialData!$F$10,(ROW(AA50)*17)-17,0)</f>
        <v>3</v>
      </c>
      <c r="AB52">
        <f ca="1">OFFSET(SerbiaOfficialData!$F$12,(ROW(AA50)*17)-17,0)</f>
        <v>0</v>
      </c>
      <c r="AC52">
        <f t="shared" si="8"/>
        <v>835</v>
      </c>
      <c r="AD52">
        <f ca="1">OFFSET(SerbiaOfficialData!$F$2,(ROW(AD50)*17)-17,0)</f>
        <v>95</v>
      </c>
      <c r="AE52" s="3">
        <f t="shared" ca="1" si="25"/>
        <v>1.2695443004142723E-2</v>
      </c>
      <c r="AF52" s="15">
        <f t="shared" ca="1" si="9"/>
        <v>239</v>
      </c>
      <c r="AG52">
        <f t="shared" si="10"/>
        <v>836</v>
      </c>
      <c r="AH52">
        <f ca="1">OFFSET(SerbiaOfficialData!$F$3,(ROW(AH50)*17)-17,0)</f>
        <v>3164</v>
      </c>
      <c r="AI52" s="10">
        <f t="shared" ca="1" si="27"/>
        <v>-313</v>
      </c>
      <c r="AJ52" s="3">
        <f t="shared" ca="1" si="26"/>
        <v>0.44206868902846452</v>
      </c>
      <c r="AK52" s="4">
        <f t="shared" ca="1" si="21"/>
        <v>3081</v>
      </c>
      <c r="AL52" s="3">
        <f t="shared" ca="1" si="22"/>
        <v>0.41173326206067085</v>
      </c>
      <c r="AM52" s="4">
        <f ca="1">IF(_xlfn.FORECAST.ETS(AN52,$B$9:B51,$AN$9:AN51)&gt;0,_xlfn.FORECAST.ETS(AN52,$B$9:B51,$AN$9:AN51),0)</f>
        <v>7486.2783694638183</v>
      </c>
      <c r="AN52" s="9">
        <f t="shared" si="24"/>
        <v>43945</v>
      </c>
    </row>
    <row r="53" spans="1:40" x14ac:dyDescent="0.25">
      <c r="A53" s="9">
        <f t="shared" si="3"/>
        <v>43946</v>
      </c>
      <c r="B53">
        <f ca="1">OFFSET(SerbiaOfficialData!$F$5,(ROW(B51)*17)-17,0)</f>
        <v>7779</v>
      </c>
      <c r="C53" s="4">
        <f t="shared" ref="C53:C55" ca="1" si="49">B53-R53-W53</f>
        <v>6476</v>
      </c>
      <c r="D53" s="4">
        <f t="shared" si="4"/>
        <v>854</v>
      </c>
      <c r="E53" s="10">
        <f ca="1">OFFSET(SerbiaOfficialData!$F$4,(ROW(E51)*17)-17,0)</f>
        <v>296</v>
      </c>
      <c r="F53" s="2">
        <f t="shared" ref="F53" ca="1" si="50">E53/B52</f>
        <v>3.9556327676065747E-2</v>
      </c>
      <c r="G53" s="13">
        <f t="shared" ref="G53" ca="1" si="51">AVERAGE(((SUM(E44:E53)-E44)/(SUM(B44:B53)-B44)))</f>
        <v>4.0229509268643542E-2</v>
      </c>
      <c r="H53" s="2">
        <f t="shared" ca="1" si="12"/>
        <v>3.8051163388610358E-2</v>
      </c>
      <c r="I53" s="4">
        <f ca="1">(ROWS($B$3:B53)*LN(2))/(LN(B53)/$B$3)</f>
        <v>3.945728747337498</v>
      </c>
      <c r="J53">
        <f ca="1">OFFSET(SerbiaOfficialData!$F$7,(ROW(J51)*17)-17,0)</f>
        <v>59938</v>
      </c>
      <c r="K53" s="11">
        <f ca="1">OFFSET(SerbiaOfficialData!$F$6,(ROW(K51)*17)-17,0)</f>
        <v>5051</v>
      </c>
      <c r="L53" s="12">
        <f t="shared" ref="L53" ca="1" si="52">E53/K53</f>
        <v>5.8602256978816075E-2</v>
      </c>
      <c r="M53" s="13">
        <f t="shared" ref="M53" ca="1" si="53">AVERAGE(((SUM(E44:E53)-E44)/(SUM(K44:K53)-K44)))</f>
        <v>8.0778572835291801E-2</v>
      </c>
      <c r="R53" s="17">
        <f ca="1">OFFSET(SerbiaOfficialData!$F$17,(ROW(R51)*17)-18,0)</f>
        <v>1152</v>
      </c>
      <c r="S53">
        <f t="shared" ref="S53:S55" ca="1" si="54">R53-R52</f>
        <v>58</v>
      </c>
      <c r="T53" s="3">
        <f t="shared" ref="T53:T55" ca="1" si="55">R53/B44</f>
        <v>0.21662279052275291</v>
      </c>
      <c r="V53">
        <f ca="1">OFFSET(SerbiaOfficialData!$F$8,(ROW(W51)*17)-17,0)</f>
        <v>7</v>
      </c>
      <c r="W53">
        <f ca="1">OFFSET(SerbiaOfficialData!$F$11,(ROW(W51)*17)-17,0)</f>
        <v>151</v>
      </c>
      <c r="X53" s="3">
        <f t="shared" ref="X53" ca="1" si="56">W53/B53</f>
        <v>1.9411235377297852E-2</v>
      </c>
      <c r="Y53" s="3">
        <f t="shared" ref="Y53" ca="1" si="57">W53/B44</f>
        <v>2.8394133132756676E-2</v>
      </c>
      <c r="Z53">
        <f ca="1">OFFSET(SerbiaOfficialData!$F$9,(ROW(Z51)*17)-17,0)</f>
        <v>4</v>
      </c>
      <c r="AA53">
        <f ca="1">OFFSET(SerbiaOfficialData!$F$10,(ROW(AA51)*17)-17,0)</f>
        <v>3</v>
      </c>
      <c r="AB53">
        <f ca="1">OFFSET(SerbiaOfficialData!$F$12,(ROW(AA51)*17)-17,0)</f>
        <v>0</v>
      </c>
      <c r="AC53">
        <f t="shared" si="8"/>
        <v>852</v>
      </c>
      <c r="AD53">
        <f ca="1">OFFSET(SerbiaOfficialData!$F$2,(ROW(AD51)*17)-17,0)</f>
        <v>91</v>
      </c>
      <c r="AE53" s="3">
        <f t="shared" ca="1" si="25"/>
        <v>1.1698161717444401E-2</v>
      </c>
      <c r="AF53" s="15">
        <f t="shared" ca="1" si="9"/>
        <v>242</v>
      </c>
      <c r="AG53">
        <f t="shared" si="10"/>
        <v>853</v>
      </c>
      <c r="AH53">
        <f ca="1">OFFSET(SerbiaOfficialData!$F$3,(ROW(AH51)*17)-17,0)</f>
        <v>3135</v>
      </c>
      <c r="AI53" s="10">
        <f t="shared" ca="1" si="27"/>
        <v>-29</v>
      </c>
      <c r="AJ53" s="3">
        <f t="shared" ca="1" si="26"/>
        <v>0.42241933410464072</v>
      </c>
      <c r="AK53" s="4">
        <f t="shared" ca="1" si="21"/>
        <v>3341</v>
      </c>
      <c r="AL53" s="3">
        <f t="shared" ca="1" si="22"/>
        <v>0.42948965162617303</v>
      </c>
      <c r="AM53" s="4">
        <f ca="1">IF(_xlfn.FORECAST.ETS(AN53,$B$9:B52,$AN$9:AN52)&gt;0,_xlfn.FORECAST.ETS(AN53,$B$9:B52,$AN$9:AN52),0)</f>
        <v>7730.7222456483378</v>
      </c>
      <c r="AN53" s="9">
        <f t="shared" si="24"/>
        <v>43946</v>
      </c>
    </row>
    <row r="54" spans="1:40" x14ac:dyDescent="0.25">
      <c r="A54" s="9">
        <f t="shared" si="3"/>
        <v>43947</v>
      </c>
      <c r="B54">
        <f ca="1">OFFSET(SerbiaOfficialData!$F$5,(ROW(B52)*17)-17,0)</f>
        <v>8042</v>
      </c>
      <c r="C54" s="4">
        <f t="shared" ca="1" si="49"/>
        <v>6704</v>
      </c>
      <c r="D54" s="4">
        <f t="shared" si="4"/>
        <v>871</v>
      </c>
      <c r="E54" s="10">
        <f ca="1">OFFSET(SerbiaOfficialData!$F$4,(ROW(E52)*17)-17,0)</f>
        <v>263</v>
      </c>
      <c r="F54" s="2">
        <f t="shared" ref="F54:F55" ca="1" si="58">E54/B53</f>
        <v>3.3808972875690964E-2</v>
      </c>
      <c r="G54" s="13">
        <f t="shared" ref="G54:G55" ca="1" si="59">AVERAGE(((SUM(E45:E54)-E45)/(SUM(B45:B54)-B45)))</f>
        <v>3.702421055945597E-2</v>
      </c>
      <c r="H54" s="2">
        <f t="shared" ca="1" si="12"/>
        <v>3.270330763491669E-2</v>
      </c>
      <c r="I54" s="4">
        <f ca="1">(ROWS($B$3:B54)*LN(2))/(LN(B54)/$B$3)</f>
        <v>4.0082203602261313</v>
      </c>
      <c r="J54">
        <f ca="1">OFFSET(SerbiaOfficialData!$F$7,(ROW(J52)*17)-17,0)</f>
        <v>64303</v>
      </c>
      <c r="K54" s="11">
        <f ca="1">OFFSET(SerbiaOfficialData!$F$6,(ROW(K52)*17)-17,0)</f>
        <v>4365</v>
      </c>
      <c r="L54" s="12">
        <f t="shared" ref="L54:L55" ca="1" si="60">E54/K54</f>
        <v>6.025200458190149E-2</v>
      </c>
      <c r="M54" s="13">
        <f t="shared" ref="M54:M55" ca="1" si="61">AVERAGE(((SUM(E45:E54)-E45)/(SUM(K45:K54)-K45)))</f>
        <v>7.4109084034407788E-2</v>
      </c>
      <c r="R54" s="17">
        <f ca="1">OFFSET(SerbiaOfficialData!$F$17,(ROW(R52)*17)-18,0)</f>
        <v>1182</v>
      </c>
      <c r="S54">
        <f t="shared" ca="1" si="54"/>
        <v>30</v>
      </c>
      <c r="T54" s="3">
        <f t="shared" ca="1" si="55"/>
        <v>0.20773286467486818</v>
      </c>
      <c r="V54">
        <f ca="1">OFFSET(SerbiaOfficialData!$F$8,(ROW(W52)*17)-17,0)</f>
        <v>5</v>
      </c>
      <c r="W54">
        <f ca="1">OFFSET(SerbiaOfficialData!$F$11,(ROW(W52)*17)-17,0)</f>
        <v>156</v>
      </c>
      <c r="X54" s="3">
        <f t="shared" ref="X54:X55" ca="1" si="62">W54/B54</f>
        <v>1.9398159661775678E-2</v>
      </c>
      <c r="Y54" s="3">
        <f t="shared" ref="Y54:Y55" ca="1" si="63">W54/B45</f>
        <v>2.7416520210896311E-2</v>
      </c>
      <c r="Z54">
        <f ca="1">OFFSET(SerbiaOfficialData!$F$9,(ROW(Z52)*17)-17,0)</f>
        <v>2</v>
      </c>
      <c r="AA54">
        <f ca="1">OFFSET(SerbiaOfficialData!$F$10,(ROW(AA52)*17)-17,0)</f>
        <v>3</v>
      </c>
      <c r="AB54">
        <f ca="1">OFFSET(SerbiaOfficialData!$F$12,(ROW(AA52)*17)-17,0)</f>
        <v>0</v>
      </c>
      <c r="AC54">
        <f t="shared" si="8"/>
        <v>869</v>
      </c>
      <c r="AD54">
        <f ca="1">OFFSET(SerbiaOfficialData!$F$2,(ROW(AD52)*17)-17,0)</f>
        <v>85</v>
      </c>
      <c r="AE54" s="3">
        <f t="shared" ca="1" si="25"/>
        <v>1.0569510072121363E-2</v>
      </c>
      <c r="AF54" s="15">
        <f t="shared" ca="1" si="9"/>
        <v>241</v>
      </c>
      <c r="AG54">
        <f t="shared" si="10"/>
        <v>870</v>
      </c>
      <c r="AH54">
        <f ca="1">OFFSET(SerbiaOfficialData!$F$3,(ROW(AH52)*17)-17,0)</f>
        <v>3044</v>
      </c>
      <c r="AI54" s="10">
        <f t="shared" ca="1" si="27"/>
        <v>-91</v>
      </c>
      <c r="AJ54" s="3">
        <f t="shared" ca="1" si="26"/>
        <v>0.39791096742103954</v>
      </c>
      <c r="AK54" s="4">
        <f t="shared" ca="1" si="21"/>
        <v>3660</v>
      </c>
      <c r="AL54" s="3">
        <f t="shared" ca="1" si="22"/>
        <v>0.45511066898781399</v>
      </c>
      <c r="AM54" s="4">
        <f ca="1">IF(_xlfn.FORECAST.ETS(AN54,$B$9:B53,$AN$9:AN53)&gt;0,_xlfn.FORECAST.ETS(AN54,$B$9:B53,$AN$9:AN53),0)</f>
        <v>8038.5380000231216</v>
      </c>
      <c r="AN54" s="9">
        <f t="shared" si="24"/>
        <v>43947</v>
      </c>
    </row>
    <row r="55" spans="1:40" x14ac:dyDescent="0.25">
      <c r="A55" s="9">
        <f t="shared" si="3"/>
        <v>43948</v>
      </c>
      <c r="B55">
        <f ca="1">OFFSET(SerbiaOfficialData!$F$5,(ROW(B53)*17)-17,0)</f>
        <v>8275</v>
      </c>
      <c r="C55" s="4">
        <f t="shared" ca="1" si="49"/>
        <v>6904</v>
      </c>
      <c r="D55" s="4">
        <f t="shared" si="4"/>
        <v>888</v>
      </c>
      <c r="E55" s="10">
        <f ca="1">OFFSET(SerbiaOfficialData!$F$4,(ROW(E53)*17)-17,0)</f>
        <v>233</v>
      </c>
      <c r="F55" s="2">
        <f t="shared" ca="1" si="58"/>
        <v>2.8972892315344442E-2</v>
      </c>
      <c r="G55" s="13">
        <f t="shared" ca="1" si="59"/>
        <v>3.4661966052243684E-2</v>
      </c>
      <c r="H55" s="2">
        <f t="shared" ca="1" si="12"/>
        <v>2.8157099697885195E-2</v>
      </c>
      <c r="I55" s="4">
        <f ca="1">(ROWS($B$3:B55)*LN(2))/(LN(B55)/$B$3)</f>
        <v>4.0723671642176971</v>
      </c>
      <c r="J55">
        <f ca="1">OFFSET(SerbiaOfficialData!$F$7,(ROW(J53)*17)-17,0)</f>
        <v>67917</v>
      </c>
      <c r="K55" s="11">
        <f ca="1">OFFSET(SerbiaOfficialData!$F$6,(ROW(K53)*17)-17,0)</f>
        <v>3614</v>
      </c>
      <c r="L55" s="12">
        <f t="shared" ca="1" si="60"/>
        <v>6.4471499723298284E-2</v>
      </c>
      <c r="M55" s="13">
        <f t="shared" ca="1" si="61"/>
        <v>7.1529367493493048E-2</v>
      </c>
      <c r="R55" s="17">
        <f ca="1">OFFSET(SerbiaOfficialData!$F$17,(ROW(R53)*17)-18,0)</f>
        <v>1209</v>
      </c>
      <c r="S55">
        <f t="shared" ca="1" si="54"/>
        <v>27</v>
      </c>
      <c r="T55" s="3">
        <f t="shared" ca="1" si="55"/>
        <v>0.20170170170170171</v>
      </c>
      <c r="V55">
        <f ca="1">OFFSET(SerbiaOfficialData!$F$8,(ROW(W53)*17)-17,0)</f>
        <v>6</v>
      </c>
      <c r="W55">
        <f ca="1">OFFSET(SerbiaOfficialData!$F$11,(ROW(W53)*17)-17,0)</f>
        <v>162</v>
      </c>
      <c r="X55" s="3">
        <f t="shared" ca="1" si="62"/>
        <v>1.9577039274924473E-2</v>
      </c>
      <c r="Y55" s="3">
        <f t="shared" ca="1" si="63"/>
        <v>2.7027027027027029E-2</v>
      </c>
      <c r="Z55">
        <f ca="1">OFFSET(SerbiaOfficialData!$F$9,(ROW(Z53)*17)-17,0)</f>
        <v>3</v>
      </c>
      <c r="AA55">
        <f ca="1">OFFSET(SerbiaOfficialData!$F$10,(ROW(AA53)*17)-17,0)</f>
        <v>3</v>
      </c>
      <c r="AB55">
        <f ca="1">OFFSET(SerbiaOfficialData!$F$12,(ROW(AA53)*17)-17,0)</f>
        <v>0</v>
      </c>
      <c r="AC55">
        <f t="shared" si="8"/>
        <v>886</v>
      </c>
      <c r="AD55">
        <f ca="1">OFFSET(SerbiaOfficialData!$F$2,(ROW(AD53)*17)-17,0)</f>
        <v>85</v>
      </c>
      <c r="AE55" s="3">
        <f t="shared" ca="1" si="25"/>
        <v>1.0271903323262841E-2</v>
      </c>
      <c r="AF55" s="15">
        <f t="shared" ca="1" si="9"/>
        <v>247</v>
      </c>
      <c r="AG55">
        <f t="shared" si="10"/>
        <v>887</v>
      </c>
      <c r="AH55">
        <f ca="1">OFFSET(SerbiaOfficialData!$F$3,(ROW(AH53)*17)-17,0)</f>
        <v>2701</v>
      </c>
      <c r="AI55" s="10">
        <f t="shared" ca="1" si="27"/>
        <v>-343</v>
      </c>
      <c r="AJ55" s="3">
        <f t="shared" ca="1" si="26"/>
        <v>0.34598187311178247</v>
      </c>
      <c r="AK55" s="4">
        <f t="shared" ca="1" si="21"/>
        <v>4203</v>
      </c>
      <c r="AL55" s="3">
        <f t="shared" ca="1" si="22"/>
        <v>0.5079154078549849</v>
      </c>
      <c r="AM55" s="4">
        <f ca="1">IF(_xlfn.FORECAST.ETS(AN55,$B$9:B54,$AN$9:AN54)&gt;0,_xlfn.FORECAST.ETS(AN55,$B$9:B54,$AN$9:AN54),0)</f>
        <v>8307.4432657498219</v>
      </c>
      <c r="AN55" s="9">
        <f t="shared" si="24"/>
        <v>43948</v>
      </c>
    </row>
    <row r="56" spans="1:40" x14ac:dyDescent="0.25">
      <c r="A56" s="9">
        <f t="shared" si="3"/>
        <v>43949</v>
      </c>
      <c r="B56" s="17">
        <f ca="1">OFFSET(SerbiaOfficialData!$F$5,(ROW(B54)*17)-18,0)</f>
        <v>8497</v>
      </c>
      <c r="C56" s="4">
        <f t="shared" ref="C56" ca="1" si="64">B56-R56-W56</f>
        <v>7069</v>
      </c>
      <c r="D56" s="4">
        <f t="shared" si="4"/>
        <v>905</v>
      </c>
      <c r="E56" s="20">
        <f ca="1">OFFSET(SerbiaOfficialData!$F$4,(ROW(E54)*17)-18,0)</f>
        <v>222</v>
      </c>
      <c r="F56" s="2">
        <f t="shared" ref="F56" ca="1" si="65">E56/B55</f>
        <v>2.6827794561933536E-2</v>
      </c>
      <c r="G56" s="13">
        <f t="shared" ref="G56" ca="1" si="66">AVERAGE(((SUM(E47:E56)-E47)/(SUM(B47:B56)-B47)))</f>
        <v>3.2050716323949048E-2</v>
      </c>
      <c r="H56" s="2">
        <f t="shared" ca="1" si="12"/>
        <v>2.6126868306461104E-2</v>
      </c>
      <c r="I56" s="4">
        <f ca="1">(ROWS($B$3:B56)*LN(2))/(LN(B56)/$B$3)</f>
        <v>4.1370630914695363</v>
      </c>
      <c r="J56" s="17">
        <f ca="1">OFFSET(SerbiaOfficialData!$F$7,(ROW(J54)*17)-18,0)</f>
        <v>73363</v>
      </c>
      <c r="K56" s="21">
        <f ca="1">OFFSET(SerbiaOfficialData!$F$6,(ROW(K54)*17)-18,0)</f>
        <v>5446</v>
      </c>
      <c r="L56" s="12">
        <f t="shared" ref="L56" ca="1" si="67">E56/K56</f>
        <v>4.0763863385971356E-2</v>
      </c>
      <c r="M56" s="13">
        <f t="shared" ref="M56" ca="1" si="68">AVERAGE(((SUM(E47:E56)-E47)/(SUM(K47:K56)-K47)))</f>
        <v>6.2864231723501238E-2</v>
      </c>
      <c r="R56" s="17">
        <f ca="1">OFFSET(SerbiaOfficialData!$F$17,(ROW(R54)*17)-19,0)</f>
        <v>1260</v>
      </c>
      <c r="S56">
        <f t="shared" ref="S56:S57" ca="1" si="69">R56-R55</f>
        <v>51</v>
      </c>
      <c r="T56" s="3">
        <f t="shared" ref="T56:T57" ca="1" si="70">R56/B47</f>
        <v>0.19943019943019943</v>
      </c>
      <c r="V56" s="17">
        <f ca="1">OFFSET(SerbiaOfficialData!$F$8,(ROW(W54)*17)-18,0)</f>
        <v>6</v>
      </c>
      <c r="W56" s="17">
        <f ca="1">OFFSET(SerbiaOfficialData!$F$11,(ROW(W54)*17)-18,0)</f>
        <v>168</v>
      </c>
      <c r="X56" s="3">
        <f t="shared" ref="X56" ca="1" si="71">W56/B56</f>
        <v>1.9771684123808402E-2</v>
      </c>
      <c r="Y56" s="3">
        <f t="shared" ref="Y56" ca="1" si="72">W56/B47</f>
        <v>2.6590693257359924E-2</v>
      </c>
      <c r="Z56" s="17">
        <f ca="1">OFFSET(SerbiaOfficialData!$F$9,(ROW(Z54)*17)-18,0)</f>
        <v>3</v>
      </c>
      <c r="AA56" s="17">
        <f ca="1">OFFSET(SerbiaOfficialData!$F$10,(ROW(AA54)*17)-18,0)</f>
        <v>3</v>
      </c>
      <c r="AB56" s="17">
        <f ca="1">OFFSET(SerbiaOfficialData!$F$12,(ROW(AA54)*17)-18,0)</f>
        <v>0</v>
      </c>
      <c r="AC56" s="17">
        <f t="shared" si="8"/>
        <v>903</v>
      </c>
      <c r="AD56" s="17">
        <v>79</v>
      </c>
      <c r="AE56" s="3">
        <f t="shared" ca="1" si="25"/>
        <v>9.2973990820289509E-3</v>
      </c>
      <c r="AF56" s="15">
        <f t="shared" ca="1" si="9"/>
        <v>247</v>
      </c>
      <c r="AG56">
        <f t="shared" si="10"/>
        <v>904</v>
      </c>
      <c r="AH56" s="19">
        <f ca="1">OFFSET(SerbiaOfficialData!$F$3,(ROW(AH54)*17)-18,0)</f>
        <v>2517</v>
      </c>
      <c r="AI56" s="10">
        <f t="shared" ca="1" si="27"/>
        <v>-184</v>
      </c>
      <c r="AJ56" s="3">
        <f t="shared" ca="1" si="26"/>
        <v>0.31599388019300928</v>
      </c>
      <c r="AK56" s="4">
        <f t="shared" ca="1" si="21"/>
        <v>4552</v>
      </c>
      <c r="AL56" s="3">
        <f t="shared" ca="1" si="22"/>
        <v>0.53571848887842766</v>
      </c>
      <c r="AM56" s="4">
        <f ca="1">IF(_xlfn.FORECAST.ETS(AN56,$B$9:B55,$AN$9:AN55)&gt;0,_xlfn.FORECAST.ETS(AN56,$B$9:B55,$AN$9:AN55),0)</f>
        <v>8537.3163165034402</v>
      </c>
      <c r="AN56" s="9">
        <f t="shared" si="24"/>
        <v>43949</v>
      </c>
    </row>
    <row r="57" spans="1:40" x14ac:dyDescent="0.25">
      <c r="A57" s="9">
        <f t="shared" si="3"/>
        <v>43950</v>
      </c>
      <c r="B57" s="17">
        <f ca="1">OFFSET(SerbiaOfficialData!$F$5,(ROW(B55)*17)-18,0)</f>
        <v>8724</v>
      </c>
      <c r="C57" s="4">
        <f t="shared" ref="C57" ca="1" si="73">B57-R57-W57</f>
        <v>7259</v>
      </c>
      <c r="D57" s="4">
        <f t="shared" si="4"/>
        <v>922</v>
      </c>
      <c r="E57" s="20">
        <f ca="1">OFFSET(SerbiaOfficialData!$F$4,(ROW(E55)*17)-18,0)</f>
        <v>227</v>
      </c>
      <c r="F57" s="2">
        <f t="shared" ref="F57" ca="1" si="74">E57/B56</f>
        <v>2.6715311286336352E-2</v>
      </c>
      <c r="G57" s="13">
        <f t="shared" ref="G57" ca="1" si="75">AVERAGE(((SUM(E48:E57)-E48)/(SUM(B48:B57)-B48)))</f>
        <v>2.9880136986301369E-2</v>
      </c>
      <c r="H57" s="2">
        <f t="shared" ca="1" si="12"/>
        <v>2.6020174232003666E-2</v>
      </c>
      <c r="I57" s="4">
        <f ca="1">(ROWS($B$3:B57)*LN(2))/(LN(B57)/$B$3)</f>
        <v>4.2014322277987981</v>
      </c>
      <c r="J57" s="17">
        <f ca="1">OFFSET(SerbiaOfficialData!$F$7,(ROW(J55)*17)-18,0)</f>
        <v>78942</v>
      </c>
      <c r="K57" s="21">
        <f ca="1">OFFSET(SerbiaOfficialData!$F$6,(ROW(K55)*17)-18,0)</f>
        <v>5579</v>
      </c>
      <c r="L57" s="12">
        <f t="shared" ref="L57" ca="1" si="76">E57/K57</f>
        <v>4.0688295393439683E-2</v>
      </c>
      <c r="M57" s="13">
        <f t="shared" ref="M57" ca="1" si="77">AVERAGE(((SUM(E48:E57)-E48)/(SUM(K48:K57)-K48)))</f>
        <v>5.639644492324266E-2</v>
      </c>
      <c r="R57" s="17">
        <f ca="1">OFFSET(SerbiaOfficialData!$F$17,(ROW(R55)*17)-19,0)</f>
        <v>1292</v>
      </c>
      <c r="S57">
        <f t="shared" ca="1" si="69"/>
        <v>32</v>
      </c>
      <c r="T57" s="3">
        <f t="shared" ca="1" si="70"/>
        <v>0.19487179487179487</v>
      </c>
      <c r="V57" s="17">
        <f ca="1">OFFSET(SerbiaOfficialData!$F$8,(ROW(W55)*17)-18,0)</f>
        <v>5</v>
      </c>
      <c r="W57" s="17">
        <f ca="1">OFFSET(SerbiaOfficialData!$F$11,(ROW(W55)*17)-18,0)</f>
        <v>173</v>
      </c>
      <c r="X57" s="3">
        <f t="shared" ref="X57" ca="1" si="78">W57/B57</f>
        <v>1.9830353049060064E-2</v>
      </c>
      <c r="Y57" s="3">
        <f t="shared" ref="Y57" ca="1" si="79">W57/B48</f>
        <v>2.6093514328808447E-2</v>
      </c>
      <c r="Z57" s="17">
        <f ca="1">OFFSET(SerbiaOfficialData!$F$9,(ROW(Z55)*17)-18,0)</f>
        <v>3</v>
      </c>
      <c r="AA57" s="17">
        <f ca="1">OFFSET(SerbiaOfficialData!$F$10,(ROW(AA55)*17)-18,0)</f>
        <v>2</v>
      </c>
      <c r="AB57" s="17">
        <f ca="1">OFFSET(SerbiaOfficialData!$F$12,(ROW(AA55)*17)-18,0)</f>
        <v>0</v>
      </c>
      <c r="AC57" s="17">
        <f>(ROW(AD55)*17)-18+2</f>
        <v>919</v>
      </c>
      <c r="AD57" s="17">
        <f ca="1">OFFSET(SerbiaOfficialData!$F$2,(ROW(AD55)*17)-18,0)</f>
        <v>78</v>
      </c>
      <c r="AE57" s="3">
        <f t="shared" ca="1" si="25"/>
        <v>8.9408528198074277E-3</v>
      </c>
      <c r="AF57" s="15">
        <f t="shared" ca="1" si="9"/>
        <v>251</v>
      </c>
      <c r="AG57">
        <f t="shared" si="10"/>
        <v>921</v>
      </c>
      <c r="AH57" s="19">
        <f ca="1">OFFSET(SerbiaOfficialData!$F$3,(ROW(AH55)*17)-18,0)</f>
        <v>2470</v>
      </c>
      <c r="AI57" s="10">
        <f t="shared" ca="1" si="27"/>
        <v>-47</v>
      </c>
      <c r="AJ57" s="3">
        <f t="shared" ca="1" si="26"/>
        <v>0.30295735900962861</v>
      </c>
      <c r="AK57" s="4">
        <f t="shared" ca="1" si="21"/>
        <v>4789</v>
      </c>
      <c r="AL57" s="3">
        <f t="shared" ca="1" si="22"/>
        <v>0.54894543787253558</v>
      </c>
      <c r="AM57" s="4">
        <f ca="1">IF(_xlfn.FORECAST.ETS(AN57,$B$9:B56,$AN$9:AN56)&gt;0,_xlfn.FORECAST.ETS(AN57,$B$9:B56,$AN$9:AN56),0)</f>
        <v>8755.3612947349266</v>
      </c>
      <c r="AN57" s="9">
        <f t="shared" si="24"/>
        <v>43950</v>
      </c>
    </row>
    <row r="58" spans="1:40" x14ac:dyDescent="0.25">
      <c r="A58" s="9">
        <f t="shared" si="3"/>
        <v>43951</v>
      </c>
      <c r="B58" s="17">
        <f ca="1">OFFSET(SerbiaOfficialData!$F$5,(ROW(B56)*17)-18,0)</f>
        <v>9009</v>
      </c>
      <c r="C58" s="4">
        <f t="shared" ref="C58" ca="1" si="80">B58-R58-W58</f>
        <v>7487</v>
      </c>
      <c r="D58" s="4">
        <f t="shared" si="4"/>
        <v>939</v>
      </c>
      <c r="E58" s="20">
        <f ca="1">OFFSET(SerbiaOfficialData!$F$4,(ROW(E56)*17)-18,0)</f>
        <v>285</v>
      </c>
      <c r="F58" s="2">
        <f t="shared" ref="F58" ca="1" si="81">E58/B57</f>
        <v>3.2668500687757909E-2</v>
      </c>
      <c r="G58" s="13">
        <f t="shared" ref="G58" ca="1" si="82">AVERAGE(((SUM(E49:E58)-E49)/(SUM(B49:B58)-B49)))</f>
        <v>2.9349436972811258E-2</v>
      </c>
      <c r="H58" s="2">
        <f t="shared" ca="1" si="12"/>
        <v>3.1635031635031632E-2</v>
      </c>
      <c r="I58" s="4">
        <f ca="1">(ROWS($B$3:B58)*LN(2))/(LN(B58)/$B$3)</f>
        <v>4.2627201963733539</v>
      </c>
      <c r="J58" s="17">
        <f ca="1">OFFSET(SerbiaOfficialData!$F$7,(ROW(J56)*17)-18,0)</f>
        <v>85645</v>
      </c>
      <c r="K58" s="21">
        <f ca="1">OFFSET(SerbiaOfficialData!$F$6,(ROW(K56)*17)-18,0)</f>
        <v>6703</v>
      </c>
      <c r="L58" s="12">
        <f t="shared" ref="L58" ca="1" si="83">E58/K58</f>
        <v>4.2518275399075038E-2</v>
      </c>
      <c r="M58" s="13">
        <f t="shared" ref="M58" ca="1" si="84">AVERAGE(((SUM(E49:E58)-E49)/(SUM(K49:K58)-K49)))</f>
        <v>5.2593695706130553E-2</v>
      </c>
      <c r="R58" s="17">
        <f ca="1">OFFSET(SerbiaOfficialData!$F$17,(ROW(R56)*17)-19,0)</f>
        <v>1343</v>
      </c>
      <c r="S58">
        <f t="shared" ref="S58" ca="1" si="85">R58-R57</f>
        <v>51</v>
      </c>
      <c r="T58" s="3">
        <f t="shared" ref="T58" ca="1" si="86">R58/B49</f>
        <v>0.19492017416545718</v>
      </c>
      <c r="V58" s="17">
        <f ca="1">OFFSET(SerbiaOfficialData!$F$8,(ROW(W56)*17)-18,0)</f>
        <v>6</v>
      </c>
      <c r="W58" s="17">
        <f ca="1">OFFSET(SerbiaOfficialData!$F$11,(ROW(W56)*17)-18,0)</f>
        <v>179</v>
      </c>
      <c r="X58" s="3">
        <f t="shared" ref="X58" ca="1" si="87">W58/B58</f>
        <v>1.9869019869019868E-2</v>
      </c>
      <c r="Y58" s="3">
        <f t="shared" ref="Y58" ca="1" si="88">W58/B49</f>
        <v>2.597968069666183E-2</v>
      </c>
      <c r="Z58" s="17">
        <f ca="1">OFFSET(SerbiaOfficialData!$F$9,(ROW(Z56)*17)-18,0)</f>
        <v>2</v>
      </c>
      <c r="AA58" s="17">
        <f ca="1">OFFSET(SerbiaOfficialData!$F$10,(ROW(AA56)*17)-18,0)</f>
        <v>4</v>
      </c>
      <c r="AB58" s="17">
        <f ca="1">OFFSET(SerbiaOfficialData!$F$12,(ROW(AA56)*17)-18,0)</f>
        <v>0</v>
      </c>
      <c r="AC58" s="17">
        <f t="shared" si="8"/>
        <v>937</v>
      </c>
      <c r="AD58" s="17">
        <f ca="1">OFFSET(SerbiaOfficialData!$F$2,(ROW(AD56)*17)-18,0)</f>
        <v>71</v>
      </c>
      <c r="AE58" s="3">
        <f t="shared" ca="1" si="25"/>
        <v>7.8810078810078819E-3</v>
      </c>
      <c r="AF58" s="15">
        <f t="shared" ca="1" si="9"/>
        <v>250</v>
      </c>
      <c r="AG58">
        <f t="shared" si="10"/>
        <v>938</v>
      </c>
      <c r="AH58" s="19">
        <f ca="1">OFFSET(SerbiaOfficialData!$F$3,(ROW(AH56)*17)-18,0)</f>
        <v>2479</v>
      </c>
      <c r="AI58" s="10">
        <f t="shared" ca="1" si="27"/>
        <v>9</v>
      </c>
      <c r="AJ58" s="3">
        <f t="shared" ca="1" si="26"/>
        <v>0.29503829503829504</v>
      </c>
      <c r="AK58" s="4">
        <f t="shared" ca="1" si="21"/>
        <v>5008</v>
      </c>
      <c r="AL58" s="3">
        <f t="shared" ca="1" si="22"/>
        <v>0.5558885558885559</v>
      </c>
      <c r="AM58" s="4">
        <f ca="1">IF(_xlfn.FORECAST.ETS(AN58,$B$9:B57,$AN$9:AN57)&gt;0,_xlfn.FORECAST.ETS(AN58,$B$9:B57,$AN$9:AN57),0)</f>
        <v>8979.2554496279536</v>
      </c>
      <c r="AN58" s="9">
        <f t="shared" si="24"/>
        <v>43951</v>
      </c>
    </row>
    <row r="59" spans="1:40" x14ac:dyDescent="0.25">
      <c r="A59" s="9">
        <f t="shared" si="3"/>
        <v>43952</v>
      </c>
      <c r="B59" s="17">
        <f ca="1">OFFSET(SerbiaOfficialData!$F$5,(ROW(B57)*17)-18,0)</f>
        <v>9205</v>
      </c>
      <c r="C59" s="4">
        <f t="shared" ref="C59" ca="1" si="89">B59-R59-W59</f>
        <v>7641</v>
      </c>
      <c r="D59" s="4">
        <f t="shared" si="4"/>
        <v>956</v>
      </c>
      <c r="E59" s="20">
        <f ca="1">OFFSET(SerbiaOfficialData!$F$4,(ROW(E57)*17)-18,0)</f>
        <v>196</v>
      </c>
      <c r="F59" s="2">
        <f t="shared" ref="F59" ca="1" si="90">E59/B58</f>
        <v>2.1756021756021756E-2</v>
      </c>
      <c r="G59" s="13">
        <f t="shared" ref="G59" ca="1" si="91">AVERAGE(((SUM(E50:E59)-E50)/(SUM(B50:B59)-B50)))</f>
        <v>2.8146453089244853E-2</v>
      </c>
      <c r="H59" s="2">
        <f t="shared" ca="1" si="12"/>
        <v>2.1292775665399239E-2</v>
      </c>
      <c r="I59" s="4">
        <f ca="1">(ROWS($B$3:B59)*LN(2))/(LN(B59)/$B$3)</f>
        <v>4.3286091732949794</v>
      </c>
      <c r="J59" s="17">
        <f ca="1">OFFSET(SerbiaOfficialData!$F$7,(ROW(J57)*17)-18,0)</f>
        <v>91551</v>
      </c>
      <c r="K59" s="21">
        <f ca="1">OFFSET(SerbiaOfficialData!$F$6,(ROW(K57)*17)-18,0)</f>
        <v>5906</v>
      </c>
      <c r="L59" s="12">
        <f t="shared" ref="L59" ca="1" si="92">E59/K59</f>
        <v>3.3186589908567557E-2</v>
      </c>
      <c r="M59" s="13">
        <f t="shared" ref="M59" ca="1" si="93">AVERAGE(((SUM(E50:E59)-E50)/(SUM(K50:K59)-K50)))</f>
        <v>4.8724222299895141E-2</v>
      </c>
      <c r="R59" s="17">
        <f ca="1">OFFSET(SerbiaOfficialData!$F$17,(ROW(R57)*17)-19,0)</f>
        <v>1379</v>
      </c>
      <c r="S59">
        <f t="shared" ref="S59:S62" ca="1" si="94">R59-R58</f>
        <v>36</v>
      </c>
      <c r="T59" s="3">
        <f t="shared" ref="T59:T62" ca="1" si="95">R59/B50</f>
        <v>0.19384312622996908</v>
      </c>
      <c r="V59" s="17">
        <f ca="1">OFFSET(SerbiaOfficialData!$F$8,(ROW(W57)*17)-18,0)</f>
        <v>6</v>
      </c>
      <c r="W59" s="17">
        <f ca="1">OFFSET(SerbiaOfficialData!$F$11,(ROW(W57)*17)-18,0)</f>
        <v>185</v>
      </c>
      <c r="X59" s="3">
        <f t="shared" ref="X59" ca="1" si="96">W59/B59</f>
        <v>2.0097772949483977E-2</v>
      </c>
      <c r="Y59" s="3">
        <f t="shared" ref="Y59" ca="1" si="97">W59/B50</f>
        <v>2.6005060444194546E-2</v>
      </c>
      <c r="Z59" s="17">
        <f ca="1">OFFSET(SerbiaOfficialData!$F$9,(ROW(Z57)*17)-18,0)</f>
        <v>2</v>
      </c>
      <c r="AA59" s="17">
        <f ca="1">OFFSET(SerbiaOfficialData!$F$10,(ROW(AA57)*17)-18,0)</f>
        <v>4</v>
      </c>
      <c r="AB59" s="17">
        <f ca="1">OFFSET(SerbiaOfficialData!$F$12,(ROW(AA57)*17)-18,0)</f>
        <v>0</v>
      </c>
      <c r="AC59" s="17">
        <f t="shared" si="8"/>
        <v>954</v>
      </c>
      <c r="AD59" s="17">
        <f ca="1">OFFSET(SerbiaOfficialData!$F$2,(ROW(AD57)*17)-18,0)</f>
        <v>65</v>
      </c>
      <c r="AE59" s="3">
        <f t="shared" ca="1" si="25"/>
        <v>7.0613796849538293E-3</v>
      </c>
      <c r="AF59" s="15">
        <f t="shared" ca="1" si="9"/>
        <v>250</v>
      </c>
      <c r="AG59">
        <f t="shared" si="10"/>
        <v>955</v>
      </c>
      <c r="AH59" s="19">
        <f ca="1">OFFSET(SerbiaOfficialData!$F$3,(ROW(AH57)*17)-18,0)</f>
        <v>2375</v>
      </c>
      <c r="AI59" s="10">
        <f t="shared" ca="1" si="27"/>
        <v>-104</v>
      </c>
      <c r="AJ59" s="3">
        <f t="shared" ca="1" si="26"/>
        <v>0.2781097229766431</v>
      </c>
      <c r="AK59" s="4">
        <f t="shared" ca="1" si="21"/>
        <v>5266</v>
      </c>
      <c r="AL59" s="3">
        <f t="shared" ca="1" si="22"/>
        <v>0.57208039109179798</v>
      </c>
      <c r="AM59" s="4">
        <f ca="1">IF(_xlfn.FORECAST.ETS(AN59,$B$9:B58,$AN$9:AN58)&gt;0,_xlfn.FORECAST.ETS(AN59,$B$9:B58,$AN$9:AN58),0)</f>
        <v>9235.1825227720783</v>
      </c>
      <c r="AN59" s="9">
        <f t="shared" si="24"/>
        <v>43952</v>
      </c>
    </row>
    <row r="60" spans="1:40" x14ac:dyDescent="0.25">
      <c r="A60" s="9">
        <f t="shared" si="3"/>
        <v>43953</v>
      </c>
      <c r="B60" s="17">
        <f ca="1">OFFSET(SerbiaOfficialData!$F$5,(ROW(B58)*17)-18,0)</f>
        <v>9362</v>
      </c>
      <c r="C60" s="4">
        <f t="shared" ref="C60" ca="1" si="98">B60-R60-W60</f>
        <v>7747</v>
      </c>
      <c r="D60" s="4">
        <f t="shared" si="4"/>
        <v>973</v>
      </c>
      <c r="E60" s="20">
        <f ca="1">OFFSET(SerbiaOfficialData!$F$4,(ROW(E58)*17)-18,0)</f>
        <v>157</v>
      </c>
      <c r="F60" s="2">
        <f t="shared" ref="F60" ca="1" si="99">E60/B59</f>
        <v>1.7055947854426941E-2</v>
      </c>
      <c r="G60" s="13">
        <f t="shared" ref="G60" ca="1" si="100">AVERAGE(((SUM(E51:E60)-E51)/(SUM(B51:B60)-B51)))</f>
        <v>2.7312244684193989E-2</v>
      </c>
      <c r="H60" s="2">
        <f t="shared" ca="1" si="12"/>
        <v>1.6769920957060456E-2</v>
      </c>
      <c r="I60" s="4">
        <f ca="1">(ROWS($B$3:B60)*LN(2))/(LN(B60)/$B$3)</f>
        <v>4.3964036948776197</v>
      </c>
      <c r="J60" s="17">
        <f ca="1">OFFSET(SerbiaOfficialData!$F$7,(ROW(J58)*17)-18,0)</f>
        <v>96637</v>
      </c>
      <c r="K60" s="21">
        <f ca="1">OFFSET(SerbiaOfficialData!$F$6,(ROW(K58)*17)-18,0)</f>
        <v>5086</v>
      </c>
      <c r="L60" s="12">
        <f t="shared" ref="L60" ca="1" si="101">E60/K60</f>
        <v>3.0869052300432558E-2</v>
      </c>
      <c r="M60" s="13">
        <f t="shared" ref="M60" ca="1" si="102">AVERAGE(((SUM(E51:E60)-E51)/(SUM(K51:K60)-K51)))</f>
        <v>4.6035354092644497E-2</v>
      </c>
      <c r="R60" s="17">
        <f ca="1">OFFSET(SerbiaOfficialData!$F$17,(ROW(R58)*17)-19,0)</f>
        <v>1426</v>
      </c>
      <c r="S60">
        <f t="shared" ca="1" si="94"/>
        <v>47</v>
      </c>
      <c r="T60" s="3">
        <f t="shared" ca="1" si="95"/>
        <v>0.1959868059373282</v>
      </c>
      <c r="V60" s="17">
        <f ca="1">OFFSET(SerbiaOfficialData!$F$8,(ROW(W58)*17)-18,0)</f>
        <v>4</v>
      </c>
      <c r="W60" s="17">
        <f ca="1">OFFSET(SerbiaOfficialData!$F$11,(ROW(W58)*17)-18,0)</f>
        <v>189</v>
      </c>
      <c r="X60" s="3">
        <f t="shared" ref="X60" ca="1" si="103">W60/B60</f>
        <v>2.0187994018372141E-2</v>
      </c>
      <c r="Y60" s="3">
        <f t="shared" ref="Y60" ca="1" si="104">W60/B51</f>
        <v>2.5975810885101706E-2</v>
      </c>
      <c r="Z60" s="17">
        <f ca="1">OFFSET(SerbiaOfficialData!$F$9,(ROW(Z58)*17)-18,0)</f>
        <v>3</v>
      </c>
      <c r="AA60" s="17">
        <f ca="1">OFFSET(SerbiaOfficialData!$F$10,(ROW(AA58)*17)-18,0)</f>
        <v>1</v>
      </c>
      <c r="AB60" s="17">
        <f ca="1">OFFSET(SerbiaOfficialData!$F$12,(ROW(AA58)*17)-18,0)</f>
        <v>0</v>
      </c>
      <c r="AC60" s="17">
        <f t="shared" si="8"/>
        <v>971</v>
      </c>
      <c r="AD60" s="17">
        <f ca="1">OFFSET(SerbiaOfficialData!$F$2,(ROW(AD58)*17)-18,0)</f>
        <v>57</v>
      </c>
      <c r="AE60" s="3">
        <f t="shared" ca="1" si="25"/>
        <v>6.0884426404614403E-3</v>
      </c>
      <c r="AF60" s="15">
        <f t="shared" ca="1" si="9"/>
        <v>246</v>
      </c>
      <c r="AG60">
        <f t="shared" si="10"/>
        <v>972</v>
      </c>
      <c r="AH60" s="19">
        <f ca="1">OFFSET(SerbiaOfficialData!$F$3,(ROW(AH58)*17)-18,0)</f>
        <v>2286</v>
      </c>
      <c r="AI60" s="10">
        <f t="shared" ca="1" si="27"/>
        <v>-89</v>
      </c>
      <c r="AJ60" s="3">
        <f t="shared" ca="1" si="26"/>
        <v>0.26436658833582566</v>
      </c>
      <c r="AK60" s="4">
        <f t="shared" ca="1" si="21"/>
        <v>5461</v>
      </c>
      <c r="AL60" s="3">
        <f t="shared" ca="1" si="22"/>
        <v>0.5833155308694723</v>
      </c>
      <c r="AM60" s="4">
        <f ca="1">IF(_xlfn.FORECAST.ETS(AN60,$B$9:B59,$AN$9:AN59)&gt;0,_xlfn.FORECAST.ETS(AN60,$B$9:B59,$AN$9:AN59),0)</f>
        <v>9448.4096187683299</v>
      </c>
      <c r="AN60" s="9">
        <f t="shared" si="24"/>
        <v>43953</v>
      </c>
    </row>
    <row r="61" spans="1:40" x14ac:dyDescent="0.25">
      <c r="A61" s="9">
        <f t="shared" si="3"/>
        <v>43954</v>
      </c>
      <c r="B61" s="17">
        <f ca="1">OFFSET(SerbiaOfficialData!$F$5,(ROW(B59)*17)-18,0)</f>
        <v>9464</v>
      </c>
      <c r="C61" s="4">
        <f t="shared" ref="C61:C62" ca="1" si="105">B61-R61-W61</f>
        <v>7720</v>
      </c>
      <c r="D61" s="4">
        <f t="shared" si="4"/>
        <v>990</v>
      </c>
      <c r="E61" s="20">
        <f ca="1">OFFSET(SerbiaOfficialData!$F$4,(ROW(E59)*17)-18,0)</f>
        <v>102</v>
      </c>
      <c r="F61" s="2">
        <f t="shared" ref="F61:F62" ca="1" si="106">E61/B60</f>
        <v>1.0895107882930999E-2</v>
      </c>
      <c r="G61" s="13">
        <f t="shared" ref="G61:G62" ca="1" si="107">AVERAGE(((SUM(E52:E61)-E52)/(SUM(B52:B61)-B52)))</f>
        <v>2.5281723394208557E-2</v>
      </c>
      <c r="H61" s="2">
        <f t="shared" ca="1" si="12"/>
        <v>1.0777683854606932E-2</v>
      </c>
      <c r="I61" s="4">
        <f ca="1">(ROWS($B$3:B61)*LN(2))/(LN(B61)/$B$3)</f>
        <v>4.4669104438434584</v>
      </c>
      <c r="J61" s="17">
        <f ca="1">OFFSET(SerbiaOfficialData!$F$7,(ROW(J59)*17)-18,0)</f>
        <v>101911</v>
      </c>
      <c r="K61" s="21">
        <f ca="1">OFFSET(SerbiaOfficialData!$F$6,(ROW(K59)*17)-18,0)</f>
        <v>5274</v>
      </c>
      <c r="L61" s="12">
        <f t="shared" ref="L61" ca="1" si="108">E61/K61</f>
        <v>1.9340159271899887E-2</v>
      </c>
      <c r="M61" s="13">
        <f t="shared" ref="M61" ca="1" si="109">AVERAGE(((SUM(E52:E61)-E52)/(SUM(K52:K61)-K52)))</f>
        <v>4.212742429397754E-2</v>
      </c>
      <c r="R61" s="17">
        <f ca="1">OFFSET(SerbiaOfficialData!$F$17,(ROW(R59)*17)-19,0)</f>
        <v>1551</v>
      </c>
      <c r="S61">
        <f t="shared" ca="1" si="94"/>
        <v>125</v>
      </c>
      <c r="T61" s="3">
        <f t="shared" ca="1" si="95"/>
        <v>0.20726981157289856</v>
      </c>
      <c r="V61" s="17">
        <f ca="1">OFFSET(SerbiaOfficialData!$F$8,(ROW(W59)*17)-18,0)</f>
        <v>4</v>
      </c>
      <c r="W61" s="17">
        <f ca="1">OFFSET(SerbiaOfficialData!$F$11,(ROW(W59)*17)-18,0)</f>
        <v>193</v>
      </c>
      <c r="X61" s="3">
        <f t="shared" ref="X61" ca="1" si="110">W61/B61</f>
        <v>2.0393068469991546E-2</v>
      </c>
      <c r="Y61" s="3">
        <f t="shared" ref="Y61" ca="1" si="111">W61/B52</f>
        <v>2.579179473473206E-2</v>
      </c>
      <c r="Z61" s="17">
        <f ca="1">OFFSET(SerbiaOfficialData!$F$9,(ROW(Z59)*17)-18,0)</f>
        <v>3</v>
      </c>
      <c r="AA61" s="17">
        <f ca="1">OFFSET(SerbiaOfficialData!$F$10,(ROW(AA59)*17)-18,0)</f>
        <v>1</v>
      </c>
      <c r="AB61" s="17">
        <f ca="1">OFFSET(SerbiaOfficialData!$F$12,(ROW(AA59)*17)-18,0)</f>
        <v>0</v>
      </c>
      <c r="AC61" s="17">
        <f t="shared" si="8"/>
        <v>988</v>
      </c>
      <c r="AD61" s="17">
        <f ca="1">OFFSET(SerbiaOfficialData!$F$2,(ROW(AD59)*17)-18,0)</f>
        <v>54</v>
      </c>
      <c r="AE61" s="3">
        <f t="shared" ca="1" si="25"/>
        <v>5.7058326289095521E-3</v>
      </c>
      <c r="AF61" s="15">
        <f t="shared" ca="1" si="9"/>
        <v>247</v>
      </c>
      <c r="AG61">
        <f t="shared" si="10"/>
        <v>989</v>
      </c>
      <c r="AH61" s="19">
        <f ca="1">OFFSET(SerbiaOfficialData!$F$3,(ROW(AH59)*17)-18,0)</f>
        <v>2116</v>
      </c>
      <c r="AI61" s="10">
        <f t="shared" ca="1" si="27"/>
        <v>-170</v>
      </c>
      <c r="AJ61" s="3">
        <f t="shared" ca="1" si="26"/>
        <v>0.24397717666948437</v>
      </c>
      <c r="AK61" s="4">
        <f t="shared" ca="1" si="21"/>
        <v>5604</v>
      </c>
      <c r="AL61" s="3">
        <f t="shared" ca="1" si="22"/>
        <v>0.59213863060016902</v>
      </c>
      <c r="AM61" s="4">
        <f ca="1">IF(_xlfn.FORECAST.ETS(AN61,$B$9:B60,$AN$9:AN60)&gt;0,_xlfn.FORECAST.ETS(AN61,$B$9:B60,$AN$9:AN60),0)</f>
        <v>9523.7435093897311</v>
      </c>
      <c r="AN61" s="9">
        <f t="shared" si="24"/>
        <v>43954</v>
      </c>
    </row>
    <row r="62" spans="1:40" x14ac:dyDescent="0.25">
      <c r="A62" s="9">
        <f t="shared" si="3"/>
        <v>43955</v>
      </c>
      <c r="B62" s="17">
        <f ca="1">OFFSET(SerbiaOfficialData!$F$5,(ROW(B60)*17)-18,0)</f>
        <v>9557</v>
      </c>
      <c r="C62" s="4">
        <f t="shared" ca="1" si="105"/>
        <v>7786</v>
      </c>
      <c r="D62" s="4">
        <f t="shared" si="4"/>
        <v>1007</v>
      </c>
      <c r="E62" s="20">
        <f ca="1">OFFSET(SerbiaOfficialData!$F$4,(ROW(E60)*17)-18,0)</f>
        <v>93</v>
      </c>
      <c r="F62" s="2">
        <f t="shared" ca="1" si="106"/>
        <v>9.8267117497886722E-3</v>
      </c>
      <c r="G62" s="13">
        <f t="shared" ca="1" si="107"/>
        <v>2.218755849503962E-2</v>
      </c>
      <c r="H62" s="2">
        <f t="shared" ca="1" si="12"/>
        <v>9.7310871612430686E-3</v>
      </c>
      <c r="I62" s="4">
        <f ca="1">(ROWS($B$3:B62)*LN(2))/(LN(B62)/$B$3)</f>
        <v>4.537773983722313</v>
      </c>
      <c r="J62" s="17">
        <f ca="1">OFFSET(SerbiaOfficialData!$F$7,(ROW(J60)*17)-18,0)</f>
        <v>106461</v>
      </c>
      <c r="K62" s="21">
        <f ca="1">OFFSET(SerbiaOfficialData!$F$6,(ROW(K60)*17)-18,0)</f>
        <v>4550</v>
      </c>
      <c r="L62" s="12">
        <f t="shared" ref="L62" ca="1" si="112">E62/K62</f>
        <v>2.0439560439560439E-2</v>
      </c>
      <c r="M62" s="13">
        <f t="shared" ref="M62" ca="1" si="113">AVERAGE(((SUM(E53:E62)-E53)/(SUM(K53:K62)-K53)))</f>
        <v>3.8217655783161018E-2</v>
      </c>
      <c r="R62" s="17">
        <f ca="1">OFFSET(SerbiaOfficialData!$F$17,(ROW(R60)*17)-19,0)</f>
        <v>1574</v>
      </c>
      <c r="S62">
        <f t="shared" ca="1" si="94"/>
        <v>23</v>
      </c>
      <c r="T62" s="3">
        <f t="shared" ca="1" si="95"/>
        <v>0.20233963234348887</v>
      </c>
      <c r="V62" s="17">
        <f ca="1">OFFSET(SerbiaOfficialData!$F$8,(ROW(W60)*17)-18,0)</f>
        <v>4</v>
      </c>
      <c r="W62" s="17">
        <f ca="1">OFFSET(SerbiaOfficialData!$F$11,(ROW(W60)*17)-18,0)</f>
        <v>197</v>
      </c>
      <c r="X62" s="3">
        <f t="shared" ref="X62" ca="1" si="114">W62/B62</f>
        <v>2.0613163126504134E-2</v>
      </c>
      <c r="Y62" s="3">
        <f t="shared" ref="Y62" ca="1" si="115">W62/B53</f>
        <v>2.5324591849852165E-2</v>
      </c>
      <c r="Z62" s="17">
        <f ca="1">OFFSET(SerbiaOfficialData!$F$9,(ROW(Z60)*17)-18,0)</f>
        <v>0</v>
      </c>
      <c r="AA62" s="17">
        <f ca="1">OFFSET(SerbiaOfficialData!$F$10,(ROW(AA60)*17)-18,0)</f>
        <v>0</v>
      </c>
      <c r="AB62" s="17">
        <f ca="1">OFFSET(SerbiaOfficialData!$F$12,(ROW(AA60)*17)-18,0)</f>
        <v>0</v>
      </c>
      <c r="AC62" s="17">
        <f t="shared" si="8"/>
        <v>1005</v>
      </c>
      <c r="AD62" s="17">
        <f ca="1">OFFSET(SerbiaOfficialData!$F$2,(ROW(AD60)*17)-18,0)</f>
        <v>53</v>
      </c>
      <c r="AE62" s="3">
        <f t="shared" ca="1" si="25"/>
        <v>5.5456733284503503E-3</v>
      </c>
      <c r="AF62" s="15">
        <f t="shared" ca="1" si="9"/>
        <v>250</v>
      </c>
      <c r="AG62">
        <f t="shared" si="10"/>
        <v>1006</v>
      </c>
      <c r="AH62" s="19">
        <f ca="1">OFFSET(SerbiaOfficialData!$F$3,(ROW(AH60)*17)-18,0)</f>
        <v>2023</v>
      </c>
      <c r="AI62" s="10">
        <f t="shared" ca="1" si="27"/>
        <v>-93</v>
      </c>
      <c r="AJ62" s="3">
        <f t="shared" ca="1" si="26"/>
        <v>0.23229046771999581</v>
      </c>
      <c r="AK62" s="4">
        <f t="shared" ca="1" si="21"/>
        <v>5763</v>
      </c>
      <c r="AL62" s="3">
        <f t="shared" ca="1" si="22"/>
        <v>0.60301349795961079</v>
      </c>
      <c r="AM62" s="4">
        <f ca="1">IF(_xlfn.FORECAST.ETS(AN62,$B$9:B61,$AN$9:AN61)&gt;0,_xlfn.FORECAST.ETS(AN62,$B$9:B61,$AN$9:AN61),0)</f>
        <v>9571.887033100722</v>
      </c>
      <c r="AN62" s="9">
        <f t="shared" si="24"/>
        <v>43955</v>
      </c>
    </row>
    <row r="63" spans="1:40" x14ac:dyDescent="0.25">
      <c r="A63" s="9"/>
      <c r="K63" s="11"/>
      <c r="AM63" s="4">
        <f ca="1">IF(_xlfn.FORECAST.ETS(AN63,$B$9:B62,$AN$9:AN62)&gt;0,_xlfn.FORECAST.ETS(AN63,$B$9:B62,$AN$9:AN62),0)</f>
        <v>9677.0741123675089</v>
      </c>
      <c r="AN63" s="9">
        <f t="shared" si="24"/>
        <v>43956</v>
      </c>
    </row>
    <row r="64" spans="1:40" x14ac:dyDescent="0.25">
      <c r="A64" s="9"/>
      <c r="K64" s="11"/>
      <c r="AM64" s="4">
        <f ca="1">IF(_xlfn.FORECAST.ETS(AN64,$B$9:B63,$AN$9:AN63)&gt;0,_xlfn.FORECAST.ETS(AN64,$B$9:B63,$AN$9:AN63),0)</f>
        <v>9797.03985763522</v>
      </c>
      <c r="AN64" s="9">
        <f t="shared" si="24"/>
        <v>43957</v>
      </c>
    </row>
    <row r="65" spans="1:40" x14ac:dyDescent="0.25">
      <c r="A65" s="9"/>
      <c r="AM65" s="4">
        <f ca="1">IF(_xlfn.FORECAST.ETS(AN65,$B$9:B64,$AN$9:AN64)&gt;0,_xlfn.FORECAST.ETS(AN65,$B$9:B64,$AN$9:AN64),0)</f>
        <v>9917.0056029029311</v>
      </c>
      <c r="AN65" s="9">
        <f t="shared" si="24"/>
        <v>43958</v>
      </c>
    </row>
    <row r="66" spans="1:40" x14ac:dyDescent="0.25">
      <c r="A66" s="9"/>
      <c r="AM66" s="4">
        <f ca="1">IF(_xlfn.FORECAST.ETS(AN66,$B$9:B65,$AN$9:AN65)&gt;0,_xlfn.FORECAST.ETS(AN66,$B$9:B65,$AN$9:AN65),0)</f>
        <v>10036.97134817064</v>
      </c>
      <c r="AN66" s="9">
        <f t="shared" si="24"/>
        <v>43959</v>
      </c>
    </row>
    <row r="67" spans="1:40" x14ac:dyDescent="0.25">
      <c r="A67" s="9"/>
      <c r="AM67" s="4">
        <f ca="1">IF(_xlfn.FORECAST.ETS(AN67,$B$9:B66,$AN$9:AN66)&gt;0,_xlfn.FORECAST.ETS(AN67,$B$9:B66,$AN$9:AN66),0)</f>
        <v>10156.937093438351</v>
      </c>
      <c r="AN67" s="9">
        <f t="shared" si="24"/>
        <v>43960</v>
      </c>
    </row>
    <row r="68" spans="1:40" x14ac:dyDescent="0.25">
      <c r="A68" s="9"/>
      <c r="AM68" s="4">
        <f ca="1">IF(_xlfn.FORECAST.ETS(AN68,$B$9:B67,$AN$9:AN67)&gt;0,_xlfn.FORECAST.ETS(AN68,$B$9:B67,$AN$9:AN67),0)</f>
        <v>10276.902838706063</v>
      </c>
      <c r="AN68" s="9">
        <f t="shared" ref="AN68:AN76" si="116">AN67+1</f>
        <v>43961</v>
      </c>
    </row>
    <row r="69" spans="1:40" x14ac:dyDescent="0.25">
      <c r="A69" s="9"/>
      <c r="AM69" s="4">
        <f ca="1">IF(_xlfn.FORECAST.ETS(AN69,$B$9:B68,$AN$9:AN68)&gt;0,_xlfn.FORECAST.ETS(AN69,$B$9:B68,$AN$9:AN68),0)</f>
        <v>10396.868583973774</v>
      </c>
      <c r="AN69" s="9">
        <f t="shared" si="116"/>
        <v>43962</v>
      </c>
    </row>
    <row r="70" spans="1:40" x14ac:dyDescent="0.25">
      <c r="A70" s="9"/>
      <c r="AM70" s="4">
        <f ca="1">IF(_xlfn.FORECAST.ETS(AN70,$B$9:B69,$AN$9:AN69)&gt;0,_xlfn.FORECAST.ETS(AN70,$B$9:B69,$AN$9:AN69),0)</f>
        <v>10516.834329241485</v>
      </c>
      <c r="AN70" s="9">
        <f t="shared" si="116"/>
        <v>43963</v>
      </c>
    </row>
    <row r="71" spans="1:40" x14ac:dyDescent="0.25">
      <c r="A71" s="9"/>
      <c r="AM71" s="4">
        <f ca="1">IF(_xlfn.FORECAST.ETS(AN71,$B$9:B70,$AN$9:AN70)&gt;0,_xlfn.FORECAST.ETS(AN71,$B$9:B70,$AN$9:AN70),0)</f>
        <v>10636.800074509196</v>
      </c>
      <c r="AN71" s="9">
        <f t="shared" si="116"/>
        <v>43964</v>
      </c>
    </row>
    <row r="72" spans="1:40" x14ac:dyDescent="0.25">
      <c r="A72" s="9"/>
      <c r="AM72" s="4">
        <f ca="1">IF(_xlfn.FORECAST.ETS(AN72,$B$9:B71,$AN$9:AN71)&gt;0,_xlfn.FORECAST.ETS(AN72,$B$9:B71,$AN$9:AN71),0)</f>
        <v>10756.765819776905</v>
      </c>
      <c r="AN72" s="9">
        <f t="shared" si="116"/>
        <v>43965</v>
      </c>
    </row>
    <row r="73" spans="1:40" x14ac:dyDescent="0.25">
      <c r="A73" s="9"/>
      <c r="AM73" s="4">
        <f ca="1">IF(_xlfn.FORECAST.ETS(AN73,$B$9:B72,$AN$9:AN72)&gt;0,_xlfn.FORECAST.ETS(AN73,$B$9:B72,$AN$9:AN72),0)</f>
        <v>10876.731565044616</v>
      </c>
      <c r="AN73" s="9">
        <f t="shared" si="116"/>
        <v>43966</v>
      </c>
    </row>
    <row r="74" spans="1:40" x14ac:dyDescent="0.25">
      <c r="A74" s="9"/>
      <c r="AM74" s="4">
        <f ca="1">IF(_xlfn.FORECAST.ETS(AN74,$B$9:B73,$AN$9:AN73)&gt;0,_xlfn.FORECAST.ETS(AN74,$B$9:B73,$AN$9:AN73),0)</f>
        <v>10996.697310312327</v>
      </c>
      <c r="AN74" s="9">
        <f t="shared" si="116"/>
        <v>43967</v>
      </c>
    </row>
    <row r="75" spans="1:40" x14ac:dyDescent="0.25">
      <c r="A75" s="9"/>
      <c r="AM75" s="4">
        <f ca="1">IF(_xlfn.FORECAST.ETS(AN75,$B$9:B74,$AN$9:AN74)&gt;0,_xlfn.FORECAST.ETS(AN75,$B$9:B74,$AN$9:AN74),0)</f>
        <v>11116.663055580038</v>
      </c>
      <c r="AN75" s="9">
        <f t="shared" si="116"/>
        <v>43968</v>
      </c>
    </row>
    <row r="76" spans="1:40" x14ac:dyDescent="0.25">
      <c r="A76" s="9"/>
      <c r="AM76" s="4">
        <f ca="1">IF(_xlfn.FORECAST.ETS(AN76,$B$9:B75,$AN$9:AN75)&gt;0,_xlfn.FORECAST.ETS(AN76,$B$9:B75,$AN$9:AN75),0)</f>
        <v>11236.62880084775</v>
      </c>
      <c r="AN76" s="9">
        <f t="shared" si="116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3" zoomScaleNormal="100" workbookViewId="0">
      <selection activeCell="O127" sqref="O127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020"/>
  <sheetViews>
    <sheetView workbookViewId="0">
      <selection activeCell="F2" sqref="F2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4685"/>
  <sheetViews>
    <sheetView topLeftCell="A4466" workbookViewId="0">
      <selection activeCell="K13" sqref="K13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14.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Y J i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g m K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i k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G C Y p F B U w Q x r p g A A A P g A A A A S A A A A A A A A A A A A A A A A A A A A A A B D b 2 5 m a W c v U G F j a 2 F n Z S 5 4 b W x Q S w E C L Q A U A A I A C A B g m K R Q D 8 r p q 6 Q A A A D p A A A A E w A A A A A A A A A A A A A A A A D y A A A A W 0 N v b n R l b n R f V H l w Z X N d L n h t b F B L A Q I t A B Q A A g A I A G C Y p F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1 L T A 0 V D E 3 O j A z O j A x L j A 3 O D A 1 N D F a I i A v P j x F b n R y e S B U e X B l P S J R d W V y e U l E I i B W Y W x 1 Z T 0 i c 2 I 2 Y z A 5 Y 2 I z L T M 2 Z j I t N G F l O C 1 h Z D Y y L T E 4 O D Q z Z D l l M z k w M C I g L z 4 8 R W 5 0 c n k g V H l w Z T 0 i R m l s b E N v b H V t b l R 5 c G V z I i B W Y W x 1 Z T 0 i c 0 J n W U R B d 0 1 G Q m c 9 P S I g L z 4 8 R W 5 0 c n k g V H l w Z T 0 i R m l s b E V y c m 9 y Q 2 9 1 b n Q i I F Z h b H V l P S J s M C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w N F Q x N z o w M z o w M S 4 x N z g z M T g 1 W i I g L z 4 8 R W 5 0 c n k g V H l w Z T 0 i U X V l c n l J R C I g V m F s d W U 9 I n N j M z M 2 Y T Y 2 M i 1 j Z D Q y L T R j Y m I t O G U 4 N S 1 m O T N i Y z Q y Y z E 4 Y m E i I C 8 + P E V u d H J 5 I F R 5 c G U 9 I k Z p b G x D b 2 x 1 b W 5 U e X B l c y I g V m F s d W U 9 I n N B d 0 1 E Q m d Z R C I g L z 4 8 R W 5 0 c n k g V H l w Z T 0 i R m l s b E V y c m 9 y Q 2 9 1 b n Q i I F Z h b H V l P S J s M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Y 4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e j R L 5 r w p a 7 7 o b u I B s 3 H t g + B y D y D G 7 E B L r Y u 6 E X U R H V U A A A A A D o A A A A A C A A A g A A A A u 1 m R Z y I S 0 9 W t s 2 s I z w w w A h T d v J 4 e E K Z n q r f n 7 3 M k h O R Q A A A A I R k M l o E m X q z c Y W R I M C 2 8 9 e c W d t m E e 7 i T 3 3 c H g A o O c X K z n Q V r J o a 7 a X 1 U P t J J E w H g r d K D l P H N Q p K M G F 4 u / q B h T + g R 9 6 p j t v n l g F 3 L d 5 L Y B 1 V A A A A A x Q 2 v K 0 a Z p a O M W f h E i T 0 A 2 E H n S M 2 w / 0 G u m G N R n f I v l P N V H y u G + z z b L w t F u B n E A K J / r u B c i g G b w u G 9 W a f N b y L 9 I Q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Graphs</vt:lpstr>
      <vt:lpstr>SerbiaOfficialData</vt:lpstr>
      <vt:lpstr>SerbiaCitiesData</vt:lpstr>
      <vt:lpstr>Sheet1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2020-05-04T18:57:22Z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