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asa\OneDrive - Adbuka doo\posao\adbuka\adbuka\alati\"/>
    </mc:Choice>
  </mc:AlternateContent>
  <xr:revisionPtr revIDLastSave="0" documentId="10_ncr:100000_{57DD1893-6A5F-4733-94AE-8234A1DDD67F}" xr6:coauthVersionLast="31" xr6:coauthVersionMax="31" xr10:uidLastSave="{00000000-0000-0000-0000-000000000000}"/>
  <workbookProtection workbookAlgorithmName="SHA-512" workbookHashValue="2ZzzDSv8S+BLqYklmgy2DK7yykm21NVyCcuR7TiAzvFbjUr+hBRskUdrUvyZm6C3bysjE2x8WNaKw3UiHcocaQ==" workbookSaltValue="Mi4W9w+D0Emu3At62YBPWA==" workbookSpinCount="100000" lockStructure="1"/>
  <bookViews>
    <workbookView xWindow="0" yWindow="0" windowWidth="19200" windowHeight="11595" activeTab="2" xr2:uid="{00000000-000D-0000-FFFF-FFFF00000000}"/>
  </bookViews>
  <sheets>
    <sheet name="Adbuka planiranje kampanje" sheetId="4" r:id="rId1"/>
    <sheet name="Kampanja" sheetId="1" r:id="rId2"/>
    <sheet name="Breakeven analiza" sheetId="2" r:id="rId3"/>
    <sheet name="Breakeven grafikon" sheetId="3" r:id="rId4"/>
  </sheets>
  <definedNames>
    <definedName name="Fixed_cost" localSheetId="2">'Breakeven analiza'!$E$22:$E$26</definedName>
    <definedName name="Fixed_costs" localSheetId="2">'Breakeven analiza'!$E$22:$E$26</definedName>
    <definedName name="Fixed_costs">Kampanja!$F$22:$F$26</definedName>
    <definedName name="Gross_margin" localSheetId="2">'Breakeven analiza'!$F$19</definedName>
    <definedName name="Gross_margin">Kampanja!$G$19</definedName>
    <definedName name="Sales_price_unit" localSheetId="2">'Breakeven analiza'!$E$5</definedName>
    <definedName name="Sales_price_unit">Kampanja!$F$5</definedName>
    <definedName name="Sales_volume_units" localSheetId="2">'Breakeven analiza'!$E$6</definedName>
    <definedName name="Sales_volume_units">Kampanja!$F$6</definedName>
    <definedName name="Total_fixed" localSheetId="2">'Breakeven analiza'!$F$27</definedName>
    <definedName name="Total_fixed">Kampanja!$G$27</definedName>
    <definedName name="Total_Sale" localSheetId="2">'Breakeven analiza'!$F$7</definedName>
    <definedName name="Total_sales" localSheetId="2">'Breakeven analiza'!$F$7</definedName>
    <definedName name="Total_Sales">Kampanja!$G$7</definedName>
    <definedName name="Total_variable" localSheetId="2">'Breakeven analiza'!$F$16</definedName>
    <definedName name="Total_variable">Kampanja!$G$16</definedName>
    <definedName name="Unit_contrib_margin" localSheetId="2">'Breakeven analiza'!$E$18</definedName>
    <definedName name="Unit_contrib_margin">Kampanja!$F$18</definedName>
    <definedName name="Variable_costs_unit" localSheetId="2">'Breakeven analiza'!$E$10:$E$14</definedName>
    <definedName name="Variable_costs_unit">Kampanja!$F$10:$F$14</definedName>
    <definedName name="Variable_Unit_Cost" localSheetId="2">'Breakeven analiza'!$E$15</definedName>
    <definedName name="Variable_Unit_Cost">Kampanja!$F$15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6" i="1"/>
  <c r="E7" i="1"/>
  <c r="E17" i="1"/>
  <c r="E13" i="1"/>
  <c r="E6" i="2"/>
  <c r="E5" i="2"/>
  <c r="F7" i="2"/>
  <c r="E10" i="2"/>
  <c r="E15" i="2"/>
  <c r="F16" i="2"/>
  <c r="F19" i="2"/>
  <c r="E22" i="2"/>
  <c r="E23" i="2"/>
  <c r="F27" i="2"/>
  <c r="F29" i="2"/>
  <c r="B15" i="1"/>
  <c r="B14" i="1"/>
  <c r="D35" i="2"/>
  <c r="E35" i="2"/>
  <c r="F35" i="2"/>
  <c r="E18" i="2"/>
  <c r="E33" i="2"/>
  <c r="M36" i="2"/>
  <c r="M35" i="2"/>
  <c r="M40" i="2"/>
  <c r="M37" i="2"/>
  <c r="M38" i="2"/>
  <c r="M39" i="2"/>
  <c r="M41" i="2"/>
  <c r="L36" i="2"/>
  <c r="L35" i="2"/>
  <c r="L40" i="2"/>
  <c r="L37" i="2"/>
  <c r="L38" i="2"/>
  <c r="L39" i="2"/>
  <c r="L41" i="2"/>
  <c r="K36" i="2"/>
  <c r="K35" i="2"/>
  <c r="K40" i="2"/>
  <c r="K37" i="2"/>
  <c r="K38" i="2"/>
  <c r="K39" i="2"/>
  <c r="K41" i="2"/>
  <c r="J36" i="2"/>
  <c r="J35" i="2"/>
  <c r="J40" i="2"/>
  <c r="J37" i="2"/>
  <c r="J38" i="2"/>
  <c r="J39" i="2"/>
  <c r="J41" i="2"/>
  <c r="I36" i="2"/>
  <c r="I35" i="2"/>
  <c r="I40" i="2"/>
  <c r="I37" i="2"/>
  <c r="I38" i="2"/>
  <c r="I39" i="2"/>
  <c r="I41" i="2"/>
  <c r="H36" i="2"/>
  <c r="H35" i="2"/>
  <c r="H40" i="2"/>
  <c r="H37" i="2"/>
  <c r="H38" i="2"/>
  <c r="H39" i="2"/>
  <c r="H41" i="2"/>
  <c r="G36" i="2"/>
  <c r="G35" i="2"/>
  <c r="G40" i="2"/>
  <c r="G37" i="2"/>
  <c r="G38" i="2"/>
  <c r="G39" i="2"/>
  <c r="G41" i="2"/>
  <c r="F36" i="2"/>
  <c r="F40" i="2"/>
  <c r="F37" i="2"/>
  <c r="F38" i="2"/>
  <c r="F39" i="2"/>
  <c r="F41" i="2"/>
  <c r="E36" i="2"/>
  <c r="E40" i="2"/>
  <c r="E37" i="2"/>
  <c r="E38" i="2"/>
  <c r="E39" i="2"/>
  <c r="E41" i="2"/>
  <c r="D36" i="2"/>
  <c r="D40" i="2"/>
  <c r="D37" i="2"/>
  <c r="D38" i="2"/>
  <c r="D39" i="2"/>
  <c r="D41" i="2"/>
  <c r="C36" i="2"/>
  <c r="C35" i="2"/>
  <c r="C40" i="2"/>
  <c r="C37" i="2"/>
  <c r="C38" i="2"/>
  <c r="C39" i="2"/>
  <c r="C41" i="2"/>
  <c r="E5" i="1"/>
  <c r="E15" i="1"/>
  <c r="E14" i="1"/>
  <c r="E12" i="1"/>
  <c r="E6" i="1"/>
  <c r="E8" i="1"/>
  <c r="B5" i="1"/>
</calcChain>
</file>

<file path=xl/sharedStrings.xml><?xml version="1.0" encoding="utf-8"?>
<sst xmlns="http://schemas.openxmlformats.org/spreadsheetml/2006/main" count="84" uniqueCount="82">
  <si>
    <t>Ukupna mesečna prodaja</t>
  </si>
  <si>
    <t>Broj kupaca mesečno</t>
  </si>
  <si>
    <t>Profit</t>
  </si>
  <si>
    <t>Profit po kupcu</t>
  </si>
  <si>
    <t>Budžet za reklamiranje</t>
  </si>
  <si>
    <t>Konverzija posetilaca u kupce</t>
  </si>
  <si>
    <t>Procena prodaje</t>
  </si>
  <si>
    <t>Cena po kliku</t>
  </si>
  <si>
    <t>Return of investment (ROI)</t>
  </si>
  <si>
    <t>Neto profit</t>
  </si>
  <si>
    <t>Performanse kampanje</t>
  </si>
  <si>
    <t>Prosečan CTR</t>
  </si>
  <si>
    <t>Broj impresija</t>
  </si>
  <si>
    <t>Broj klikova</t>
  </si>
  <si>
    <t>Broj klikova - poseta</t>
  </si>
  <si>
    <t>Trajanje kampanje</t>
  </si>
  <si>
    <t>Dnevni budžet</t>
  </si>
  <si>
    <t>Minimalno trajanje kampanje</t>
  </si>
  <si>
    <t>parametri</t>
  </si>
  <si>
    <t>max dnevni budžet</t>
  </si>
  <si>
    <t>dana</t>
  </si>
  <si>
    <t>Dnevni budžet za 30 dana kampanje</t>
  </si>
  <si>
    <t>Cena proizvoda koji se reklamira</t>
  </si>
  <si>
    <t>Zaključak</t>
  </si>
  <si>
    <t>Zarada</t>
  </si>
  <si>
    <t>1. Proračun kampanje</t>
  </si>
  <si>
    <t>Bruto profit</t>
  </si>
  <si>
    <t>Breakeven Analiza</t>
  </si>
  <si>
    <t>Adbuka</t>
  </si>
  <si>
    <t>Prodaja</t>
  </si>
  <si>
    <t>Varijabilni troškovi</t>
  </si>
  <si>
    <t>Ostali varijabilni troškovi po jedinic</t>
  </si>
  <si>
    <t>Varijabilni troškovi po jedinici</t>
  </si>
  <si>
    <t xml:space="preserve">    Ukupni varijabilni troškovi</t>
  </si>
  <si>
    <t>Iznosi u EUR</t>
  </si>
  <si>
    <t>Profitna margina po jedinici</t>
  </si>
  <si>
    <t xml:space="preserve">    Bruto profit</t>
  </si>
  <si>
    <t xml:space="preserve">    Ukupna prodaja</t>
  </si>
  <si>
    <t>Ostali fiksni troškovi</t>
  </si>
  <si>
    <t xml:space="preserve">    Ukupni fiksni troškovi u periodu</t>
  </si>
  <si>
    <t xml:space="preserve">    Neto profit (gubitak)</t>
  </si>
  <si>
    <t>Cena po jedinici</t>
  </si>
  <si>
    <t>Fiksni troskovi perioda</t>
  </si>
  <si>
    <t>Ukupni troškovi</t>
  </si>
  <si>
    <t>Ukupna prodaja</t>
  </si>
  <si>
    <t>Neto profit (gubitak)</t>
  </si>
  <si>
    <t>Rezultati:</t>
  </si>
  <si>
    <t>Analiza prodaje:</t>
  </si>
  <si>
    <t>Broj prodaja po kampanji</t>
  </si>
  <si>
    <t>Prodajna cena po reklamiranom proizvodu</t>
  </si>
  <si>
    <t>Budžet za reklamu</t>
  </si>
  <si>
    <t>Izrada banera</t>
  </si>
  <si>
    <t>Fiksni troškovi kampanje periodu</t>
  </si>
  <si>
    <t>Ostalo 2</t>
  </si>
  <si>
    <t>Ostalo 3</t>
  </si>
  <si>
    <t>Broj oglasa</t>
  </si>
  <si>
    <t>Transport po jedinici proizvoda</t>
  </si>
  <si>
    <t>Pakovanje po jedinici proizvoda</t>
  </si>
  <si>
    <t>Ostalo</t>
  </si>
  <si>
    <t>Potrebno je prodati</t>
  </si>
  <si>
    <t>Očekivane prodaje u periodu</t>
  </si>
  <si>
    <t>Nabavna cena</t>
  </si>
  <si>
    <t>marža</t>
  </si>
  <si>
    <t>Dnevna zarada (profit)</t>
  </si>
  <si>
    <t>3. Reklamiranje pojedinačnog proizvoda</t>
  </si>
  <si>
    <t>Očekivani broj prikaza</t>
  </si>
  <si>
    <t>Bez dnevnog limita budžeta</t>
  </si>
  <si>
    <t>Sa odabranim dnevnim budžetom</t>
  </si>
  <si>
    <t>&lt;- na ovo utiče dnevni budžet</t>
  </si>
  <si>
    <t>&lt;- na ovo utiče cena klika i dnevni budžet</t>
  </si>
  <si>
    <t>Prosečan dnevni budžet</t>
  </si>
  <si>
    <t>Prosečna cena klika</t>
  </si>
  <si>
    <t>Verovatnoća dostizanja ROI</t>
  </si>
  <si>
    <t>Reklamiranje je više matematika nego umetnost.</t>
  </si>
  <si>
    <t>U ovom Excell dokumentu nalazi s ealta kojim možete efikasno planirati svoju reklamnu kampanju na Adbuka reklamnoj mreži.</t>
  </si>
  <si>
    <t>Možete popunjavati sva polja označena žutom bojom:</t>
  </si>
  <si>
    <t>Najbitniji deo ovog alata pred Vama je kartica "Kampanja"</t>
  </si>
  <si>
    <t>U njoj treba da popunite podatke oprosečnoj mesečnoj prodaji (iznos u EUR, broj kupaca i prosečan profit)</t>
  </si>
  <si>
    <t>2. ROI (od investicije u reklamu) - promocija firme/brenda</t>
  </si>
  <si>
    <t>U delu "2" procenjujete koliko će se Vaša reklama isplatiti.
Upišite vrednosti u žuta polja. Ostala se preračunavaju.
Ako reklamirate svoju firmu, brend ili želite osnovnu procenu ova procena će vam pokazati osnovne parametre kampanje i koliko možete zaraditi.
Novac koji zaradite, potom možete reinvestirati u novu kampanju.
Ispod se nalazi odeljak "Performanse kampanje". Zapazite da se dnevna zarada i verovatnoća dostizanja ROI a time i tačnost ove kalkulacije menja sa dnevnim budžetom i cenom pokliku.
Viša cena klika obezbeđuje veću vidljivost vaše reklame, njeno češće pojavljivanje a veći budžet direktno ubrzava vašu kampanju i priliv potencijalnih kupaca.</t>
  </si>
  <si>
    <t>Ako želite odabrati proizvode za reklamiranje imajte na umu da reklamiranje previše jeftinih proizvoda može da Vas odvede u gubitak.
U odeljku "3" procenjujete da li se neki proizvod isplati reklamirati ili ne, unosom njegove cene i vaše marže.
Ova kalkulacija direktno je povezana sa breakeven analizom, koja pokazuje gde je prelomna tačka rentabilnosti u prodaji određenih proizvoda.</t>
  </si>
  <si>
    <t>U breakeven analizi popunite žuto obojena polja. Svaki proizvod ili usluga imaju fiksne i varijabilne troškove.
Tabela na dnu pokazuje koliko proizvoda treba prodati da bi se isplatili svi troškovi kampanje i da bi zaradili.
Konačno, u kartici breakeven grafikon, grafički je predstavljena cela analiza.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</si>
</sst>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1809]#,##0.00"/>
    <numFmt numFmtId="165" formatCode="0.000%"/>
    <numFmt numFmtId="166" formatCode="0.0"/>
    <numFmt numFmtId="167" formatCode="0_);\(0\)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22"/>
      <color indexed="18"/>
      <name val="Arial Black"/>
      <family val="2"/>
    </font>
    <font>
      <b/>
      <sz val="22"/>
      <color indexed="20"/>
      <name val="Arial"/>
      <family val="2"/>
    </font>
    <font>
      <sz val="10"/>
      <name val="Arial"/>
      <family val="2"/>
      <charset val="1"/>
    </font>
    <font>
      <sz val="8"/>
      <name val="Arial"/>
      <family val="2"/>
    </font>
    <font>
      <b/>
      <sz val="12"/>
      <name val="Arial"/>
      <family val="2"/>
      <charset val="1"/>
    </font>
    <font>
      <b/>
      <sz val="12"/>
      <color indexed="18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i/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0" fontId="0" fillId="0" borderId="0" xfId="0" applyNumberFormat="1"/>
    <xf numFmtId="164" fontId="0" fillId="0" borderId="0" xfId="0" applyNumberFormat="1" applyFill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0" fontId="3" fillId="0" borderId="0" xfId="0" applyFont="1" applyFill="1" applyAlignment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0" fillId="0" borderId="0" xfId="0" applyProtection="1"/>
    <xf numFmtId="0" fontId="4" fillId="0" borderId="0" xfId="0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centerContinuous"/>
    </xf>
    <xf numFmtId="37" fontId="5" fillId="0" borderId="0" xfId="0" applyNumberFormat="1" applyFont="1" applyFill="1" applyAlignment="1" applyProtection="1">
      <alignment horizontal="centerContinuous"/>
    </xf>
    <xf numFmtId="167" fontId="5" fillId="0" borderId="0" xfId="0" applyNumberFormat="1" applyFont="1" applyFill="1" applyAlignment="1" applyProtection="1">
      <alignment horizontal="centerContinuous"/>
    </xf>
    <xf numFmtId="0" fontId="6" fillId="0" borderId="0" xfId="0" applyFont="1" applyAlignment="1" applyProtection="1">
      <protection locked="0"/>
    </xf>
    <xf numFmtId="0" fontId="7" fillId="0" borderId="0" xfId="0" applyFont="1" applyFill="1" applyAlignment="1" applyProtection="1">
      <alignment horizontal="centerContinuous" wrapText="1"/>
    </xf>
    <xf numFmtId="37" fontId="8" fillId="0" borderId="0" xfId="0" applyNumberFormat="1" applyFont="1" applyFill="1" applyAlignment="1" applyProtection="1">
      <alignment horizontal="center" wrapText="1"/>
      <protection locked="0"/>
    </xf>
    <xf numFmtId="0" fontId="8" fillId="0" borderId="0" xfId="0" applyFont="1" applyFill="1" applyAlignment="1" applyProtection="1">
      <alignment wrapText="1"/>
    </xf>
    <xf numFmtId="0" fontId="0" fillId="0" borderId="0" xfId="0" applyAlignment="1" applyProtection="1">
      <alignment wrapText="1"/>
    </xf>
    <xf numFmtId="0" fontId="9" fillId="3" borderId="0" xfId="0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left"/>
    </xf>
    <xf numFmtId="0" fontId="9" fillId="3" borderId="0" xfId="0" applyFont="1" applyFill="1" applyProtection="1"/>
    <xf numFmtId="0" fontId="5" fillId="0" borderId="0" xfId="0" applyFont="1" applyFill="1" applyProtection="1"/>
    <xf numFmtId="37" fontId="5" fillId="0" borderId="0" xfId="0" applyNumberFormat="1" applyFont="1" applyFill="1" applyProtection="1"/>
    <xf numFmtId="167" fontId="5" fillId="0" borderId="0" xfId="0" applyNumberFormat="1" applyFont="1" applyFill="1" applyBorder="1" applyProtection="1"/>
    <xf numFmtId="0" fontId="5" fillId="0" borderId="0" xfId="0" applyFont="1" applyFill="1" applyProtection="1">
      <protection locked="0"/>
    </xf>
    <xf numFmtId="39" fontId="5" fillId="0" borderId="1" xfId="0" applyNumberFormat="1" applyFont="1" applyFill="1" applyBorder="1" applyProtection="1">
      <protection locked="0"/>
    </xf>
    <xf numFmtId="37" fontId="0" fillId="0" borderId="0" xfId="0" applyNumberFormat="1" applyProtection="1"/>
    <xf numFmtId="0" fontId="10" fillId="0" borderId="0" xfId="0" applyFont="1" applyFill="1" applyProtection="1">
      <protection locked="0"/>
    </xf>
    <xf numFmtId="0" fontId="10" fillId="0" borderId="0" xfId="0" applyFont="1" applyFill="1" applyProtection="1"/>
    <xf numFmtId="37" fontId="5" fillId="0" borderId="1" xfId="0" applyNumberFormat="1" applyFont="1" applyFill="1" applyBorder="1" applyProtection="1">
      <protection locked="0"/>
    </xf>
    <xf numFmtId="167" fontId="10" fillId="0" borderId="0" xfId="0" applyNumberFormat="1" applyFont="1" applyFill="1" applyProtection="1"/>
    <xf numFmtId="0" fontId="0" fillId="0" borderId="0" xfId="0" applyProtection="1">
      <protection locked="0"/>
    </xf>
    <xf numFmtId="0" fontId="11" fillId="0" borderId="0" xfId="0" applyFont="1" applyProtection="1"/>
    <xf numFmtId="39" fontId="5" fillId="4" borderId="1" xfId="0" applyNumberFormat="1" applyFont="1" applyFill="1" applyBorder="1" applyProtection="1"/>
    <xf numFmtId="0" fontId="9" fillId="3" borderId="0" xfId="0" applyFont="1" applyFill="1" applyProtection="1">
      <protection locked="0"/>
    </xf>
    <xf numFmtId="0" fontId="12" fillId="3" borderId="0" xfId="0" applyFont="1" applyFill="1" applyProtection="1"/>
    <xf numFmtId="39" fontId="5" fillId="0" borderId="2" xfId="0" applyNumberFormat="1" applyFont="1" applyFill="1" applyBorder="1" applyProtection="1">
      <protection locked="0"/>
    </xf>
    <xf numFmtId="0" fontId="11" fillId="0" borderId="0" xfId="0" applyFont="1" applyFill="1" applyProtection="1">
      <protection locked="0"/>
    </xf>
    <xf numFmtId="39" fontId="5" fillId="4" borderId="2" xfId="0" applyNumberFormat="1" applyFont="1" applyFill="1" applyBorder="1" applyProtection="1"/>
    <xf numFmtId="37" fontId="5" fillId="0" borderId="0" xfId="0" applyNumberFormat="1" applyFont="1" applyFill="1" applyBorder="1" applyProtection="1"/>
    <xf numFmtId="39" fontId="5" fillId="4" borderId="3" xfId="0" applyNumberFormat="1" applyFont="1" applyFill="1" applyBorder="1" applyProtection="1"/>
    <xf numFmtId="0" fontId="11" fillId="0" borderId="0" xfId="0" applyFont="1" applyFill="1" applyProtection="1"/>
    <xf numFmtId="39" fontId="5" fillId="0" borderId="0" xfId="0" applyNumberFormat="1" applyFont="1" applyFill="1" applyBorder="1" applyProtection="1">
      <protection locked="0"/>
    </xf>
    <xf numFmtId="39" fontId="5" fillId="4" borderId="6" xfId="0" applyNumberFormat="1" applyFont="1" applyFill="1" applyBorder="1" applyProtection="1"/>
    <xf numFmtId="39" fontId="5" fillId="4" borderId="7" xfId="0" applyNumberFormat="1" applyFont="1" applyFill="1" applyBorder="1" applyProtection="1"/>
    <xf numFmtId="167" fontId="0" fillId="0" borderId="0" xfId="0" applyNumberFormat="1" applyProtection="1"/>
    <xf numFmtId="0" fontId="13" fillId="0" borderId="0" xfId="0" applyFont="1" applyProtection="1">
      <protection locked="0"/>
    </xf>
    <xf numFmtId="0" fontId="14" fillId="0" borderId="0" xfId="0" applyFont="1" applyProtection="1"/>
    <xf numFmtId="37" fontId="13" fillId="4" borderId="1" xfId="0" applyNumberFormat="1" applyFont="1" applyFill="1" applyBorder="1" applyProtection="1"/>
    <xf numFmtId="0" fontId="13" fillId="0" borderId="0" xfId="0" applyFont="1" applyProtection="1"/>
    <xf numFmtId="37" fontId="13" fillId="0" borderId="0" xfId="0" applyNumberFormat="1" applyFont="1" applyFill="1" applyBorder="1" applyProtection="1"/>
    <xf numFmtId="0" fontId="0" fillId="4" borderId="1" xfId="0" applyFill="1" applyBorder="1" applyProtection="1"/>
    <xf numFmtId="40" fontId="0" fillId="4" borderId="1" xfId="0" applyNumberFormat="1" applyFill="1" applyBorder="1" applyProtection="1"/>
    <xf numFmtId="0" fontId="0" fillId="0" borderId="0" xfId="0" applyFill="1" applyBorder="1" applyProtection="1">
      <protection locked="0"/>
    </xf>
    <xf numFmtId="40" fontId="0" fillId="4" borderId="3" xfId="0" applyNumberFormat="1" applyFill="1" applyBorder="1" applyProtection="1"/>
    <xf numFmtId="40" fontId="0" fillId="4" borderId="8" xfId="0" applyNumberFormat="1" applyFill="1" applyBorder="1" applyProtection="1"/>
    <xf numFmtId="0" fontId="0" fillId="0" borderId="1" xfId="0" applyBorder="1"/>
    <xf numFmtId="164" fontId="0" fillId="2" borderId="1" xfId="0" applyNumberFormat="1" applyFill="1" applyBorder="1"/>
    <xf numFmtId="3" fontId="0" fillId="2" borderId="1" xfId="0" applyNumberFormat="1" applyFill="1" applyBorder="1"/>
    <xf numFmtId="10" fontId="0" fillId="2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Border="1"/>
    <xf numFmtId="10" fontId="0" fillId="0" borderId="1" xfId="0" applyNumberFormat="1" applyFill="1" applyBorder="1"/>
    <xf numFmtId="10" fontId="0" fillId="0" borderId="1" xfId="0" applyNumberFormat="1" applyBorder="1"/>
    <xf numFmtId="0" fontId="0" fillId="2" borderId="1" xfId="0" applyFill="1" applyBorder="1"/>
    <xf numFmtId="3" fontId="0" fillId="0" borderId="0" xfId="0" applyNumberFormat="1" applyBorder="1"/>
    <xf numFmtId="0" fontId="0" fillId="0" borderId="0" xfId="0" applyBorder="1"/>
    <xf numFmtId="166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39" fontId="5" fillId="2" borderId="4" xfId="0" applyNumberFormat="1" applyFont="1" applyFill="1" applyBorder="1" applyProtection="1">
      <protection locked="0"/>
    </xf>
    <xf numFmtId="39" fontId="5" fillId="2" borderId="5" xfId="0" applyNumberFormat="1" applyFont="1" applyFill="1" applyBorder="1" applyProtection="1">
      <protection locked="0"/>
    </xf>
    <xf numFmtId="39" fontId="5" fillId="2" borderId="1" xfId="0" applyNumberFormat="1" applyFont="1" applyFill="1" applyBorder="1" applyProtection="1">
      <protection locked="0"/>
    </xf>
    <xf numFmtId="39" fontId="5" fillId="2" borderId="2" xfId="0" applyNumberFormat="1" applyFont="1" applyFill="1" applyBorder="1" applyProtection="1">
      <protection locked="0"/>
    </xf>
    <xf numFmtId="0" fontId="15" fillId="0" borderId="0" xfId="0" applyFont="1"/>
    <xf numFmtId="0" fontId="0" fillId="2" borderId="0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hr-HR"/>
              <a:t>Profitna margina po jedinici</a:t>
            </a:r>
            <a:endParaRPr lang="en-AU"/>
          </a:p>
        </c:rich>
      </c:tx>
      <c:layout>
        <c:manualLayout>
          <c:xMode val="edge"/>
          <c:yMode val="edge"/>
          <c:x val="0.14198804256972949"/>
          <c:y val="0.1761366618945358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06715409002805"/>
          <c:y val="0.35511412896468975"/>
          <c:w val="0.28803273963688875"/>
          <c:h val="0.40340965050388755"/>
        </c:manualLayout>
      </c:layout>
      <c:pieChart>
        <c:varyColors val="1"/>
        <c:ser>
          <c:idx val="0"/>
          <c:order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analiza'!$B$15,'Breakeven analiza'!$B$18)</c:f>
              <c:strCache>
                <c:ptCount val="2"/>
                <c:pt idx="0">
                  <c:v>Varijabilni troškovi po jedinici</c:v>
                </c:pt>
                <c:pt idx="1">
                  <c:v>Profitna margina po jedinici</c:v>
                </c:pt>
              </c:strCache>
            </c:strRef>
          </c:cat>
          <c:val>
            <c:numRef>
              <c:f>('Breakeven analiza'!$E$15,'Breakeven analiza'!$E$18)</c:f>
              <c:numCache>
                <c:formatCode>#,##0.00_);\(#,##0.00\)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4-468E-A4A3-0BEA4F934D65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5923570694967473"/>
          <c:y val="0.26988666189453592"/>
          <c:w val="0.42859494465365744"/>
          <c:h val="0.2219552363646851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hr-HR"/>
              <a:t>Varijabilni troškovi po jedinici</a:t>
            </a:r>
          </a:p>
        </c:rich>
      </c:tx>
      <c:layout>
        <c:manualLayout>
          <c:xMode val="edge"/>
          <c:yMode val="edge"/>
          <c:x val="0.12418312980338536"/>
          <c:y val="0.176471274424030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97211791113049"/>
          <c:y val="0.3753511668175738"/>
          <c:w val="0.28322500345733648"/>
          <c:h val="0.36414665437525817"/>
        </c:manualLayout>
      </c:layout>
      <c:pieChart>
        <c:varyColors val="1"/>
        <c:ser>
          <c:idx val="0"/>
          <c:order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'Breakeven analiza'!$B$10:$B$14</c:f>
              <c:strCache>
                <c:ptCount val="5"/>
                <c:pt idx="0">
                  <c:v>Nabavna cena</c:v>
                </c:pt>
                <c:pt idx="1">
                  <c:v>Transport po jedinici proizvoda</c:v>
                </c:pt>
                <c:pt idx="2">
                  <c:v>Pakovanje po jedinici proizvoda</c:v>
                </c:pt>
                <c:pt idx="3">
                  <c:v>Ostalo</c:v>
                </c:pt>
                <c:pt idx="4">
                  <c:v>Ostali varijabilni troškovi po jedinic</c:v>
                </c:pt>
              </c:strCache>
            </c:strRef>
          </c:cat>
          <c:val>
            <c:numRef>
              <c:f>'Breakeven analiza'!$E$10:$E$14</c:f>
              <c:numCache>
                <c:formatCode>#,##0.00_);\(#,##0.00\)</c:formatCode>
                <c:ptCount val="5"/>
                <c:pt idx="0">
                  <c:v>20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8-4B7B-9DEC-7A66317066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488154666941144"/>
          <c:y val="0.42577148444679708"/>
          <c:w val="0.33769131799701513"/>
          <c:h val="0.2689084452678708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AU"/>
              <a:t>Breakeven </a:t>
            </a:r>
            <a:r>
              <a:rPr lang="hr-HR"/>
              <a:t>grafikon</a:t>
            </a:r>
            <a:endParaRPr lang="en-AU"/>
          </a:p>
        </c:rich>
      </c:tx>
      <c:layout>
        <c:manualLayout>
          <c:xMode val="edge"/>
          <c:yMode val="edge"/>
          <c:x val="0.3473917869034406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9644839067703"/>
          <c:y val="0.12887438825448613"/>
          <c:w val="0.66703662597114322"/>
          <c:h val="0.78629690048939638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analiza'!$A$37</c:f>
              <c:strCache>
                <c:ptCount val="1"/>
                <c:pt idx="0">
                  <c:v>Fiksni troskovi perioda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'Breakeven analiza'!$C$35:$M$35</c:f>
              <c:numCache>
                <c:formatCode>General</c:formatCode>
                <c:ptCount val="11"/>
                <c:pt idx="0">
                  <c:v>0</c:v>
                </c:pt>
                <c:pt idx="1">
                  <c:v>2.7780000000000005</c:v>
                </c:pt>
                <c:pt idx="2">
                  <c:v>5.5560000000000009</c:v>
                </c:pt>
                <c:pt idx="3">
                  <c:v>8.3339999999999996</c:v>
                </c:pt>
                <c:pt idx="4">
                  <c:v>11.112000000000002</c:v>
                </c:pt>
                <c:pt idx="5">
                  <c:v>13.89</c:v>
                </c:pt>
                <c:pt idx="6">
                  <c:v>16.667999999999999</c:v>
                </c:pt>
                <c:pt idx="7">
                  <c:v>19.445999999999998</c:v>
                </c:pt>
                <c:pt idx="8">
                  <c:v>22.224000000000004</c:v>
                </c:pt>
                <c:pt idx="9">
                  <c:v>25.002000000000002</c:v>
                </c:pt>
                <c:pt idx="10">
                  <c:v>27.78</c:v>
                </c:pt>
              </c:numCache>
            </c:numRef>
          </c:cat>
          <c:val>
            <c:numRef>
              <c:f>'Breakeven analiza'!$B$37:$M$37</c:f>
              <c:numCache>
                <c:formatCode>#,##0.00_);[Red]\(#,##0.00\)</c:formatCode>
                <c:ptCount val="12"/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3-40BE-9B97-B8DAEFE0CA68}"/>
            </c:ext>
          </c:extLst>
        </c:ser>
        <c:ser>
          <c:idx val="1"/>
          <c:order val="1"/>
          <c:tx>
            <c:strRef>
              <c:f>'Breakeven analiza'!$A$39</c:f>
              <c:strCache>
                <c:ptCount val="1"/>
                <c:pt idx="0">
                  <c:v>Ukupni troškovi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'Breakeven analiza'!$C$35:$M$35</c:f>
              <c:numCache>
                <c:formatCode>General</c:formatCode>
                <c:ptCount val="11"/>
                <c:pt idx="0">
                  <c:v>0</c:v>
                </c:pt>
                <c:pt idx="1">
                  <c:v>2.7780000000000005</c:v>
                </c:pt>
                <c:pt idx="2">
                  <c:v>5.5560000000000009</c:v>
                </c:pt>
                <c:pt idx="3">
                  <c:v>8.3339999999999996</c:v>
                </c:pt>
                <c:pt idx="4">
                  <c:v>11.112000000000002</c:v>
                </c:pt>
                <c:pt idx="5">
                  <c:v>13.89</c:v>
                </c:pt>
                <c:pt idx="6">
                  <c:v>16.667999999999999</c:v>
                </c:pt>
                <c:pt idx="7">
                  <c:v>19.445999999999998</c:v>
                </c:pt>
                <c:pt idx="8">
                  <c:v>22.224000000000004</c:v>
                </c:pt>
                <c:pt idx="9">
                  <c:v>25.002000000000002</c:v>
                </c:pt>
                <c:pt idx="10">
                  <c:v>27.78</c:v>
                </c:pt>
              </c:numCache>
            </c:numRef>
          </c:cat>
          <c:val>
            <c:numRef>
              <c:f>'Breakeven analiza'!$B$39:$M$39</c:f>
              <c:numCache>
                <c:formatCode>#,##0.00_);[Red]\(#,##0.00\)</c:formatCode>
                <c:ptCount val="12"/>
                <c:pt idx="1">
                  <c:v>260</c:v>
                </c:pt>
                <c:pt idx="2">
                  <c:v>323.89400000000001</c:v>
                </c:pt>
                <c:pt idx="3">
                  <c:v>387.78800000000001</c:v>
                </c:pt>
                <c:pt idx="4">
                  <c:v>451.68200000000002</c:v>
                </c:pt>
                <c:pt idx="5">
                  <c:v>515.57600000000002</c:v>
                </c:pt>
                <c:pt idx="6">
                  <c:v>579.47</c:v>
                </c:pt>
                <c:pt idx="7">
                  <c:v>643.36400000000003</c:v>
                </c:pt>
                <c:pt idx="8">
                  <c:v>707.25799999999992</c:v>
                </c:pt>
                <c:pt idx="9">
                  <c:v>771.15200000000004</c:v>
                </c:pt>
                <c:pt idx="10">
                  <c:v>835.04600000000005</c:v>
                </c:pt>
                <c:pt idx="11">
                  <c:v>898.94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3-40BE-9B97-B8DAEFE0CA68}"/>
            </c:ext>
          </c:extLst>
        </c:ser>
        <c:ser>
          <c:idx val="2"/>
          <c:order val="2"/>
          <c:tx>
            <c:strRef>
              <c:f>'Breakeven analiza'!$A$40</c:f>
              <c:strCache>
                <c:ptCount val="1"/>
                <c:pt idx="0">
                  <c:v>Ukupna prodaja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numRef>
              <c:f>'Breakeven analiza'!$C$35:$M$35</c:f>
              <c:numCache>
                <c:formatCode>General</c:formatCode>
                <c:ptCount val="11"/>
                <c:pt idx="0">
                  <c:v>0</c:v>
                </c:pt>
                <c:pt idx="1">
                  <c:v>2.7780000000000005</c:v>
                </c:pt>
                <c:pt idx="2">
                  <c:v>5.5560000000000009</c:v>
                </c:pt>
                <c:pt idx="3">
                  <c:v>8.3339999999999996</c:v>
                </c:pt>
                <c:pt idx="4">
                  <c:v>11.112000000000002</c:v>
                </c:pt>
                <c:pt idx="5">
                  <c:v>13.89</c:v>
                </c:pt>
                <c:pt idx="6">
                  <c:v>16.667999999999999</c:v>
                </c:pt>
                <c:pt idx="7">
                  <c:v>19.445999999999998</c:v>
                </c:pt>
                <c:pt idx="8">
                  <c:v>22.224000000000004</c:v>
                </c:pt>
                <c:pt idx="9">
                  <c:v>25.002000000000002</c:v>
                </c:pt>
                <c:pt idx="10">
                  <c:v>27.78</c:v>
                </c:pt>
              </c:numCache>
            </c:numRef>
          </c:cat>
          <c:val>
            <c:numRef>
              <c:f>'Breakeven analiza'!$B$40:$M$40</c:f>
              <c:numCache>
                <c:formatCode>#,##0.00_);[Red]\(#,##0.00\)</c:formatCode>
                <c:ptCount val="12"/>
                <c:pt idx="1">
                  <c:v>0</c:v>
                </c:pt>
                <c:pt idx="2">
                  <c:v>138.90000000000003</c:v>
                </c:pt>
                <c:pt idx="3">
                  <c:v>277.80000000000007</c:v>
                </c:pt>
                <c:pt idx="4">
                  <c:v>416.7</c:v>
                </c:pt>
                <c:pt idx="5">
                  <c:v>555.60000000000014</c:v>
                </c:pt>
                <c:pt idx="6">
                  <c:v>694.5</c:v>
                </c:pt>
                <c:pt idx="7">
                  <c:v>833.4</c:v>
                </c:pt>
                <c:pt idx="8">
                  <c:v>972.3</c:v>
                </c:pt>
                <c:pt idx="9">
                  <c:v>1111.2000000000003</c:v>
                </c:pt>
                <c:pt idx="10">
                  <c:v>1250.1000000000001</c:v>
                </c:pt>
                <c:pt idx="11">
                  <c:v>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3-40BE-9B97-B8DAEFE0CA68}"/>
            </c:ext>
          </c:extLst>
        </c:ser>
        <c:ser>
          <c:idx val="3"/>
          <c:order val="3"/>
          <c:tx>
            <c:strRef>
              <c:f>'Breakeven analiza'!$A$41</c:f>
              <c:strCache>
                <c:ptCount val="1"/>
                <c:pt idx="0">
                  <c:v>Neto profit (gubitak)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'Breakeven analiza'!$C$35:$M$35</c:f>
              <c:numCache>
                <c:formatCode>General</c:formatCode>
                <c:ptCount val="11"/>
                <c:pt idx="0">
                  <c:v>0</c:v>
                </c:pt>
                <c:pt idx="1">
                  <c:v>2.7780000000000005</c:v>
                </c:pt>
                <c:pt idx="2">
                  <c:v>5.5560000000000009</c:v>
                </c:pt>
                <c:pt idx="3">
                  <c:v>8.3339999999999996</c:v>
                </c:pt>
                <c:pt idx="4">
                  <c:v>11.112000000000002</c:v>
                </c:pt>
                <c:pt idx="5">
                  <c:v>13.89</c:v>
                </c:pt>
                <c:pt idx="6">
                  <c:v>16.667999999999999</c:v>
                </c:pt>
                <c:pt idx="7">
                  <c:v>19.445999999999998</c:v>
                </c:pt>
                <c:pt idx="8">
                  <c:v>22.224000000000004</c:v>
                </c:pt>
                <c:pt idx="9">
                  <c:v>25.002000000000002</c:v>
                </c:pt>
                <c:pt idx="10">
                  <c:v>27.78</c:v>
                </c:pt>
              </c:numCache>
            </c:numRef>
          </c:cat>
          <c:val>
            <c:numRef>
              <c:f>'Breakeven analiza'!$B$41:$M$41</c:f>
              <c:numCache>
                <c:formatCode>#,##0.00_);[Red]\(#,##0.00\)</c:formatCode>
                <c:ptCount val="12"/>
                <c:pt idx="1">
                  <c:v>-260</c:v>
                </c:pt>
                <c:pt idx="2">
                  <c:v>-184.99399999999997</c:v>
                </c:pt>
                <c:pt idx="3">
                  <c:v>-109.98799999999994</c:v>
                </c:pt>
                <c:pt idx="4">
                  <c:v>-34.982000000000028</c:v>
                </c:pt>
                <c:pt idx="5">
                  <c:v>40.024000000000115</c:v>
                </c:pt>
                <c:pt idx="6">
                  <c:v>115.02999999999997</c:v>
                </c:pt>
                <c:pt idx="7">
                  <c:v>190.03599999999994</c:v>
                </c:pt>
                <c:pt idx="8">
                  <c:v>265.04200000000003</c:v>
                </c:pt>
                <c:pt idx="9">
                  <c:v>340.04800000000023</c:v>
                </c:pt>
                <c:pt idx="10">
                  <c:v>415.05400000000009</c:v>
                </c:pt>
                <c:pt idx="11">
                  <c:v>490.05999999999995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3-40BE-9B97-B8DAEFE0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08352"/>
        <c:axId val="564209440"/>
      </c:lineChart>
      <c:catAx>
        <c:axId val="5642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hr-HR"/>
                  <a:t>Prodaja </a:t>
                </a:r>
                <a:r>
                  <a:rPr lang="en-AU"/>
                  <a:t>(</a:t>
                </a:r>
                <a:r>
                  <a:rPr lang="hr-HR"/>
                  <a:t>komada</a:t>
                </a:r>
                <a:r>
                  <a:rPr lang="en-AU"/>
                  <a:t>)</a:t>
                </a:r>
              </a:p>
            </c:rich>
          </c:tx>
          <c:layout>
            <c:manualLayout>
              <c:xMode val="edge"/>
              <c:yMode val="edge"/>
              <c:x val="0.3851276359600444"/>
              <c:y val="0.93311582381729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20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20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hr-HR"/>
                  <a:t>EUR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2.3307436182019976E-2"/>
              <c:y val="0.48613376835236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208352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67258601553825"/>
          <c:y val="0.45187601957585644"/>
          <c:w val="0.18645948945615987"/>
          <c:h val="0.138662316476345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537288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66088" cy="6477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12</xdr:row>
      <xdr:rowOff>171450</xdr:rowOff>
    </xdr:from>
    <xdr:to>
      <xdr:col>13</xdr:col>
      <xdr:colOff>286213</xdr:colOff>
      <xdr:row>18</xdr:row>
      <xdr:rowOff>85873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2457450"/>
          <a:ext cx="3315163" cy="1057423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19</xdr:row>
      <xdr:rowOff>161925</xdr:rowOff>
    </xdr:from>
    <xdr:to>
      <xdr:col>18</xdr:col>
      <xdr:colOff>315214</xdr:colOff>
      <xdr:row>38</xdr:row>
      <xdr:rowOff>162430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3781425"/>
          <a:ext cx="6373114" cy="36200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13</xdr:col>
      <xdr:colOff>286215</xdr:colOff>
      <xdr:row>52</xdr:row>
      <xdr:rowOff>143214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7620000"/>
          <a:ext cx="3334215" cy="242921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16</xdr:col>
      <xdr:colOff>124523</xdr:colOff>
      <xdr:row>65</xdr:row>
      <xdr:rowOff>171766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10287000"/>
          <a:ext cx="5001323" cy="2267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1</xdr:col>
      <xdr:colOff>1276350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038225"/>
          <a:ext cx="3295650" cy="619125"/>
        </a:xfrm>
        <a:prstGeom prst="rect">
          <a:avLst/>
        </a:prstGeom>
        <a:solidFill>
          <a:srgbClr val="FFC000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1. Upišite podatke o svojoj dosadašnjoj prodaji</a:t>
          </a:r>
          <a:r>
            <a:rPr lang="hr-HR" sz="1100"/>
            <a:t>, broju kupaca</a:t>
          </a:r>
          <a:r>
            <a:rPr lang="hr-HR" sz="1100" baseline="0"/>
            <a:t> i profitu koji ostvarujete.</a:t>
          </a:r>
          <a:endParaRPr lang="en-US" sz="1100"/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7</xdr:col>
      <xdr:colOff>447675</xdr:colOff>
      <xdr:row>10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7239000" y="266700"/>
          <a:ext cx="1666875" cy="1714500"/>
        </a:xfrm>
        <a:prstGeom prst="rect">
          <a:avLst/>
        </a:prstGeom>
        <a:solidFill>
          <a:srgbClr val="FFC000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2. Kalkulacija isplativosti</a:t>
          </a:r>
          <a:br>
            <a:rPr lang="hr-HR" sz="1100"/>
          </a:br>
          <a:r>
            <a:rPr lang="hr-HR" sz="1100"/>
            <a:t>Upišite:</a:t>
          </a:r>
          <a:br>
            <a:rPr lang="hr-HR" sz="1100"/>
          </a:br>
          <a:r>
            <a:rPr lang="hr-HR" sz="1100"/>
            <a:t>- Budžet koji planirate</a:t>
          </a:r>
          <a:r>
            <a:rPr lang="hr-HR" sz="1100" baseline="0"/>
            <a:t> investirati u reklamu.</a:t>
          </a:r>
          <a:br>
            <a:rPr lang="hr-HR" sz="1100" baseline="0"/>
          </a:br>
          <a:r>
            <a:rPr lang="hr-HR" sz="1100" baseline="0"/>
            <a:t>- Cenu klika. Počnite od 0.08 EUR </a:t>
          </a:r>
        </a:p>
        <a:p>
          <a:r>
            <a:rPr lang="hr-HR" sz="1100" baseline="0"/>
            <a:t>- Planirani dnevni limit budžeta</a:t>
          </a:r>
        </a:p>
        <a:p>
          <a:r>
            <a:rPr lang="hr-HR" sz="1100"/>
            <a:t>- Broj oglasa (min 5)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1</xdr:col>
      <xdr:colOff>1276350</xdr:colOff>
      <xdr:row>22</xdr:row>
      <xdr:rowOff>85725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0" y="3019425"/>
          <a:ext cx="3295650" cy="1409700"/>
        </a:xfrm>
        <a:prstGeom prst="rect">
          <a:avLst/>
        </a:prstGeom>
        <a:solidFill>
          <a:srgbClr val="FFC000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3. U ovom delu analizirate koji proizvod možete reklamirati i da reklamom zaradite.</a:t>
          </a:r>
        </a:p>
        <a:p>
          <a:endParaRPr lang="hr-HR" sz="1100"/>
        </a:p>
        <a:p>
          <a:r>
            <a:rPr lang="hr-HR" sz="1100"/>
            <a:t>U karticama:</a:t>
          </a:r>
          <a:r>
            <a:rPr lang="hr-HR" sz="1100" baseline="0"/>
            <a:t> Breakeven analiza i Breakeven grafikon možete analizirati očekivane efekte.</a:t>
          </a:r>
          <a:r>
            <a:rPr lang="en-AU" sz="1100" baseline="0"/>
            <a:t> </a:t>
          </a:r>
          <a:br>
            <a:rPr lang="hr-HR" sz="1100" baseline="0"/>
          </a:br>
          <a:r>
            <a:rPr lang="en-AU" sz="1100" b="1" baseline="0"/>
            <a:t>Upamtite</a:t>
          </a:r>
          <a:r>
            <a:rPr lang="hr-HR" sz="1100" b="1" baseline="0"/>
            <a:t>:</a:t>
          </a:r>
          <a:r>
            <a:rPr lang="en-AU" sz="1100" b="1" baseline="0"/>
            <a:t> uvek postoje neki skriveni tro</a:t>
          </a:r>
          <a:r>
            <a:rPr lang="hr-HR" sz="1100" b="1" baseline="0"/>
            <a:t>škovi!!!</a:t>
          </a:r>
          <a:br>
            <a:rPr lang="hr-HR" sz="1100" b="1" baseline="0"/>
          </a:br>
          <a:r>
            <a:rPr lang="hr-HR" sz="1100" b="1" baseline="0"/>
            <a:t>Zato proverite šta vam pokazuje breakeven analiza.</a:t>
          </a:r>
          <a:endParaRPr lang="en-US" sz="1100"/>
        </a:p>
      </xdr:txBody>
    </xdr:sp>
    <xdr:clientData/>
  </xdr:twoCellAnchor>
  <xdr:twoCellAnchor>
    <xdr:from>
      <xdr:col>1</xdr:col>
      <xdr:colOff>1104900</xdr:colOff>
      <xdr:row>23</xdr:row>
      <xdr:rowOff>57150</xdr:rowOff>
    </xdr:from>
    <xdr:to>
      <xdr:col>4</xdr:col>
      <xdr:colOff>238125</xdr:colOff>
      <xdr:row>32</xdr:row>
      <xdr:rowOff>180975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124200" y="4591050"/>
          <a:ext cx="3295650" cy="1838325"/>
          <a:chOff x="1266825" y="4333875"/>
          <a:chExt cx="3295650" cy="1838325"/>
        </a:xfrm>
      </xdr:grpSpPr>
      <xdr:sp macro="" textlink="">
        <xdr:nvSpPr>
          <xdr:cNvPr id="7" name="Down Arrow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390650" y="4895850"/>
            <a:ext cx="1447800" cy="1276350"/>
          </a:xfrm>
          <a:prstGeom prst="downArrow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" name="Down Arrow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2867025" y="4867275"/>
            <a:ext cx="1447800" cy="127635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66825" y="4333875"/>
            <a:ext cx="3295650" cy="72390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r-HR" sz="1100"/>
              <a:t>Breakeven analiza pokazuje koliko ćete prodati ovom reklamom i gde je prelomna tačka rentabilnosti zavisno od fiksnih i varijabilnih troškova</a:t>
            </a:r>
            <a:r>
              <a:rPr lang="en-AU" sz="1100"/>
              <a:t>.</a:t>
            </a:r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1</xdr:row>
      <xdr:rowOff>1</xdr:rowOff>
    </xdr:from>
    <xdr:to>
      <xdr:col>13</xdr:col>
      <xdr:colOff>9524</xdr:colOff>
      <xdr:row>15</xdr:row>
      <xdr:rowOff>95251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16</xdr:row>
      <xdr:rowOff>28575</xdr:rowOff>
    </xdr:from>
    <xdr:to>
      <xdr:col>12</xdr:col>
      <xdr:colOff>590550</xdr:colOff>
      <xdr:row>31</xdr:row>
      <xdr:rowOff>161925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1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G66"/>
  <sheetViews>
    <sheetView showGridLines="0" workbookViewId="0">
      <selection activeCell="J11" sqref="J11"/>
    </sheetView>
  </sheetViews>
  <sheetFormatPr defaultRowHeight="15" x14ac:dyDescent="0.25"/>
  <sheetData>
    <row r="7" spans="1:7" x14ac:dyDescent="0.25">
      <c r="A7" t="s">
        <v>73</v>
      </c>
    </row>
    <row r="9" spans="1:7" x14ac:dyDescent="0.25">
      <c r="A9" t="s">
        <v>74</v>
      </c>
    </row>
    <row r="11" spans="1:7" x14ac:dyDescent="0.25">
      <c r="A11" t="s">
        <v>75</v>
      </c>
      <c r="E11" s="7"/>
      <c r="G11" s="79"/>
    </row>
    <row r="13" spans="1:7" x14ac:dyDescent="0.25">
      <c r="A13" t="s">
        <v>76</v>
      </c>
    </row>
    <row r="14" spans="1:7" x14ac:dyDescent="0.25">
      <c r="A14" s="80" t="s">
        <v>77</v>
      </c>
      <c r="B14" s="80"/>
      <c r="C14" s="80"/>
      <c r="D14" s="80"/>
      <c r="E14" s="80"/>
      <c r="F14" s="80"/>
      <c r="G14" s="80"/>
    </row>
    <row r="15" spans="1:7" x14ac:dyDescent="0.25">
      <c r="A15" s="80"/>
      <c r="B15" s="80"/>
      <c r="C15" s="80"/>
      <c r="D15" s="80"/>
      <c r="E15" s="80"/>
      <c r="F15" s="80"/>
      <c r="G15" s="80"/>
    </row>
    <row r="16" spans="1:7" x14ac:dyDescent="0.25">
      <c r="A16" s="80"/>
      <c r="B16" s="80"/>
      <c r="C16" s="80"/>
      <c r="D16" s="80"/>
      <c r="E16" s="80"/>
      <c r="F16" s="80"/>
      <c r="G16" s="80"/>
    </row>
    <row r="17" spans="1:7" x14ac:dyDescent="0.25">
      <c r="A17" s="80"/>
      <c r="B17" s="80"/>
      <c r="C17" s="80"/>
      <c r="D17" s="80"/>
      <c r="E17" s="80"/>
      <c r="F17" s="80"/>
      <c r="G17" s="80"/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1" spans="1:7" x14ac:dyDescent="0.25">
      <c r="A21" s="81" t="s">
        <v>79</v>
      </c>
      <c r="B21" s="81"/>
      <c r="C21" s="81"/>
      <c r="D21" s="81"/>
      <c r="E21" s="81"/>
      <c r="F21" s="81"/>
      <c r="G21" s="81"/>
    </row>
    <row r="22" spans="1:7" x14ac:dyDescent="0.25">
      <c r="A22" s="81"/>
      <c r="B22" s="81"/>
      <c r="C22" s="81"/>
      <c r="D22" s="81"/>
      <c r="E22" s="81"/>
      <c r="F22" s="81"/>
      <c r="G22" s="81"/>
    </row>
    <row r="23" spans="1:7" x14ac:dyDescent="0.25">
      <c r="A23" s="81"/>
      <c r="B23" s="81"/>
      <c r="C23" s="81"/>
      <c r="D23" s="81"/>
      <c r="E23" s="81"/>
      <c r="F23" s="81"/>
      <c r="G23" s="81"/>
    </row>
    <row r="24" spans="1:7" x14ac:dyDescent="0.25">
      <c r="A24" s="81"/>
      <c r="B24" s="81"/>
      <c r="C24" s="81"/>
      <c r="D24" s="81"/>
      <c r="E24" s="81"/>
      <c r="F24" s="81"/>
      <c r="G24" s="81"/>
    </row>
    <row r="25" spans="1:7" x14ac:dyDescent="0.25">
      <c r="A25" s="81"/>
      <c r="B25" s="81"/>
      <c r="C25" s="81"/>
      <c r="D25" s="81"/>
      <c r="E25" s="81"/>
      <c r="F25" s="81"/>
      <c r="G25" s="81"/>
    </row>
    <row r="26" spans="1:7" x14ac:dyDescent="0.25">
      <c r="A26" s="81"/>
      <c r="B26" s="81"/>
      <c r="C26" s="81"/>
      <c r="D26" s="81"/>
      <c r="E26" s="81"/>
      <c r="F26" s="81"/>
      <c r="G26" s="81"/>
    </row>
    <row r="27" spans="1:7" x14ac:dyDescent="0.25">
      <c r="A27" s="81"/>
      <c r="B27" s="81"/>
      <c r="C27" s="81"/>
      <c r="D27" s="81"/>
      <c r="E27" s="81"/>
      <c r="F27" s="81"/>
      <c r="G27" s="81"/>
    </row>
    <row r="28" spans="1:7" x14ac:dyDescent="0.25">
      <c r="A28" s="81"/>
      <c r="B28" s="81"/>
      <c r="C28" s="81"/>
      <c r="D28" s="81"/>
      <c r="E28" s="81"/>
      <c r="F28" s="81"/>
      <c r="G28" s="81"/>
    </row>
    <row r="29" spans="1:7" x14ac:dyDescent="0.25">
      <c r="A29" s="81"/>
      <c r="B29" s="81"/>
      <c r="C29" s="81"/>
      <c r="D29" s="81"/>
      <c r="E29" s="81"/>
      <c r="F29" s="81"/>
      <c r="G29" s="81"/>
    </row>
    <row r="30" spans="1:7" x14ac:dyDescent="0.25">
      <c r="A30" s="81"/>
      <c r="B30" s="81"/>
      <c r="C30" s="81"/>
      <c r="D30" s="81"/>
      <c r="E30" s="81"/>
      <c r="F30" s="81"/>
      <c r="G30" s="81"/>
    </row>
    <row r="31" spans="1:7" x14ac:dyDescent="0.25">
      <c r="A31" s="81"/>
      <c r="B31" s="81"/>
      <c r="C31" s="81"/>
      <c r="D31" s="81"/>
      <c r="E31" s="81"/>
      <c r="F31" s="81"/>
      <c r="G31" s="81"/>
    </row>
    <row r="32" spans="1:7" x14ac:dyDescent="0.25">
      <c r="A32" s="81"/>
      <c r="B32" s="81"/>
      <c r="C32" s="81"/>
      <c r="D32" s="81"/>
      <c r="E32" s="81"/>
      <c r="F32" s="81"/>
      <c r="G32" s="81"/>
    </row>
    <row r="33" spans="1:7" x14ac:dyDescent="0.25">
      <c r="A33" s="81"/>
      <c r="B33" s="81"/>
      <c r="C33" s="81"/>
      <c r="D33" s="81"/>
      <c r="E33" s="81"/>
      <c r="F33" s="81"/>
      <c r="G33" s="81"/>
    </row>
    <row r="34" spans="1:7" x14ac:dyDescent="0.25">
      <c r="A34" s="81"/>
      <c r="B34" s="81"/>
      <c r="C34" s="81"/>
      <c r="D34" s="81"/>
      <c r="E34" s="81"/>
      <c r="F34" s="81"/>
      <c r="G34" s="81"/>
    </row>
    <row r="35" spans="1:7" x14ac:dyDescent="0.25">
      <c r="A35" s="81"/>
      <c r="B35" s="81"/>
      <c r="C35" s="81"/>
      <c r="D35" s="81"/>
      <c r="E35" s="81"/>
      <c r="F35" s="81"/>
      <c r="G35" s="81"/>
    </row>
    <row r="36" spans="1:7" x14ac:dyDescent="0.25">
      <c r="A36" s="81"/>
      <c r="B36" s="81"/>
      <c r="C36" s="81"/>
      <c r="D36" s="81"/>
      <c r="E36" s="81"/>
      <c r="F36" s="81"/>
      <c r="G36" s="81"/>
    </row>
    <row r="37" spans="1:7" x14ac:dyDescent="0.25">
      <c r="A37" s="81"/>
      <c r="B37" s="81"/>
      <c r="C37" s="81"/>
      <c r="D37" s="81"/>
      <c r="E37" s="81"/>
      <c r="F37" s="81"/>
      <c r="G37" s="81"/>
    </row>
    <row r="38" spans="1:7" x14ac:dyDescent="0.25">
      <c r="A38" s="81"/>
      <c r="B38" s="81"/>
      <c r="C38" s="81"/>
      <c r="D38" s="81"/>
      <c r="E38" s="81"/>
      <c r="F38" s="81"/>
      <c r="G38" s="81"/>
    </row>
    <row r="39" spans="1:7" x14ac:dyDescent="0.25">
      <c r="A39" s="81"/>
      <c r="B39" s="81"/>
      <c r="C39" s="81"/>
      <c r="D39" s="81"/>
      <c r="E39" s="81"/>
      <c r="F39" s="81"/>
      <c r="G39" s="81"/>
    </row>
    <row r="41" spans="1:7" x14ac:dyDescent="0.25">
      <c r="A41" s="80" t="s">
        <v>80</v>
      </c>
      <c r="B41" s="80"/>
      <c r="C41" s="80"/>
      <c r="D41" s="80"/>
      <c r="E41" s="80"/>
      <c r="F41" s="80"/>
      <c r="G41" s="80"/>
    </row>
    <row r="42" spans="1:7" x14ac:dyDescent="0.25">
      <c r="A42" s="80"/>
      <c r="B42" s="80"/>
      <c r="C42" s="80"/>
      <c r="D42" s="80"/>
      <c r="E42" s="80"/>
      <c r="F42" s="80"/>
      <c r="G42" s="80"/>
    </row>
    <row r="43" spans="1:7" x14ac:dyDescent="0.25">
      <c r="A43" s="80"/>
      <c r="B43" s="80"/>
      <c r="C43" s="80"/>
      <c r="D43" s="80"/>
      <c r="E43" s="80"/>
      <c r="F43" s="80"/>
      <c r="G43" s="80"/>
    </row>
    <row r="44" spans="1:7" x14ac:dyDescent="0.25">
      <c r="A44" s="80"/>
      <c r="B44" s="80"/>
      <c r="C44" s="80"/>
      <c r="D44" s="80"/>
      <c r="E44" s="80"/>
      <c r="F44" s="80"/>
      <c r="G44" s="80"/>
    </row>
    <row r="45" spans="1:7" x14ac:dyDescent="0.25">
      <c r="A45" s="80"/>
      <c r="B45" s="80"/>
      <c r="C45" s="80"/>
      <c r="D45" s="80"/>
      <c r="E45" s="80"/>
      <c r="F45" s="80"/>
      <c r="G45" s="80"/>
    </row>
    <row r="46" spans="1:7" x14ac:dyDescent="0.25">
      <c r="A46" s="80"/>
      <c r="B46" s="80"/>
      <c r="C46" s="80"/>
      <c r="D46" s="80"/>
      <c r="E46" s="80"/>
      <c r="F46" s="80"/>
      <c r="G46" s="80"/>
    </row>
    <row r="47" spans="1:7" x14ac:dyDescent="0.25">
      <c r="A47" s="80"/>
      <c r="B47" s="80"/>
      <c r="C47" s="80"/>
      <c r="D47" s="80"/>
      <c r="E47" s="80"/>
      <c r="F47" s="80"/>
      <c r="G47" s="80"/>
    </row>
    <row r="48" spans="1:7" x14ac:dyDescent="0.25">
      <c r="A48" s="80"/>
      <c r="B48" s="80"/>
      <c r="C48" s="80"/>
      <c r="D48" s="80"/>
      <c r="E48" s="80"/>
      <c r="F48" s="80"/>
      <c r="G48" s="80"/>
    </row>
    <row r="49" spans="1:7" x14ac:dyDescent="0.25">
      <c r="A49" s="80"/>
      <c r="B49" s="80"/>
      <c r="C49" s="80"/>
      <c r="D49" s="80"/>
      <c r="E49" s="80"/>
      <c r="F49" s="80"/>
      <c r="G49" s="80"/>
    </row>
    <row r="50" spans="1:7" x14ac:dyDescent="0.25">
      <c r="A50" s="80"/>
      <c r="B50" s="80"/>
      <c r="C50" s="80"/>
      <c r="D50" s="80"/>
      <c r="E50" s="80"/>
      <c r="F50" s="80"/>
      <c r="G50" s="80"/>
    </row>
    <row r="51" spans="1:7" x14ac:dyDescent="0.25">
      <c r="A51" s="80"/>
      <c r="B51" s="80"/>
      <c r="C51" s="80"/>
      <c r="D51" s="80"/>
      <c r="E51" s="80"/>
      <c r="F51" s="80"/>
      <c r="G51" s="80"/>
    </row>
    <row r="52" spans="1:7" x14ac:dyDescent="0.25">
      <c r="A52" s="80"/>
      <c r="B52" s="80"/>
      <c r="C52" s="80"/>
      <c r="D52" s="80"/>
      <c r="E52" s="80"/>
      <c r="F52" s="80"/>
      <c r="G52" s="80"/>
    </row>
    <row r="53" spans="1:7" x14ac:dyDescent="0.25">
      <c r="A53" s="80"/>
      <c r="B53" s="80"/>
      <c r="C53" s="80"/>
      <c r="D53" s="80"/>
      <c r="E53" s="80"/>
      <c r="F53" s="80"/>
      <c r="G53" s="80"/>
    </row>
    <row r="55" spans="1:7" x14ac:dyDescent="0.25">
      <c r="A55" s="80" t="s">
        <v>81</v>
      </c>
      <c r="B55" s="80"/>
      <c r="C55" s="80"/>
      <c r="D55" s="80"/>
      <c r="E55" s="80"/>
      <c r="F55" s="80"/>
      <c r="G55" s="80"/>
    </row>
    <row r="56" spans="1:7" x14ac:dyDescent="0.25">
      <c r="A56" s="80"/>
      <c r="B56" s="80"/>
      <c r="C56" s="80"/>
      <c r="D56" s="80"/>
      <c r="E56" s="80"/>
      <c r="F56" s="80"/>
      <c r="G56" s="80"/>
    </row>
    <row r="57" spans="1:7" x14ac:dyDescent="0.25">
      <c r="A57" s="80"/>
      <c r="B57" s="80"/>
      <c r="C57" s="80"/>
      <c r="D57" s="80"/>
      <c r="E57" s="80"/>
      <c r="F57" s="80"/>
      <c r="G57" s="80"/>
    </row>
    <row r="58" spans="1:7" x14ac:dyDescent="0.25">
      <c r="A58" s="80"/>
      <c r="B58" s="80"/>
      <c r="C58" s="80"/>
      <c r="D58" s="80"/>
      <c r="E58" s="80"/>
      <c r="F58" s="80"/>
      <c r="G58" s="80"/>
    </row>
    <row r="59" spans="1:7" x14ac:dyDescent="0.25">
      <c r="A59" s="80"/>
      <c r="B59" s="80"/>
      <c r="C59" s="80"/>
      <c r="D59" s="80"/>
      <c r="E59" s="80"/>
      <c r="F59" s="80"/>
      <c r="G59" s="80"/>
    </row>
    <row r="60" spans="1:7" x14ac:dyDescent="0.25">
      <c r="A60" s="80"/>
      <c r="B60" s="80"/>
      <c r="C60" s="80"/>
      <c r="D60" s="80"/>
      <c r="E60" s="80"/>
      <c r="F60" s="80"/>
      <c r="G60" s="80"/>
    </row>
    <row r="61" spans="1:7" x14ac:dyDescent="0.25">
      <c r="A61" s="80"/>
      <c r="B61" s="80"/>
      <c r="C61" s="80"/>
      <c r="D61" s="80"/>
      <c r="E61" s="80"/>
      <c r="F61" s="80"/>
      <c r="G61" s="80"/>
    </row>
    <row r="62" spans="1:7" x14ac:dyDescent="0.25">
      <c r="A62" s="80"/>
      <c r="B62" s="80"/>
      <c r="C62" s="80"/>
      <c r="D62" s="80"/>
      <c r="E62" s="80"/>
      <c r="F62" s="80"/>
      <c r="G62" s="80"/>
    </row>
    <row r="63" spans="1:7" x14ac:dyDescent="0.25">
      <c r="A63" s="80"/>
      <c r="B63" s="80"/>
      <c r="C63" s="80"/>
      <c r="D63" s="80"/>
      <c r="E63" s="80"/>
      <c r="F63" s="80"/>
      <c r="G63" s="80"/>
    </row>
    <row r="64" spans="1:7" x14ac:dyDescent="0.25">
      <c r="A64" s="80"/>
      <c r="B64" s="80"/>
      <c r="C64" s="80"/>
      <c r="D64" s="80"/>
      <c r="E64" s="80"/>
      <c r="F64" s="80"/>
      <c r="G64" s="80"/>
    </row>
    <row r="65" spans="1:7" x14ac:dyDescent="0.25">
      <c r="A65" s="80"/>
      <c r="B65" s="80"/>
      <c r="C65" s="80"/>
      <c r="D65" s="80"/>
      <c r="E65" s="80"/>
      <c r="F65" s="80"/>
      <c r="G65" s="80"/>
    </row>
    <row r="66" spans="1:7" x14ac:dyDescent="0.25">
      <c r="A66" s="80"/>
      <c r="B66" s="80"/>
      <c r="C66" s="80"/>
      <c r="D66" s="80"/>
      <c r="E66" s="80"/>
      <c r="F66" s="80"/>
      <c r="G66" s="80"/>
    </row>
  </sheetData>
  <sheetProtection algorithmName="SHA-512" hashValue="Shgpwg1V6olvDI5Q2LsjTRQ7GTJjiO4UmdQHL4M7pwqGlbsT94jpwsCiiNUnucgafphH9o5emWh5Oc4KpyjwDg==" saltValue="tuBbDts5ZowwPs5StrA+bA==" spinCount="100000" sheet="1" objects="1" scenarios="1"/>
  <mergeCells count="4">
    <mergeCell ref="A14:G19"/>
    <mergeCell ref="A21:G39"/>
    <mergeCell ref="A41:G53"/>
    <mergeCell ref="A55:G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showGridLines="0" workbookViewId="0">
      <selection activeCell="E2" sqref="E2"/>
    </sheetView>
  </sheetViews>
  <sheetFormatPr defaultRowHeight="15" x14ac:dyDescent="0.25"/>
  <cols>
    <col min="1" max="1" width="30.28515625" customWidth="1"/>
    <col min="2" max="2" width="19.28515625" customWidth="1"/>
    <col min="3" max="3" width="10.28515625" style="7" customWidth="1"/>
    <col min="4" max="4" width="32.85546875" customWidth="1"/>
    <col min="5" max="5" width="15.85546875" customWidth="1"/>
    <col min="9" max="9" width="22" hidden="1" customWidth="1"/>
    <col min="10" max="10" width="0" hidden="1" customWidth="1"/>
  </cols>
  <sheetData>
    <row r="1" spans="1:12" ht="21" x14ac:dyDescent="0.35">
      <c r="A1" s="3" t="s">
        <v>25</v>
      </c>
      <c r="D1" s="3" t="s">
        <v>78</v>
      </c>
      <c r="E1" s="3"/>
      <c r="I1" s="4" t="s">
        <v>18</v>
      </c>
      <c r="J1" s="4"/>
    </row>
    <row r="2" spans="1:12" x14ac:dyDescent="0.25">
      <c r="A2" s="60" t="s">
        <v>0</v>
      </c>
      <c r="B2" s="61">
        <v>1000</v>
      </c>
      <c r="C2" s="2"/>
      <c r="D2" s="60" t="s">
        <v>4</v>
      </c>
      <c r="E2" s="61">
        <v>250</v>
      </c>
      <c r="I2" s="4" t="s">
        <v>19</v>
      </c>
      <c r="J2" s="5">
        <v>35</v>
      </c>
    </row>
    <row r="3" spans="1:12" x14ac:dyDescent="0.25">
      <c r="A3" s="60" t="s">
        <v>1</v>
      </c>
      <c r="B3" s="62">
        <v>20</v>
      </c>
      <c r="C3" s="8"/>
      <c r="D3" s="60" t="s">
        <v>5</v>
      </c>
      <c r="E3" s="66">
        <v>0.01</v>
      </c>
      <c r="I3" s="4" t="s">
        <v>11</v>
      </c>
      <c r="J3" s="6">
        <v>1.1875E-3</v>
      </c>
    </row>
    <row r="4" spans="1:12" x14ac:dyDescent="0.25">
      <c r="A4" s="60" t="s">
        <v>2</v>
      </c>
      <c r="B4" s="63">
        <v>0.35</v>
      </c>
      <c r="C4" s="9"/>
      <c r="D4" s="60" t="s">
        <v>7</v>
      </c>
      <c r="E4" s="61">
        <v>0.09</v>
      </c>
      <c r="I4" s="4" t="s">
        <v>70</v>
      </c>
      <c r="J4" s="4">
        <v>10</v>
      </c>
    </row>
    <row r="5" spans="1:12" x14ac:dyDescent="0.25">
      <c r="A5" s="60" t="s">
        <v>3</v>
      </c>
      <c r="B5" s="64">
        <f>B2/B3*B4</f>
        <v>17.5</v>
      </c>
      <c r="C5" s="2"/>
      <c r="D5" s="60" t="s">
        <v>6</v>
      </c>
      <c r="E5" s="65">
        <f>E2/E4*E3*B2/B3</f>
        <v>1388.8888888888889</v>
      </c>
      <c r="I5" s="4" t="s">
        <v>71</v>
      </c>
      <c r="J5" s="4">
        <v>0.1</v>
      </c>
    </row>
    <row r="6" spans="1:12" x14ac:dyDescent="0.25">
      <c r="B6" s="2"/>
      <c r="C6" s="2"/>
      <c r="D6" s="60" t="s">
        <v>26</v>
      </c>
      <c r="E6" s="65">
        <f>E5*B4</f>
        <v>486.11111111111109</v>
      </c>
    </row>
    <row r="7" spans="1:12" x14ac:dyDescent="0.25">
      <c r="D7" s="60" t="s">
        <v>9</v>
      </c>
      <c r="E7" s="65">
        <f>E2/E4*E3*B2/B3*B4-E2</f>
        <v>236.11111111111109</v>
      </c>
    </row>
    <row r="8" spans="1:12" x14ac:dyDescent="0.25">
      <c r="D8" s="60" t="s">
        <v>8</v>
      </c>
      <c r="E8" s="67">
        <f>(E2+E7-E2)/E2</f>
        <v>0.94444444444444431</v>
      </c>
    </row>
    <row r="9" spans="1:12" x14ac:dyDescent="0.25">
      <c r="D9" s="60" t="s">
        <v>16</v>
      </c>
      <c r="E9" s="61">
        <v>10</v>
      </c>
    </row>
    <row r="10" spans="1:12" x14ac:dyDescent="0.25">
      <c r="D10" s="60" t="s">
        <v>55</v>
      </c>
      <c r="E10" s="68">
        <v>1</v>
      </c>
    </row>
    <row r="11" spans="1:12" ht="21" x14ac:dyDescent="0.35">
      <c r="A11" s="3" t="s">
        <v>64</v>
      </c>
      <c r="D11" s="3" t="s">
        <v>10</v>
      </c>
    </row>
    <row r="12" spans="1:12" x14ac:dyDescent="0.25">
      <c r="A12" s="60" t="s">
        <v>22</v>
      </c>
      <c r="B12" s="61">
        <v>50</v>
      </c>
      <c r="C12" s="2"/>
      <c r="D12" s="70" t="s">
        <v>12</v>
      </c>
      <c r="E12" s="69">
        <f>ROUND(E2/E4/J3,0)</f>
        <v>2339181</v>
      </c>
      <c r="F12" s="70"/>
      <c r="G12" s="78" t="s">
        <v>65</v>
      </c>
      <c r="H12" s="78"/>
      <c r="I12" s="78"/>
      <c r="J12" s="78"/>
      <c r="K12" s="78"/>
      <c r="L12" s="78"/>
    </row>
    <row r="13" spans="1:12" x14ac:dyDescent="0.25">
      <c r="A13" s="60" t="s">
        <v>62</v>
      </c>
      <c r="B13" s="63">
        <v>0.6</v>
      </c>
      <c r="C13" s="9"/>
      <c r="D13" s="70" t="s">
        <v>14</v>
      </c>
      <c r="E13" s="69">
        <f>ROUND(E2/E4,0)</f>
        <v>2778</v>
      </c>
      <c r="F13" s="70"/>
      <c r="G13" s="78" t="s">
        <v>13</v>
      </c>
      <c r="H13" s="78"/>
      <c r="I13" s="78"/>
      <c r="J13" s="78"/>
      <c r="K13" s="78"/>
      <c r="L13" s="78"/>
    </row>
    <row r="14" spans="1:12" x14ac:dyDescent="0.25">
      <c r="A14" s="60" t="s">
        <v>23</v>
      </c>
      <c r="B14" s="60" t="str">
        <f>IF('Breakeven analiza'!F29&gt;0,"Zarađujete","Gubite")</f>
        <v>Zarađujete</v>
      </c>
      <c r="D14" s="70" t="s">
        <v>17</v>
      </c>
      <c r="E14" s="71">
        <f>E2/J2</f>
        <v>7.1428571428571432</v>
      </c>
      <c r="F14" s="70" t="s">
        <v>20</v>
      </c>
      <c r="G14" s="78" t="s">
        <v>66</v>
      </c>
      <c r="H14" s="78"/>
      <c r="I14" s="78"/>
      <c r="J14" s="78"/>
      <c r="K14" s="78"/>
      <c r="L14" s="78"/>
    </row>
    <row r="15" spans="1:12" x14ac:dyDescent="0.25">
      <c r="A15" s="60" t="s">
        <v>24</v>
      </c>
      <c r="B15" s="65">
        <f>'Breakeven analiza'!F29</f>
        <v>490.05999999999995</v>
      </c>
      <c r="D15" s="70" t="s">
        <v>21</v>
      </c>
      <c r="E15" s="72">
        <f>E2/30</f>
        <v>8.3333333333333339</v>
      </c>
      <c r="F15" s="70"/>
      <c r="G15" s="78"/>
      <c r="H15" s="78"/>
      <c r="I15" s="78"/>
      <c r="J15" s="78"/>
      <c r="K15" s="78"/>
      <c r="L15" s="78"/>
    </row>
    <row r="16" spans="1:12" x14ac:dyDescent="0.25">
      <c r="D16" s="70" t="s">
        <v>15</v>
      </c>
      <c r="E16" s="71">
        <f>E2/E9</f>
        <v>25</v>
      </c>
      <c r="F16" s="70" t="s">
        <v>20</v>
      </c>
      <c r="G16" s="78" t="s">
        <v>67</v>
      </c>
      <c r="H16" s="78"/>
      <c r="I16" s="78"/>
      <c r="J16" s="78"/>
      <c r="K16" s="78"/>
      <c r="L16" s="78"/>
    </row>
    <row r="17" spans="4:12" x14ac:dyDescent="0.25">
      <c r="D17" s="73" t="s">
        <v>63</v>
      </c>
      <c r="E17" s="72">
        <f>E7/E16</f>
        <v>9.4444444444444429</v>
      </c>
      <c r="F17" s="70"/>
      <c r="G17" s="78" t="s">
        <v>68</v>
      </c>
      <c r="H17" s="78"/>
      <c r="I17" s="78"/>
      <c r="J17" s="78"/>
      <c r="K17" s="78"/>
      <c r="L17" s="78"/>
    </row>
    <row r="18" spans="4:12" x14ac:dyDescent="0.25">
      <c r="D18" s="73" t="s">
        <v>72</v>
      </c>
      <c r="E18" s="1">
        <f>IF(E4&lt;J5,E4/J5*E9/J4,J5/E4*E9/J4)</f>
        <v>0.9</v>
      </c>
      <c r="G18" s="78" t="s">
        <v>69</v>
      </c>
      <c r="H18" s="78"/>
      <c r="I18" s="78"/>
      <c r="J18" s="78"/>
      <c r="K18" s="78"/>
      <c r="L18" s="78"/>
    </row>
  </sheetData>
  <sheetProtection algorithmName="SHA-512" hashValue="Ms180H9z5VWYU40D5HpGDvpSvvyBgzAZ9bdyYBLrl3O/eIC+DLnVadgdZ1/rMMUmzyJMJZDFWu4ZScXpxrvuPQ==" saltValue="zsvc6zR4JoTNHjuMYJohug==" spinCount="100000" sheet="1" objects="1" scenarios="1"/>
  <protectedRanges>
    <protectedRange sqref="E2 E4 E9:E10" name="Range3"/>
    <protectedRange sqref="B12:B13" name="Range2"/>
    <protectedRange sqref="B2:B4" name="Range1"/>
  </protectedRange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44"/>
  <sheetViews>
    <sheetView showGridLines="0" tabSelected="1" topLeftCell="A19" workbookViewId="0">
      <selection activeCell="E22" sqref="E22"/>
    </sheetView>
  </sheetViews>
  <sheetFormatPr defaultRowHeight="15" x14ac:dyDescent="0.25"/>
  <cols>
    <col min="2" max="2" width="17.42578125" customWidth="1"/>
    <col min="4" max="4" width="11.85546875" customWidth="1"/>
  </cols>
  <sheetData>
    <row r="1" spans="1:14" ht="33.75" x14ac:dyDescent="0.65">
      <c r="A1" s="10" t="s">
        <v>27</v>
      </c>
      <c r="B1" s="10"/>
      <c r="C1" s="10"/>
      <c r="D1" s="10"/>
      <c r="E1" s="10"/>
      <c r="F1" s="10"/>
      <c r="G1" s="10"/>
      <c r="H1" s="10"/>
      <c r="I1" s="11"/>
      <c r="J1" s="12"/>
      <c r="K1" s="12"/>
      <c r="L1" s="12"/>
      <c r="M1" s="12"/>
      <c r="N1" s="12"/>
    </row>
    <row r="2" spans="1:14" ht="27.75" x14ac:dyDescent="0.4">
      <c r="A2" s="13" t="s">
        <v>28</v>
      </c>
      <c r="B2" s="13"/>
      <c r="C2" s="14"/>
      <c r="D2" s="14"/>
      <c r="E2" s="14"/>
      <c r="F2" s="15"/>
      <c r="G2" s="16"/>
      <c r="H2" s="12"/>
      <c r="I2" s="12"/>
      <c r="J2" s="12"/>
      <c r="K2" s="12"/>
      <c r="L2" s="12"/>
      <c r="M2" s="12"/>
      <c r="N2" s="12"/>
    </row>
    <row r="3" spans="1:14" ht="15.75" x14ac:dyDescent="0.25">
      <c r="A3" s="17" t="s">
        <v>34</v>
      </c>
      <c r="B3" s="17"/>
      <c r="C3" s="18"/>
      <c r="D3" s="18"/>
      <c r="E3" s="18"/>
      <c r="F3" s="19"/>
      <c r="G3" s="20"/>
      <c r="H3" s="21"/>
      <c r="I3" s="21"/>
      <c r="J3" s="21"/>
      <c r="K3" s="21"/>
      <c r="L3" s="21"/>
      <c r="M3" s="21"/>
      <c r="N3" s="21"/>
    </row>
    <row r="4" spans="1:14" ht="15.75" x14ac:dyDescent="0.25">
      <c r="A4" s="22" t="s">
        <v>29</v>
      </c>
      <c r="B4" s="22"/>
      <c r="C4" s="23"/>
      <c r="D4" s="24"/>
      <c r="E4" s="25"/>
      <c r="F4" s="26"/>
      <c r="G4" s="27"/>
      <c r="H4" s="12"/>
      <c r="I4" s="12"/>
      <c r="J4" s="12"/>
      <c r="K4" s="12"/>
      <c r="L4" s="12"/>
      <c r="M4" s="12"/>
      <c r="N4" s="12"/>
    </row>
    <row r="5" spans="1:14" x14ac:dyDescent="0.25">
      <c r="A5" s="28"/>
      <c r="B5" s="28" t="s">
        <v>49</v>
      </c>
      <c r="C5" s="12"/>
      <c r="D5" s="25"/>
      <c r="E5" s="29">
        <f>Kampanja!B12</f>
        <v>50</v>
      </c>
      <c r="F5" s="27"/>
      <c r="G5" s="30"/>
      <c r="H5" s="12"/>
      <c r="I5" s="12"/>
      <c r="J5" s="12"/>
      <c r="K5" s="12"/>
      <c r="L5" s="12"/>
      <c r="M5" s="12"/>
      <c r="N5" s="12"/>
    </row>
    <row r="6" spans="1:14" x14ac:dyDescent="0.25">
      <c r="A6" s="31"/>
      <c r="B6" s="31" t="s">
        <v>48</v>
      </c>
      <c r="C6" s="12"/>
      <c r="D6" s="32"/>
      <c r="E6" s="33">
        <f>Kampanja!E13*Kampanja!E3</f>
        <v>27.78</v>
      </c>
      <c r="F6" s="34"/>
      <c r="G6" s="30"/>
      <c r="H6" s="12"/>
      <c r="I6" s="12"/>
      <c r="J6" s="12"/>
      <c r="K6" s="12"/>
      <c r="L6" s="12"/>
      <c r="M6" s="12"/>
      <c r="N6" s="12"/>
    </row>
    <row r="7" spans="1:14" x14ac:dyDescent="0.25">
      <c r="A7" s="35"/>
      <c r="B7" s="36" t="s">
        <v>37</v>
      </c>
      <c r="C7" s="12"/>
      <c r="D7" s="12"/>
      <c r="E7" s="30"/>
      <c r="F7" s="37">
        <f>IF(OR(Sales_price_unit&lt;&gt;0,Sales_volume_units&lt;&gt;0),Sales_price_unit*Sales_volume_units,0)</f>
        <v>1389</v>
      </c>
      <c r="G7" s="30"/>
      <c r="H7" s="12"/>
      <c r="I7" s="12"/>
      <c r="J7" s="12"/>
      <c r="K7" s="12"/>
      <c r="L7" s="12"/>
      <c r="M7" s="12"/>
      <c r="N7" s="12"/>
    </row>
    <row r="8" spans="1:14" x14ac:dyDescent="0.25">
      <c r="A8" s="28"/>
      <c r="B8" s="28"/>
      <c r="C8" s="25"/>
      <c r="D8" s="25"/>
      <c r="E8" s="26"/>
      <c r="F8" s="26"/>
      <c r="G8" s="30"/>
      <c r="H8" s="12"/>
      <c r="I8" s="12"/>
      <c r="J8" s="12"/>
      <c r="K8" s="12"/>
      <c r="L8" s="12"/>
      <c r="M8" s="12"/>
      <c r="N8" s="12"/>
    </row>
    <row r="9" spans="1:14" ht="15.75" x14ac:dyDescent="0.25">
      <c r="A9" s="38" t="s">
        <v>30</v>
      </c>
      <c r="B9" s="38"/>
      <c r="C9" s="39"/>
      <c r="D9" s="39"/>
      <c r="E9" s="26"/>
      <c r="F9" s="26"/>
      <c r="G9" s="30"/>
      <c r="H9" s="12"/>
      <c r="I9" s="12"/>
      <c r="J9" s="12"/>
      <c r="K9" s="12"/>
      <c r="L9" s="12"/>
      <c r="M9" s="12"/>
      <c r="N9" s="12"/>
    </row>
    <row r="10" spans="1:14" x14ac:dyDescent="0.25">
      <c r="A10" s="28"/>
      <c r="B10" s="28" t="s">
        <v>61</v>
      </c>
      <c r="C10" s="12"/>
      <c r="D10" s="25"/>
      <c r="E10" s="40">
        <f>Kampanja!B12*(1-Kampanja!B13)</f>
        <v>20</v>
      </c>
      <c r="F10" s="26"/>
      <c r="G10" s="30"/>
      <c r="H10" s="12"/>
      <c r="I10" s="12"/>
      <c r="J10" s="12"/>
      <c r="K10" s="12"/>
      <c r="L10" s="12"/>
      <c r="M10" s="12"/>
      <c r="N10" s="12"/>
    </row>
    <row r="11" spans="1:14" x14ac:dyDescent="0.25">
      <c r="A11" s="28"/>
      <c r="B11" s="28" t="s">
        <v>56</v>
      </c>
      <c r="C11" s="12"/>
      <c r="D11" s="25"/>
      <c r="E11" s="77">
        <v>2</v>
      </c>
      <c r="F11" s="26"/>
      <c r="G11" s="30"/>
      <c r="H11" s="12"/>
      <c r="I11" s="12"/>
      <c r="J11" s="12"/>
      <c r="K11" s="12"/>
      <c r="L11" s="12"/>
      <c r="M11" s="12"/>
      <c r="N11" s="12"/>
    </row>
    <row r="12" spans="1:14" x14ac:dyDescent="0.25">
      <c r="A12" s="28"/>
      <c r="B12" s="28" t="s">
        <v>57</v>
      </c>
      <c r="C12" s="12"/>
      <c r="D12" s="25"/>
      <c r="E12" s="77">
        <v>1</v>
      </c>
      <c r="F12" s="26"/>
      <c r="G12" s="30"/>
      <c r="H12" s="12"/>
      <c r="I12" s="12"/>
      <c r="J12" s="12"/>
      <c r="K12" s="12"/>
      <c r="L12" s="12"/>
      <c r="M12" s="12"/>
      <c r="N12" s="12"/>
    </row>
    <row r="13" spans="1:14" x14ac:dyDescent="0.25">
      <c r="A13" s="28"/>
      <c r="B13" s="28" t="s">
        <v>58</v>
      </c>
      <c r="C13" s="12"/>
      <c r="D13" s="25"/>
      <c r="E13" s="77">
        <v>0</v>
      </c>
      <c r="F13" s="26"/>
      <c r="G13" s="30"/>
      <c r="H13" s="12"/>
      <c r="I13" s="12"/>
      <c r="J13" s="12"/>
      <c r="K13" s="12"/>
      <c r="L13" s="12"/>
      <c r="M13" s="12"/>
      <c r="N13" s="12"/>
    </row>
    <row r="14" spans="1:14" x14ac:dyDescent="0.25">
      <c r="A14" s="28"/>
      <c r="B14" s="28" t="s">
        <v>31</v>
      </c>
      <c r="C14" s="12"/>
      <c r="D14" s="25"/>
      <c r="E14" s="77">
        <v>0</v>
      </c>
      <c r="F14" s="26"/>
      <c r="G14" s="30"/>
      <c r="H14" s="12"/>
      <c r="I14" s="12"/>
      <c r="J14" s="12"/>
      <c r="K14" s="12"/>
      <c r="L14" s="12"/>
      <c r="M14" s="12"/>
      <c r="N14" s="12"/>
    </row>
    <row r="15" spans="1:14" x14ac:dyDescent="0.25">
      <c r="A15" s="28"/>
      <c r="B15" s="41" t="s">
        <v>32</v>
      </c>
      <c r="C15" s="12"/>
      <c r="D15" s="25"/>
      <c r="E15" s="42">
        <f>IF(SUM(Variable_costs_unit),SUM(Variable_costs_unit),0)</f>
        <v>23</v>
      </c>
      <c r="F15" s="30"/>
      <c r="G15" s="30"/>
      <c r="H15" s="12"/>
      <c r="I15" s="12"/>
      <c r="J15" s="12"/>
      <c r="K15" s="12"/>
      <c r="L15" s="12"/>
      <c r="M15" s="12"/>
      <c r="N15" s="12"/>
    </row>
    <row r="16" spans="1:14" ht="15.75" thickBot="1" x14ac:dyDescent="0.3">
      <c r="A16" s="28"/>
      <c r="B16" s="41" t="s">
        <v>33</v>
      </c>
      <c r="C16" s="12"/>
      <c r="D16" s="25"/>
      <c r="E16" s="43"/>
      <c r="F16" s="44">
        <f>IF(Variable_Unit_Cost,Variable_Unit_Cost*Sales_volume_units,0)</f>
        <v>638.94000000000005</v>
      </c>
      <c r="G16" s="30"/>
      <c r="H16" s="12"/>
      <c r="I16" s="12"/>
      <c r="J16" s="12"/>
      <c r="K16" s="12"/>
      <c r="L16" s="12"/>
      <c r="M16" s="12"/>
      <c r="N16" s="12"/>
    </row>
    <row r="17" spans="1:14" x14ac:dyDescent="0.25">
      <c r="A17" s="28"/>
      <c r="B17" s="41"/>
      <c r="C17" s="12"/>
      <c r="D17" s="25"/>
      <c r="E17" s="43"/>
      <c r="F17" s="43"/>
      <c r="G17" s="12"/>
      <c r="H17" s="12"/>
      <c r="I17" s="12"/>
      <c r="J17" s="12"/>
      <c r="K17" s="12"/>
      <c r="L17" s="12"/>
      <c r="M17" s="12"/>
      <c r="N17" s="12"/>
    </row>
    <row r="18" spans="1:14" x14ac:dyDescent="0.25">
      <c r="A18" s="28"/>
      <c r="B18" s="41" t="s">
        <v>35</v>
      </c>
      <c r="C18" s="12"/>
      <c r="D18" s="25"/>
      <c r="E18" s="37">
        <f>IF(Sales_price_unit&gt;0,MAX(0,Sales_price_unit-Variable_Unit_Cost),0)</f>
        <v>27</v>
      </c>
      <c r="F18" s="43"/>
      <c r="G18" s="12"/>
      <c r="H18" s="12"/>
      <c r="I18" s="12"/>
      <c r="J18" s="12"/>
      <c r="K18" s="12"/>
      <c r="L18" s="12"/>
      <c r="M18" s="12"/>
      <c r="N18" s="12"/>
    </row>
    <row r="19" spans="1:14" x14ac:dyDescent="0.25">
      <c r="A19" s="28"/>
      <c r="B19" s="41" t="s">
        <v>36</v>
      </c>
      <c r="C19" s="12"/>
      <c r="D19" s="25"/>
      <c r="E19" s="43"/>
      <c r="F19" s="37">
        <f>IF(OR(Total_sales&lt;&gt;0,Total_variable&lt;&gt;0),Total_sales-Total_variable,0)</f>
        <v>750.06</v>
      </c>
      <c r="G19" s="12"/>
      <c r="H19" s="12"/>
      <c r="I19" s="12"/>
      <c r="J19" s="12"/>
      <c r="K19" s="12"/>
      <c r="L19" s="12"/>
      <c r="M19" s="12"/>
      <c r="N19" s="12"/>
    </row>
    <row r="20" spans="1:14" x14ac:dyDescent="0.25">
      <c r="A20" s="28"/>
      <c r="B20" s="28"/>
      <c r="C20" s="45"/>
      <c r="D20" s="25"/>
      <c r="E20" s="26"/>
      <c r="F20" s="43"/>
      <c r="G20" s="12"/>
      <c r="H20" s="12"/>
      <c r="I20" s="12"/>
      <c r="J20" s="12"/>
      <c r="K20" s="12"/>
      <c r="L20" s="12"/>
      <c r="M20" s="12"/>
      <c r="N20" s="12"/>
    </row>
    <row r="21" spans="1:14" ht="15.75" x14ac:dyDescent="0.25">
      <c r="A21" s="38" t="s">
        <v>52</v>
      </c>
      <c r="B21" s="38"/>
      <c r="C21" s="39"/>
      <c r="D21" s="39"/>
      <c r="E21" s="46"/>
      <c r="F21" s="26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28"/>
      <c r="B22" s="28" t="s">
        <v>50</v>
      </c>
      <c r="C22" s="12"/>
      <c r="D22" s="25"/>
      <c r="E22" s="40">
        <f>Kampanja!E2</f>
        <v>250</v>
      </c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28"/>
      <c r="B23" s="28" t="s">
        <v>51</v>
      </c>
      <c r="C23" s="12"/>
      <c r="D23" s="25"/>
      <c r="E23" s="40">
        <f>Kampanja!E10*10</f>
        <v>10</v>
      </c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28"/>
      <c r="B24" s="28" t="s">
        <v>53</v>
      </c>
      <c r="C24" s="12"/>
      <c r="D24" s="25"/>
      <c r="E24" s="74">
        <v>0</v>
      </c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28"/>
      <c r="B25" s="28" t="s">
        <v>54</v>
      </c>
      <c r="C25" s="12"/>
      <c r="D25" s="25"/>
      <c r="E25" s="75">
        <v>0</v>
      </c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28"/>
      <c r="B26" s="28" t="s">
        <v>38</v>
      </c>
      <c r="C26" s="12"/>
      <c r="D26" s="25"/>
      <c r="E26" s="76">
        <v>0</v>
      </c>
      <c r="F26" s="12"/>
      <c r="G26" s="12"/>
      <c r="H26" s="12"/>
      <c r="I26" s="12"/>
      <c r="J26" s="12"/>
      <c r="K26" s="12"/>
      <c r="L26" s="12"/>
      <c r="M26" s="12"/>
      <c r="N26" s="12"/>
    </row>
    <row r="27" spans="1:14" ht="15.75" thickBot="1" x14ac:dyDescent="0.3">
      <c r="A27" s="28"/>
      <c r="B27" s="41" t="s">
        <v>39</v>
      </c>
      <c r="C27" s="12"/>
      <c r="D27" s="25"/>
      <c r="E27" s="26"/>
      <c r="F27" s="47">
        <f>IF(SUM(Fixed_costs)&lt;&gt;0,SUM(Fixed_costs),0)</f>
        <v>260</v>
      </c>
      <c r="G27" s="12"/>
      <c r="H27" s="12"/>
      <c r="I27" s="12"/>
      <c r="J27" s="12"/>
      <c r="K27" s="12"/>
      <c r="L27" s="12"/>
      <c r="M27" s="12"/>
      <c r="N27" s="12"/>
    </row>
    <row r="28" spans="1:14" ht="15.75" thickBot="1" x14ac:dyDescent="0.3">
      <c r="A28" s="35"/>
      <c r="B28" s="35"/>
      <c r="C28" s="12"/>
      <c r="D28" s="12"/>
      <c r="E28" s="26"/>
      <c r="F28" s="30"/>
      <c r="G28" s="12"/>
      <c r="H28" s="12"/>
      <c r="I28" s="12"/>
      <c r="J28" s="12"/>
      <c r="K28" s="12"/>
      <c r="L28" s="12"/>
      <c r="M28" s="12"/>
      <c r="N28" s="12"/>
    </row>
    <row r="29" spans="1:14" ht="15.75" thickBot="1" x14ac:dyDescent="0.3">
      <c r="A29" s="28"/>
      <c r="B29" s="41" t="s">
        <v>40</v>
      </c>
      <c r="C29" s="12"/>
      <c r="D29" s="25"/>
      <c r="E29" s="30"/>
      <c r="F29" s="48">
        <f>IF(OR(Gross_margin&lt;&gt;0,Total_fixed&lt;&gt;0),Gross_margin-Total_fixed,0)</f>
        <v>490.05999999999995</v>
      </c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35"/>
      <c r="B30" s="35"/>
      <c r="C30" s="12"/>
      <c r="D30" s="12"/>
      <c r="E30" s="30"/>
      <c r="F30" s="30"/>
      <c r="G30" s="30"/>
      <c r="H30" s="12"/>
      <c r="I30" s="12"/>
      <c r="J30" s="12"/>
      <c r="K30" s="12"/>
      <c r="L30" s="12"/>
      <c r="M30" s="12"/>
      <c r="N30" s="12"/>
    </row>
    <row r="31" spans="1:14" ht="33.75" x14ac:dyDescent="0.65">
      <c r="A31" s="35"/>
      <c r="B31" s="35"/>
      <c r="C31" s="12"/>
      <c r="D31" s="12"/>
      <c r="E31" s="10"/>
      <c r="F31" s="49"/>
      <c r="G31" s="30"/>
      <c r="H31" s="12"/>
      <c r="I31" s="12"/>
      <c r="J31" s="12"/>
      <c r="K31" s="12"/>
      <c r="L31" s="12"/>
      <c r="M31" s="12"/>
      <c r="N31" s="12"/>
    </row>
    <row r="32" spans="1:14" ht="33.75" x14ac:dyDescent="0.65">
      <c r="A32" s="10" t="s">
        <v>46</v>
      </c>
      <c r="B32" s="10"/>
      <c r="C32" s="10"/>
      <c r="D32" s="10"/>
      <c r="E32" s="30"/>
      <c r="F32" s="12"/>
      <c r="G32" s="12"/>
      <c r="H32" s="12"/>
      <c r="I32" s="12"/>
      <c r="J32" s="12"/>
      <c r="K32" s="12"/>
      <c r="L32" s="12"/>
      <c r="M32" s="12"/>
      <c r="N32" s="12"/>
    </row>
    <row r="33" spans="1:14" ht="20.25" x14ac:dyDescent="0.3">
      <c r="A33" s="50" t="s">
        <v>59</v>
      </c>
      <c r="B33" s="50"/>
      <c r="C33" s="51"/>
      <c r="D33" s="51"/>
      <c r="E33" s="52">
        <f>IF(AND(Unit_contrib_margin&gt;0,Total_fixed&gt;0),Total_fixed/Unit_contrib_margin,"")</f>
        <v>9.6296296296296298</v>
      </c>
      <c r="F33" s="53"/>
      <c r="G33" s="51"/>
      <c r="H33" s="51"/>
      <c r="I33" s="54"/>
      <c r="J33" s="12"/>
      <c r="K33" s="12"/>
      <c r="L33" s="12"/>
      <c r="M33" s="12"/>
      <c r="N33" s="12"/>
    </row>
    <row r="34" spans="1:14" ht="20.25" x14ac:dyDescent="0.3">
      <c r="A34" s="50" t="s">
        <v>47</v>
      </c>
      <c r="B34" s="50"/>
      <c r="C34" s="51"/>
      <c r="D34" s="51"/>
      <c r="E34" s="54"/>
      <c r="F34" s="53"/>
      <c r="G34" s="51"/>
      <c r="H34" s="51"/>
      <c r="I34" s="54"/>
      <c r="J34" s="12"/>
      <c r="K34" s="12"/>
      <c r="L34" s="12"/>
      <c r="M34" s="12"/>
      <c r="N34" s="12"/>
    </row>
    <row r="35" spans="1:14" x14ac:dyDescent="0.25">
      <c r="A35" s="35" t="s">
        <v>60</v>
      </c>
      <c r="B35" s="35"/>
      <c r="C35" s="55">
        <f>IF(Sales_volume_units,Sales_volume_units*0,0)</f>
        <v>0</v>
      </c>
      <c r="D35" s="55">
        <f>IF(Sales_volume_units,Sales_volume_units*0.1,0)</f>
        <v>2.7780000000000005</v>
      </c>
      <c r="E35" s="55">
        <f>IF(Sales_volume_units,Sales_volume_units*0.2,0)</f>
        <v>5.5560000000000009</v>
      </c>
      <c r="F35" s="55">
        <f>IF(Sales_volume_units,Sales_volume_units*0.3,0)</f>
        <v>8.3339999999999996</v>
      </c>
      <c r="G35" s="55">
        <f>IF(Sales_volume_units,Sales_volume_units*0.4,0)</f>
        <v>11.112000000000002</v>
      </c>
      <c r="H35" s="55">
        <f>IF(Sales_volume_units,Sales_volume_units*0.5,0)</f>
        <v>13.89</v>
      </c>
      <c r="I35" s="55">
        <f>IF(Sales_volume_units,Sales_volume_units*0.6,0)</f>
        <v>16.667999999999999</v>
      </c>
      <c r="J35" s="55">
        <f>IF(Sales_volume_units,Sales_volume_units*0.7,0)</f>
        <v>19.445999999999998</v>
      </c>
      <c r="K35" s="55">
        <f>IF(Sales_volume_units,Sales_volume_units*0.8,0)</f>
        <v>22.224000000000004</v>
      </c>
      <c r="L35" s="55">
        <f>IF(Sales_volume_units,Sales_volume_units*0.9,0)</f>
        <v>25.002000000000002</v>
      </c>
      <c r="M35" s="55">
        <f>Sales_volume_units</f>
        <v>27.78</v>
      </c>
      <c r="N35" s="12"/>
    </row>
    <row r="36" spans="1:14" x14ac:dyDescent="0.25">
      <c r="A36" s="35" t="s">
        <v>41</v>
      </c>
      <c r="B36" s="35"/>
      <c r="C36" s="56">
        <f t="shared" ref="C36:M36" si="0">Sales_price_unit</f>
        <v>50</v>
      </c>
      <c r="D36" s="56">
        <f t="shared" si="0"/>
        <v>50</v>
      </c>
      <c r="E36" s="56">
        <f t="shared" si="0"/>
        <v>50</v>
      </c>
      <c r="F36" s="56">
        <f t="shared" si="0"/>
        <v>50</v>
      </c>
      <c r="G36" s="56">
        <f t="shared" si="0"/>
        <v>50</v>
      </c>
      <c r="H36" s="56">
        <f t="shared" si="0"/>
        <v>50</v>
      </c>
      <c r="I36" s="56">
        <f t="shared" si="0"/>
        <v>50</v>
      </c>
      <c r="J36" s="56">
        <f t="shared" si="0"/>
        <v>50</v>
      </c>
      <c r="K36" s="56">
        <f t="shared" si="0"/>
        <v>50</v>
      </c>
      <c r="L36" s="56">
        <f t="shared" si="0"/>
        <v>50</v>
      </c>
      <c r="M36" s="56">
        <f t="shared" si="0"/>
        <v>50</v>
      </c>
      <c r="N36" s="12"/>
    </row>
    <row r="37" spans="1:14" x14ac:dyDescent="0.25">
      <c r="A37" s="35" t="s">
        <v>42</v>
      </c>
      <c r="B37" s="35"/>
      <c r="C37" s="56">
        <f t="shared" ref="C37:M37" si="1">Total_fixed</f>
        <v>260</v>
      </c>
      <c r="D37" s="56">
        <f t="shared" si="1"/>
        <v>260</v>
      </c>
      <c r="E37" s="56">
        <f t="shared" si="1"/>
        <v>260</v>
      </c>
      <c r="F37" s="56">
        <f t="shared" si="1"/>
        <v>260</v>
      </c>
      <c r="G37" s="56">
        <f t="shared" si="1"/>
        <v>260</v>
      </c>
      <c r="H37" s="56">
        <f t="shared" si="1"/>
        <v>260</v>
      </c>
      <c r="I37" s="56">
        <f t="shared" si="1"/>
        <v>260</v>
      </c>
      <c r="J37" s="56">
        <f t="shared" si="1"/>
        <v>260</v>
      </c>
      <c r="K37" s="56">
        <f t="shared" si="1"/>
        <v>260</v>
      </c>
      <c r="L37" s="56">
        <f t="shared" si="1"/>
        <v>260</v>
      </c>
      <c r="M37" s="56">
        <f t="shared" si="1"/>
        <v>260</v>
      </c>
      <c r="N37" s="12"/>
    </row>
    <row r="38" spans="1:14" x14ac:dyDescent="0.25">
      <c r="A38" s="57" t="s">
        <v>30</v>
      </c>
      <c r="B38" s="57"/>
      <c r="C38" s="56">
        <f t="shared" ref="C38:M38" si="2">Variable_Unit_Cost*C35</f>
        <v>0</v>
      </c>
      <c r="D38" s="56">
        <f t="shared" si="2"/>
        <v>63.894000000000013</v>
      </c>
      <c r="E38" s="56">
        <f t="shared" si="2"/>
        <v>127.78800000000003</v>
      </c>
      <c r="F38" s="56">
        <f t="shared" si="2"/>
        <v>191.68199999999999</v>
      </c>
      <c r="G38" s="56">
        <f t="shared" si="2"/>
        <v>255.57600000000005</v>
      </c>
      <c r="H38" s="56">
        <f t="shared" si="2"/>
        <v>319.47000000000003</v>
      </c>
      <c r="I38" s="56">
        <f t="shared" si="2"/>
        <v>383.36399999999998</v>
      </c>
      <c r="J38" s="56">
        <f t="shared" si="2"/>
        <v>447.25799999999992</v>
      </c>
      <c r="K38" s="56">
        <f t="shared" si="2"/>
        <v>511.1520000000001</v>
      </c>
      <c r="L38" s="56">
        <f t="shared" si="2"/>
        <v>575.04600000000005</v>
      </c>
      <c r="M38" s="56">
        <f t="shared" si="2"/>
        <v>638.94000000000005</v>
      </c>
      <c r="N38" s="12"/>
    </row>
    <row r="39" spans="1:14" x14ac:dyDescent="0.25">
      <c r="A39" s="57" t="s">
        <v>43</v>
      </c>
      <c r="B39" s="57"/>
      <c r="C39" s="56">
        <f t="shared" ref="C39:M39" si="3">SUM(C37:C38)</f>
        <v>260</v>
      </c>
      <c r="D39" s="56">
        <f t="shared" si="3"/>
        <v>323.89400000000001</v>
      </c>
      <c r="E39" s="56">
        <f t="shared" si="3"/>
        <v>387.78800000000001</v>
      </c>
      <c r="F39" s="56">
        <f t="shared" si="3"/>
        <v>451.68200000000002</v>
      </c>
      <c r="G39" s="56">
        <f t="shared" si="3"/>
        <v>515.57600000000002</v>
      </c>
      <c r="H39" s="56">
        <f t="shared" si="3"/>
        <v>579.47</v>
      </c>
      <c r="I39" s="56">
        <f t="shared" si="3"/>
        <v>643.36400000000003</v>
      </c>
      <c r="J39" s="56">
        <f t="shared" si="3"/>
        <v>707.25799999999992</v>
      </c>
      <c r="K39" s="56">
        <f t="shared" si="3"/>
        <v>771.15200000000004</v>
      </c>
      <c r="L39" s="56">
        <f t="shared" si="3"/>
        <v>835.04600000000005</v>
      </c>
      <c r="M39" s="56">
        <f t="shared" si="3"/>
        <v>898.94</v>
      </c>
      <c r="N39" s="12"/>
    </row>
    <row r="40" spans="1:14" ht="15.75" thickBot="1" x14ac:dyDescent="0.3">
      <c r="A40" s="35" t="s">
        <v>44</v>
      </c>
      <c r="B40" s="35"/>
      <c r="C40" s="58">
        <f t="shared" ref="C40:M40" si="4">C36*C35</f>
        <v>0</v>
      </c>
      <c r="D40" s="58">
        <f t="shared" si="4"/>
        <v>138.90000000000003</v>
      </c>
      <c r="E40" s="58">
        <f t="shared" si="4"/>
        <v>277.80000000000007</v>
      </c>
      <c r="F40" s="58">
        <f t="shared" si="4"/>
        <v>416.7</v>
      </c>
      <c r="G40" s="58">
        <f t="shared" si="4"/>
        <v>555.60000000000014</v>
      </c>
      <c r="H40" s="58">
        <f t="shared" si="4"/>
        <v>694.5</v>
      </c>
      <c r="I40" s="58">
        <f t="shared" si="4"/>
        <v>833.4</v>
      </c>
      <c r="J40" s="58">
        <f t="shared" si="4"/>
        <v>972.3</v>
      </c>
      <c r="K40" s="58">
        <f t="shared" si="4"/>
        <v>1111.2000000000003</v>
      </c>
      <c r="L40" s="58">
        <f t="shared" si="4"/>
        <v>1250.1000000000001</v>
      </c>
      <c r="M40" s="58">
        <f t="shared" si="4"/>
        <v>1389</v>
      </c>
      <c r="N40" s="12"/>
    </row>
    <row r="41" spans="1:14" x14ac:dyDescent="0.25">
      <c r="A41" s="57" t="s">
        <v>45</v>
      </c>
      <c r="B41" s="57"/>
      <c r="C41" s="59">
        <f t="shared" ref="C41:M41" si="5">C40-C39</f>
        <v>-260</v>
      </c>
      <c r="D41" s="59">
        <f t="shared" si="5"/>
        <v>-184.99399999999997</v>
      </c>
      <c r="E41" s="59">
        <f t="shared" si="5"/>
        <v>-109.98799999999994</v>
      </c>
      <c r="F41" s="59">
        <f t="shared" si="5"/>
        <v>-34.982000000000028</v>
      </c>
      <c r="G41" s="59">
        <f t="shared" si="5"/>
        <v>40.024000000000115</v>
      </c>
      <c r="H41" s="59">
        <f t="shared" si="5"/>
        <v>115.02999999999997</v>
      </c>
      <c r="I41" s="59">
        <f t="shared" si="5"/>
        <v>190.03599999999994</v>
      </c>
      <c r="J41" s="59">
        <f t="shared" si="5"/>
        <v>265.04200000000003</v>
      </c>
      <c r="K41" s="59">
        <f t="shared" si="5"/>
        <v>340.04800000000023</v>
      </c>
      <c r="L41" s="59">
        <f t="shared" si="5"/>
        <v>415.05400000000009</v>
      </c>
      <c r="M41" s="59">
        <f t="shared" si="5"/>
        <v>490.05999999999995</v>
      </c>
      <c r="N41" s="12"/>
    </row>
    <row r="42" spans="1:14" x14ac:dyDescent="0.25">
      <c r="A42" s="12"/>
      <c r="B42" s="12"/>
      <c r="C42" s="12"/>
      <c r="D42" s="12"/>
      <c r="E42" s="30"/>
      <c r="F42" s="49"/>
      <c r="G42" s="30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30"/>
      <c r="F43" s="49"/>
      <c r="G43" s="30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30"/>
      <c r="F44" s="49"/>
      <c r="G44" s="30"/>
      <c r="H44" s="12"/>
      <c r="I44" s="12"/>
      <c r="J44" s="12"/>
      <c r="K44" s="12"/>
      <c r="L44" s="12"/>
      <c r="M44" s="12"/>
      <c r="N44" s="12"/>
    </row>
  </sheetData>
  <sheetProtection algorithmName="SHA-512" hashValue="5GE/2JVHOvoUe3vlcHicfgevwbhZnKTSD8GtZX43nKhtLasehcoJHeTRwQl7IKoJ+aR8qJeJortlpfq0cXgpPA==" saltValue="3/v8K3L8KYOwVQYibc63vw==" spinCount="100000" sheet="1" objects="1" scenarios="1"/>
  <protectedRanges>
    <protectedRange sqref="E24:E26" name="Range2"/>
    <protectedRange sqref="E11:E14" name="Range1"/>
  </protectedRanges>
  <dataValidations count="3">
    <dataValidation type="decimal" allowBlank="1" showInputMessage="1" showErrorMessage="1" error="Please enter an amount between (10,000,000) and 10,000,000." sqref="E5:E6 E10:E14 E22:E26" xr:uid="{00000000-0002-0000-0200-000000000000}">
      <formula1>-10000000</formula1>
      <formula2>10000000</formula2>
    </dataValidation>
    <dataValidation allowBlank="1" showInputMessage="1" showErrorMessage="1" error="Please enter an amount between -10,000,000 and 10,000,000." sqref="E33 F16:F20 F5:F7 G4 G2 E15:E19 F27 E28 F29" xr:uid="{00000000-0002-0000-0200-000001000000}"/>
    <dataValidation type="decimal" allowBlank="1" showInputMessage="1" showErrorMessage="1" error="Please enter an amount between -10,000,000 and 10,000,000." sqref="E34 E20:E21 E44 F4 F2 F28 E27 F30 E29 C38:M38 I33:I34 F21 E8:E9 F8:F14" xr:uid="{00000000-0002-0000-0200-000002000000}">
      <formula1>-10000000</formula1>
      <formula2>10000000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showGridLines="0" showRowColHeaders="0" workbookViewId="0">
      <selection activeCell="Q9" sqref="Q9"/>
    </sheetView>
  </sheetViews>
  <sheetFormatPr defaultRowHeight="15" x14ac:dyDescent="0.25"/>
  <sheetData/>
  <sheetProtection algorithmName="SHA-512" hashValue="0Takl72b5F723DGyUh1x1b0zniW+EbZMEjxWzGNOFJcFBcfu7q9hcZRWlWDoXUoAaChA1YmduD6N/oxT2Z0Mrg==" saltValue="kBmY1Ixpn5mhWlb9+HQa+g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Adbuka planiranje kampanje</vt:lpstr>
      <vt:lpstr>Kampanja</vt:lpstr>
      <vt:lpstr>Breakeven analiza</vt:lpstr>
      <vt:lpstr>Breakeven grafikon</vt:lpstr>
      <vt:lpstr>'Breakeven analiza'!Fixed_cost</vt:lpstr>
      <vt:lpstr>'Breakeven analiza'!Fixed_costs</vt:lpstr>
      <vt:lpstr>Fixed_costs</vt:lpstr>
      <vt:lpstr>'Breakeven analiza'!Gross_margin</vt:lpstr>
      <vt:lpstr>Gross_margin</vt:lpstr>
      <vt:lpstr>'Breakeven analiza'!Sales_price_unit</vt:lpstr>
      <vt:lpstr>Sales_price_unit</vt:lpstr>
      <vt:lpstr>'Breakeven analiza'!Sales_volume_units</vt:lpstr>
      <vt:lpstr>Sales_volume_units</vt:lpstr>
      <vt:lpstr>'Breakeven analiza'!Total_fixed</vt:lpstr>
      <vt:lpstr>Total_fixed</vt:lpstr>
      <vt:lpstr>'Breakeven analiza'!Total_Sale</vt:lpstr>
      <vt:lpstr>'Breakeven analiza'!Total_sales</vt:lpstr>
      <vt:lpstr>Total_Sales</vt:lpstr>
      <vt:lpstr>'Breakeven analiza'!Total_variable</vt:lpstr>
      <vt:lpstr>Total_variable</vt:lpstr>
      <vt:lpstr>'Breakeven analiza'!Unit_contrib_margin</vt:lpstr>
      <vt:lpstr>Unit_contrib_margin</vt:lpstr>
      <vt:lpstr>'Breakeven analiza'!Variable_costs_unit</vt:lpstr>
      <vt:lpstr>Variable_costs_unit</vt:lpstr>
      <vt:lpstr>'Breakeven analiza'!Variable_Unit_Cost</vt:lpstr>
      <vt:lpstr>Variable_Unit_Cost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Adbuka Adbuka</dc:creator>
  <cp:lastModifiedBy>Sasa Jovanovic</cp:lastModifiedBy>
  <dcterms:created xsi:type="dcterms:W3CDTF">2014-04-10T11:54:20Z</dcterms:created>
  <dcterms:modified xsi:type="dcterms:W3CDTF">2018-11-12T11:51:29Z</dcterms:modified>
</cp:coreProperties>
</file>