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THXD\DATN\ChuyendeEtabs\Program\GoodLuck\Resource\"/>
    </mc:Choice>
  </mc:AlternateContent>
  <xr:revisionPtr revIDLastSave="0" documentId="13_ncr:1_{89402986-ABC8-4270-AF65-8EB8630E77C8}" xr6:coauthVersionLast="45" xr6:coauthVersionMax="45" xr10:uidLastSave="{00000000-0000-0000-0000-000000000000}"/>
  <bookViews>
    <workbookView xWindow="-108" yWindow="-108" windowWidth="23256" windowHeight="12576" tabRatio="905" activeTab="1" xr2:uid="{00000000-000D-0000-FFFF-FFFF00000000}"/>
  </bookViews>
  <sheets>
    <sheet name="ThepChu" sheetId="61" r:id="rId1"/>
    <sheet name="Cotdai" sheetId="63" r:id="rId2"/>
    <sheet name="Bang tra" sheetId="59" state="hidden" r:id="rId3"/>
  </sheets>
  <definedNames>
    <definedName name="_xlnm._FilterDatabase" localSheetId="0" hidden="1">ThepChu!$D$14:$AC$15</definedName>
    <definedName name="duong_kinh">#REF!</definedName>
    <definedName name="input">#REF!</definedName>
    <definedName name="input_design">#REF!</definedName>
    <definedName name="n_g">ThepChu!#REF!</definedName>
    <definedName name="n_n">ThepChu!#REF!</definedName>
    <definedName name="output_report">ThepChu!#REF!</definedName>
    <definedName name="_xlnm.Print_Area" localSheetId="1">Cotdai!$A$1:$M$47</definedName>
    <definedName name="_xlnm.Print_Area" localSheetId="0">ThepChu!$A$1:$AC$34</definedName>
    <definedName name="vung1">OFFSET(ThepChu!$B$1,0,0,COUNTA(ThepChu!$F:$F)+15,34)</definedName>
    <definedName name="vung2">OFFSET(ThepChu!#REF!,0,0,COUNTA(ThepChu!#REF!)+2,22)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7" i="63" l="1"/>
  <c r="L23" i="63"/>
  <c r="L22" i="63"/>
  <c r="L21" i="63"/>
  <c r="L19" i="63"/>
  <c r="L18" i="63"/>
  <c r="T9" i="63" s="1"/>
  <c r="W9" i="63" s="1"/>
  <c r="L17" i="63"/>
  <c r="L43" i="63" s="1"/>
  <c r="L46" i="63"/>
  <c r="T8" i="63" l="1"/>
  <c r="W8" i="63" s="1"/>
  <c r="W10" i="63" s="1"/>
  <c r="L31" i="63"/>
  <c r="L42" i="63"/>
  <c r="L44" i="63" s="1"/>
  <c r="L45" i="63" s="1"/>
  <c r="L32" i="63" l="1"/>
  <c r="L33" i="63" s="1"/>
  <c r="L34" i="63" s="1"/>
  <c r="L35" i="63" s="1"/>
  <c r="L30" i="63"/>
  <c r="Q10" i="61"/>
  <c r="L36" i="63" l="1"/>
  <c r="L38" i="63" s="1"/>
  <c r="L39" i="63" s="1"/>
  <c r="N10" i="61"/>
  <c r="K10" i="61"/>
  <c r="H10" i="61"/>
  <c r="K9" i="61"/>
  <c r="N8" i="61"/>
  <c r="K8" i="61"/>
  <c r="H8" i="61"/>
  <c r="AB10" i="61" l="1"/>
  <c r="H18" i="59" l="1"/>
  <c r="G18" i="59"/>
  <c r="H16" i="59"/>
  <c r="H17" i="59" s="1"/>
  <c r="G16" i="59"/>
  <c r="G17" i="5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QUANG BAO</author>
  </authors>
  <commentList>
    <comment ref="A18" authorId="0" shapeId="0" xr:uid="{00000000-0006-0000-0100-000001000000}">
      <text>
        <r>
          <rPr>
            <sz val="9"/>
            <color indexed="81"/>
            <rFont val="Tahoma"/>
            <family val="2"/>
          </rPr>
          <t xml:space="preserve">Max=300 cho mọi loại thép
</t>
        </r>
      </text>
    </comment>
  </commentList>
</comments>
</file>

<file path=xl/sharedStrings.xml><?xml version="1.0" encoding="utf-8"?>
<sst xmlns="http://schemas.openxmlformats.org/spreadsheetml/2006/main" count="209" uniqueCount="173">
  <si>
    <t>B30</t>
  </si>
  <si>
    <t>Tiết diện</t>
  </si>
  <si>
    <t>Hệ số</t>
  </si>
  <si>
    <t>Chọn thép</t>
  </si>
  <si>
    <t>x</t>
  </si>
  <si>
    <t>B20</t>
  </si>
  <si>
    <t>B25</t>
  </si>
  <si>
    <t>B35</t>
  </si>
  <si>
    <t>B40</t>
  </si>
  <si>
    <t>B45</t>
  </si>
  <si>
    <t>MPa</t>
  </si>
  <si>
    <t>mm</t>
  </si>
  <si>
    <t xml:space="preserve">Lớp 1 </t>
  </si>
  <si>
    <t>Lớp 2</t>
  </si>
  <si>
    <t>B22.5</t>
  </si>
  <si>
    <t>B50</t>
  </si>
  <si>
    <t>CB240-T</t>
  </si>
  <si>
    <t>CB300-V</t>
  </si>
  <si>
    <t>CB400-V</t>
  </si>
  <si>
    <t>Vị trí :</t>
  </si>
  <si>
    <r>
      <t>R</t>
    </r>
    <r>
      <rPr>
        <vertAlign val="subscript"/>
        <sz val="10"/>
        <rFont val="Arial"/>
        <family val="2"/>
      </rPr>
      <t>bt</t>
    </r>
    <r>
      <rPr>
        <sz val="10"/>
        <rFont val="Arial"/>
        <family val="2"/>
      </rPr>
      <t xml:space="preserve"> =</t>
    </r>
  </si>
  <si>
    <r>
      <t>R</t>
    </r>
    <r>
      <rPr>
        <vertAlign val="subscript"/>
        <sz val="10"/>
        <rFont val="Arial"/>
        <family val="2"/>
      </rPr>
      <t>b,ser</t>
    </r>
    <r>
      <rPr>
        <sz val="10"/>
        <rFont val="Arial"/>
        <family val="2"/>
      </rPr>
      <t xml:space="preserve"> =</t>
    </r>
  </si>
  <si>
    <r>
      <t>E</t>
    </r>
    <r>
      <rPr>
        <vertAlign val="subscript"/>
        <sz val="10"/>
        <rFont val="Arial"/>
        <family val="2"/>
      </rPr>
      <t>b</t>
    </r>
    <r>
      <rPr>
        <sz val="10"/>
        <rFont val="Arial"/>
        <family val="2"/>
      </rPr>
      <t xml:space="preserve"> =</t>
    </r>
  </si>
  <si>
    <r>
      <t>E</t>
    </r>
    <r>
      <rPr>
        <vertAlign val="subscript"/>
        <sz val="10"/>
        <rFont val="Arial"/>
        <family val="2"/>
      </rPr>
      <t>s</t>
    </r>
    <r>
      <rPr>
        <sz val="10"/>
        <rFont val="Arial"/>
        <family val="2"/>
      </rPr>
      <t xml:space="preserve"> =</t>
    </r>
  </si>
  <si>
    <t>Vị trí</t>
  </si>
  <si>
    <t>TÊN DẦM</t>
  </si>
  <si>
    <t>b
mm</t>
  </si>
  <si>
    <t>h
mm</t>
  </si>
  <si>
    <t>a
mm</t>
  </si>
  <si>
    <r>
      <t>h</t>
    </r>
    <r>
      <rPr>
        <b/>
        <vertAlign val="subscript"/>
        <sz val="10"/>
        <rFont val="Arial"/>
        <family val="2"/>
      </rPr>
      <t>o</t>
    </r>
    <r>
      <rPr>
        <b/>
        <sz val="10"/>
        <rFont val="Arial"/>
        <family val="2"/>
      </rPr>
      <t xml:space="preserve">
mm</t>
    </r>
  </si>
  <si>
    <r>
      <t>M</t>
    </r>
    <r>
      <rPr>
        <b/>
        <vertAlign val="subscript"/>
        <sz val="10"/>
        <color theme="1"/>
        <rFont val="Arial"/>
        <family val="2"/>
      </rPr>
      <t>max</t>
    </r>
    <r>
      <rPr>
        <b/>
        <sz val="10"/>
        <color theme="1"/>
        <rFont val="Arial"/>
        <family val="2"/>
      </rPr>
      <t xml:space="preserve"> 
kNm</t>
    </r>
  </si>
  <si>
    <t>Cốt thép</t>
  </si>
  <si>
    <r>
      <t>R</t>
    </r>
    <r>
      <rPr>
        <vertAlign val="subscript"/>
        <sz val="10"/>
        <rFont val="Arial"/>
        <family val="2"/>
      </rPr>
      <t>sw</t>
    </r>
    <r>
      <rPr>
        <sz val="10"/>
        <rFont val="Arial"/>
        <family val="2"/>
      </rPr>
      <t xml:space="preserve"> =</t>
    </r>
  </si>
  <si>
    <r>
      <rPr>
        <sz val="10"/>
        <rFont val="Symbol"/>
        <family val="1"/>
        <charset val="2"/>
      </rPr>
      <t>x</t>
    </r>
    <r>
      <rPr>
        <vertAlign val="subscript"/>
        <sz val="10"/>
        <rFont val="Arial"/>
        <family val="2"/>
      </rPr>
      <t>R</t>
    </r>
    <r>
      <rPr>
        <sz val="10"/>
        <rFont val="Arial"/>
        <family val="2"/>
      </rPr>
      <t xml:space="preserve">  =0.8/(1+ </t>
    </r>
    <r>
      <rPr>
        <sz val="10"/>
        <rFont val="Symbol"/>
        <family val="1"/>
        <charset val="2"/>
      </rPr>
      <t>e</t>
    </r>
    <r>
      <rPr>
        <vertAlign val="subscript"/>
        <sz val="10"/>
        <rFont val="Arial"/>
        <family val="2"/>
      </rPr>
      <t xml:space="preserve">s,el </t>
    </r>
    <r>
      <rPr>
        <sz val="10"/>
        <rFont val="Arial"/>
        <family val="2"/>
      </rPr>
      <t>/</t>
    </r>
    <r>
      <rPr>
        <sz val="10"/>
        <rFont val="Symbol"/>
        <family val="1"/>
        <charset val="2"/>
      </rPr>
      <t>e</t>
    </r>
    <r>
      <rPr>
        <vertAlign val="subscript"/>
        <sz val="10"/>
        <rFont val="Arial"/>
        <family val="2"/>
      </rPr>
      <t>b2</t>
    </r>
    <r>
      <rPr>
        <sz val="10"/>
        <rFont val="Arial"/>
        <family val="2"/>
      </rPr>
      <t>) =</t>
    </r>
  </si>
  <si>
    <r>
      <t>As
mm</t>
    </r>
    <r>
      <rPr>
        <b/>
        <vertAlign val="superscript"/>
        <sz val="10"/>
        <rFont val="Arial"/>
        <family val="2"/>
      </rPr>
      <t>2</t>
    </r>
  </si>
  <si>
    <r>
      <rPr>
        <b/>
        <sz val="10"/>
        <rFont val="Symbol"/>
        <family val="1"/>
        <charset val="2"/>
      </rPr>
      <t>m</t>
    </r>
    <r>
      <rPr>
        <b/>
        <vertAlign val="subscript"/>
        <sz val="10"/>
        <rFont val="Arial"/>
        <family val="2"/>
      </rPr>
      <t>tk</t>
    </r>
    <r>
      <rPr>
        <b/>
        <sz val="10"/>
        <rFont val="Arial"/>
        <family val="2"/>
      </rPr>
      <t>%</t>
    </r>
  </si>
  <si>
    <r>
      <t>x&lt;x</t>
    </r>
    <r>
      <rPr>
        <b/>
        <vertAlign val="subscript"/>
        <sz val="10"/>
        <rFont val="Arial"/>
        <family val="2"/>
      </rPr>
      <t>R</t>
    </r>
  </si>
  <si>
    <r>
      <t>A</t>
    </r>
    <r>
      <rPr>
        <b/>
        <vertAlign val="subscript"/>
        <sz val="10"/>
        <rFont val="Arial"/>
        <family val="2"/>
      </rPr>
      <t>s</t>
    </r>
    <r>
      <rPr>
        <b/>
        <vertAlign val="superscript"/>
        <sz val="10"/>
        <rFont val="Arial"/>
        <family val="2"/>
      </rPr>
      <t>ch</t>
    </r>
    <r>
      <rPr>
        <b/>
        <sz val="10"/>
        <rFont val="Arial"/>
        <family val="2"/>
      </rPr>
      <t xml:space="preserve">
mm</t>
    </r>
    <r>
      <rPr>
        <b/>
        <vertAlign val="superscript"/>
        <sz val="10"/>
        <rFont val="Arial"/>
        <family val="2"/>
      </rPr>
      <t>2</t>
    </r>
  </si>
  <si>
    <r>
      <rPr>
        <b/>
        <sz val="10"/>
        <rFont val="Symbol"/>
        <family val="1"/>
        <charset val="2"/>
      </rPr>
      <t>m</t>
    </r>
    <r>
      <rPr>
        <b/>
        <vertAlign val="superscript"/>
        <sz val="10"/>
        <rFont val="Arial"/>
        <family val="2"/>
      </rPr>
      <t xml:space="preserve">bt </t>
    </r>
    <r>
      <rPr>
        <b/>
        <sz val="10"/>
        <rFont val="Arial"/>
        <family val="2"/>
      </rPr>
      <t>%</t>
    </r>
  </si>
  <si>
    <t>ζ</t>
  </si>
  <si>
    <r>
      <t>A</t>
    </r>
    <r>
      <rPr>
        <b/>
        <vertAlign val="subscript"/>
        <sz val="10"/>
        <rFont val="Arial"/>
        <family val="2"/>
      </rPr>
      <t>s</t>
    </r>
    <r>
      <rPr>
        <b/>
        <vertAlign val="superscript"/>
        <sz val="10"/>
        <rFont val="Arial"/>
        <family val="2"/>
      </rPr>
      <t>ch</t>
    </r>
    <r>
      <rPr>
        <b/>
        <sz val="10"/>
        <rFont val="Arial"/>
        <family val="2"/>
      </rPr>
      <t xml:space="preserve">
&gt; A</t>
    </r>
    <r>
      <rPr>
        <b/>
        <vertAlign val="subscript"/>
        <sz val="10"/>
        <rFont val="Arial"/>
        <family val="2"/>
      </rPr>
      <t>s</t>
    </r>
  </si>
  <si>
    <r>
      <rPr>
        <b/>
        <sz val="10"/>
        <rFont val="Symbol"/>
        <family val="1"/>
        <charset val="2"/>
      </rPr>
      <t>m</t>
    </r>
    <r>
      <rPr>
        <b/>
        <vertAlign val="subscript"/>
        <sz val="10"/>
        <rFont val="Arial"/>
        <family val="2"/>
      </rPr>
      <t>max</t>
    </r>
    <r>
      <rPr>
        <b/>
        <sz val="10"/>
        <rFont val="Arial"/>
        <family val="2"/>
      </rPr>
      <t>%</t>
    </r>
  </si>
  <si>
    <r>
      <t xml:space="preserve">0.1&lt;
</t>
    </r>
    <r>
      <rPr>
        <b/>
        <sz val="10"/>
        <rFont val="Symbol"/>
        <family val="1"/>
        <charset val="2"/>
      </rPr>
      <t xml:space="preserve">m </t>
    </r>
    <r>
      <rPr>
        <b/>
        <sz val="10"/>
        <rFont val="Arial"/>
        <family val="2"/>
      </rPr>
      <t xml:space="preserve">≤ 
</t>
    </r>
    <r>
      <rPr>
        <b/>
        <sz val="10"/>
        <rFont val="Symbol"/>
        <family val="1"/>
        <charset val="2"/>
      </rPr>
      <t>m</t>
    </r>
    <r>
      <rPr>
        <b/>
        <vertAlign val="subscript"/>
        <sz val="10"/>
        <rFont val="Arial"/>
        <family val="2"/>
      </rPr>
      <t>max</t>
    </r>
  </si>
  <si>
    <t>THIẾT KẾ DẦM</t>
  </si>
  <si>
    <t>* Bê tông :</t>
  </si>
  <si>
    <t>* Cốt thép :</t>
  </si>
  <si>
    <r>
      <t>M
≤ M</t>
    </r>
    <r>
      <rPr>
        <b/>
        <vertAlign val="subscript"/>
        <sz val="10"/>
        <rFont val="Arial"/>
        <family val="2"/>
      </rPr>
      <t>u</t>
    </r>
  </si>
  <si>
    <t>+</t>
  </si>
  <si>
    <r>
      <t>M</t>
    </r>
    <r>
      <rPr>
        <b/>
        <vertAlign val="subscript"/>
        <sz val="10"/>
        <rFont val="Arial"/>
        <family val="2"/>
      </rPr>
      <t xml:space="preserve">u 
</t>
    </r>
    <r>
      <rPr>
        <b/>
        <sz val="10"/>
        <rFont val="Arial"/>
        <family val="2"/>
      </rPr>
      <t>kNm</t>
    </r>
  </si>
  <si>
    <t>x 
mm</t>
  </si>
  <si>
    <t>BÊ TÔNG</t>
  </si>
  <si>
    <t>Cấp cường độ</t>
  </si>
  <si>
    <t>B15</t>
  </si>
  <si>
    <t>B55</t>
  </si>
  <si>
    <t>B60</t>
  </si>
  <si>
    <t>User</t>
  </si>
  <si>
    <r>
      <t>R</t>
    </r>
    <r>
      <rPr>
        <vertAlign val="subscript"/>
        <sz val="10"/>
        <color theme="1"/>
        <rFont val="Arial"/>
        <family val="2"/>
      </rPr>
      <t>b</t>
    </r>
    <r>
      <rPr>
        <sz val="10"/>
        <color theme="1"/>
        <rFont val="Arial"/>
        <family val="2"/>
      </rPr>
      <t xml:space="preserve"> (MPa)</t>
    </r>
    <r>
      <rPr>
        <vertAlign val="subscript"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 xml:space="preserve"> </t>
    </r>
  </si>
  <si>
    <r>
      <t>R</t>
    </r>
    <r>
      <rPr>
        <vertAlign val="subscript"/>
        <sz val="10"/>
        <color theme="1"/>
        <rFont val="Arial"/>
        <family val="2"/>
      </rPr>
      <t>bt</t>
    </r>
    <r>
      <rPr>
        <sz val="10"/>
        <color theme="1"/>
        <rFont val="Arial"/>
        <family val="2"/>
      </rPr>
      <t xml:space="preserve"> (MPa)</t>
    </r>
    <r>
      <rPr>
        <vertAlign val="subscript"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 xml:space="preserve"> </t>
    </r>
  </si>
  <si>
    <r>
      <t>R</t>
    </r>
    <r>
      <rPr>
        <vertAlign val="subscript"/>
        <sz val="10"/>
        <color theme="1"/>
        <rFont val="Arial"/>
        <family val="2"/>
      </rPr>
      <t>b,ser</t>
    </r>
    <r>
      <rPr>
        <sz val="10"/>
        <color theme="1"/>
        <rFont val="Arial"/>
        <family val="2"/>
      </rPr>
      <t xml:space="preserve"> (MPa)</t>
    </r>
  </si>
  <si>
    <r>
      <t>R</t>
    </r>
    <r>
      <rPr>
        <vertAlign val="subscript"/>
        <sz val="10"/>
        <color theme="1"/>
        <rFont val="Arial"/>
        <family val="2"/>
      </rPr>
      <t>bt,ser</t>
    </r>
    <r>
      <rPr>
        <sz val="10"/>
        <color theme="1"/>
        <rFont val="Arial"/>
        <family val="2"/>
      </rPr>
      <t xml:space="preserve"> (MPa)</t>
    </r>
  </si>
  <si>
    <r>
      <t>E</t>
    </r>
    <r>
      <rPr>
        <vertAlign val="subscript"/>
        <sz val="10"/>
        <color theme="1"/>
        <rFont val="Arial"/>
        <family val="2"/>
      </rPr>
      <t>b</t>
    </r>
    <r>
      <rPr>
        <sz val="10"/>
        <color theme="1"/>
        <rFont val="Arial"/>
        <family val="2"/>
      </rPr>
      <t xml:space="preserve"> (MPa)</t>
    </r>
  </si>
  <si>
    <t>CỐT THÉP</t>
  </si>
  <si>
    <t>Mác thép</t>
  </si>
  <si>
    <t>CB300-T</t>
  </si>
  <si>
    <t>CB500-V</t>
  </si>
  <si>
    <t>SD460</t>
  </si>
  <si>
    <t>SD490</t>
  </si>
  <si>
    <r>
      <rPr>
        <sz val="10"/>
        <color theme="1"/>
        <rFont val="Arial"/>
        <family val="2"/>
      </rPr>
      <t xml:space="preserve">  f</t>
    </r>
    <r>
      <rPr>
        <vertAlign val="subscript"/>
        <sz val="10"/>
        <color theme="1"/>
        <rFont val="Arial"/>
        <family val="2"/>
      </rPr>
      <t>y</t>
    </r>
    <r>
      <rPr>
        <sz val="10"/>
        <color theme="1"/>
        <rFont val="Arial"/>
        <family val="2"/>
      </rPr>
      <t xml:space="preserve"> (MPa)</t>
    </r>
    <r>
      <rPr>
        <vertAlign val="subscript"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 xml:space="preserve"> </t>
    </r>
  </si>
  <si>
    <r>
      <t xml:space="preserve">  R</t>
    </r>
    <r>
      <rPr>
        <vertAlign val="subscript"/>
        <sz val="10"/>
        <color theme="1"/>
        <rFont val="Arial"/>
        <family val="2"/>
      </rPr>
      <t>s</t>
    </r>
    <r>
      <rPr>
        <sz val="10"/>
        <color theme="1"/>
        <rFont val="Arial"/>
        <family val="2"/>
      </rPr>
      <t>(MPa)</t>
    </r>
    <r>
      <rPr>
        <vertAlign val="subscript"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 xml:space="preserve"> </t>
    </r>
  </si>
  <si>
    <r>
      <t xml:space="preserve">  R</t>
    </r>
    <r>
      <rPr>
        <vertAlign val="subscript"/>
        <sz val="10"/>
        <color theme="1"/>
        <rFont val="Arial"/>
        <family val="2"/>
      </rPr>
      <t>sc</t>
    </r>
    <r>
      <rPr>
        <sz val="10"/>
        <color theme="1"/>
        <rFont val="Arial"/>
        <family val="2"/>
      </rPr>
      <t>(MPa)</t>
    </r>
    <r>
      <rPr>
        <vertAlign val="subscript"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 xml:space="preserve"> </t>
    </r>
  </si>
  <si>
    <r>
      <t xml:space="preserve">  R</t>
    </r>
    <r>
      <rPr>
        <vertAlign val="subscript"/>
        <sz val="10"/>
        <color theme="1"/>
        <rFont val="Arial"/>
        <family val="2"/>
      </rPr>
      <t>sw</t>
    </r>
    <r>
      <rPr>
        <sz val="10"/>
        <color theme="1"/>
        <rFont val="Arial"/>
        <family val="2"/>
      </rPr>
      <t>(MPa)</t>
    </r>
    <r>
      <rPr>
        <vertAlign val="subscript"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 xml:space="preserve"> </t>
    </r>
  </si>
  <si>
    <r>
      <t>E</t>
    </r>
    <r>
      <rPr>
        <vertAlign val="subscript"/>
        <sz val="10"/>
        <color theme="1"/>
        <rFont val="Arial"/>
        <family val="2"/>
      </rPr>
      <t>s</t>
    </r>
    <r>
      <rPr>
        <sz val="10"/>
        <color theme="1"/>
        <rFont val="Arial"/>
        <family val="2"/>
      </rPr>
      <t xml:space="preserve"> (</t>
    </r>
    <r>
      <rPr>
        <sz val="10"/>
        <color theme="1"/>
        <rFont val="Arial"/>
        <family val="2"/>
      </rPr>
      <t xml:space="preserve"> MPa)</t>
    </r>
    <r>
      <rPr>
        <vertAlign val="subscript"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 xml:space="preserve"> </t>
    </r>
  </si>
  <si>
    <r>
      <t>R</t>
    </r>
    <r>
      <rPr>
        <vertAlign val="subscript"/>
        <sz val="10"/>
        <rFont val="Arial"/>
        <family val="2"/>
      </rPr>
      <t>sc</t>
    </r>
    <r>
      <rPr>
        <sz val="10"/>
        <rFont val="Arial"/>
        <family val="2"/>
      </rPr>
      <t xml:space="preserve"> =</t>
    </r>
  </si>
  <si>
    <r>
      <t>R</t>
    </r>
    <r>
      <rPr>
        <vertAlign val="subscript"/>
        <sz val="10"/>
        <rFont val="Arial"/>
        <family val="2"/>
      </rPr>
      <t>s</t>
    </r>
    <r>
      <rPr>
        <sz val="10"/>
        <rFont val="Arial"/>
        <family val="2"/>
      </rPr>
      <t xml:space="preserve"> = </t>
    </r>
  </si>
  <si>
    <r>
      <t>γ</t>
    </r>
    <r>
      <rPr>
        <vertAlign val="subscript"/>
        <sz val="10"/>
        <rFont val="Arial"/>
        <family val="2"/>
      </rPr>
      <t>b</t>
    </r>
    <r>
      <rPr>
        <sz val="10"/>
        <rFont val="Arial"/>
        <family val="2"/>
      </rPr>
      <t xml:space="preserve"> =</t>
    </r>
  </si>
  <si>
    <r>
      <t>a</t>
    </r>
    <r>
      <rPr>
        <vertAlign val="subscript"/>
        <sz val="10"/>
        <rFont val="Arial"/>
        <family val="2"/>
      </rPr>
      <t>o</t>
    </r>
    <r>
      <rPr>
        <sz val="10"/>
        <rFont val="Arial"/>
        <family val="2"/>
      </rPr>
      <t xml:space="preserve"> =</t>
    </r>
  </si>
  <si>
    <t xml:space="preserve"> - Hệ số điều kiện làm việc :</t>
  </si>
  <si>
    <t xml:space="preserve"> - Hệ số :</t>
  </si>
  <si>
    <t xml:space="preserve"> - Chiều dày lớp bê tông bảo vệ :</t>
  </si>
  <si>
    <r>
      <t>R</t>
    </r>
    <r>
      <rPr>
        <vertAlign val="subscript"/>
        <sz val="10"/>
        <rFont val="Arial"/>
        <family val="2"/>
      </rPr>
      <t xml:space="preserve">b </t>
    </r>
    <r>
      <rPr>
        <sz val="10"/>
        <rFont val="Arial"/>
        <family val="2"/>
      </rPr>
      <t xml:space="preserve">= </t>
    </r>
  </si>
  <si>
    <t>Dầm tầng 1</t>
  </si>
  <si>
    <t>TCVN 5574:2018</t>
  </si>
  <si>
    <t>Tên Phần tử Thanh</t>
  </si>
  <si>
    <t>1. Giới thiệu:</t>
  </si>
  <si>
    <t>2. Vật liệu:</t>
  </si>
  <si>
    <r>
      <t>a</t>
    </r>
    <r>
      <rPr>
        <b/>
        <vertAlign val="subscript"/>
        <sz val="10"/>
        <rFont val="Arial"/>
        <family val="2"/>
      </rPr>
      <t>m</t>
    </r>
  </si>
  <si>
    <t>Tên công trình:</t>
  </si>
  <si>
    <t>Địa điểm:</t>
  </si>
  <si>
    <t>Kỹ sư thiết kế:</t>
  </si>
  <si>
    <t>KiỂM TRA KHẢ NĂNG CHỊU CẮT CỦA CỐT ĐAI THEO TCVN 5574-2018</t>
  </si>
  <si>
    <t>3. Tính toán thép chủ :</t>
  </si>
  <si>
    <t>kN</t>
  </si>
  <si>
    <t>Khả năng chịu cắt của bê tông là:</t>
  </si>
  <si>
    <t>+ Bê tông chịu nén dọc trục:</t>
  </si>
  <si>
    <r>
      <t>φ</t>
    </r>
    <r>
      <rPr>
        <vertAlign val="subscript"/>
        <sz val="10"/>
        <rFont val="Calibri"/>
        <family val="2"/>
      </rPr>
      <t>n</t>
    </r>
    <r>
      <rPr>
        <sz val="10"/>
        <rFont val="Calibri"/>
        <family val="2"/>
      </rPr>
      <t xml:space="preserve"> = 0.1N/R</t>
    </r>
    <r>
      <rPr>
        <vertAlign val="subscript"/>
        <sz val="10"/>
        <rFont val="Calibri"/>
        <family val="2"/>
      </rPr>
      <t>bt</t>
    </r>
    <r>
      <rPr>
        <sz val="10"/>
        <rFont val="Calibri"/>
        <family val="2"/>
      </rPr>
      <t>bh</t>
    </r>
    <r>
      <rPr>
        <vertAlign val="subscript"/>
        <sz val="10"/>
        <rFont val="Calibri"/>
        <family val="2"/>
      </rPr>
      <t>o</t>
    </r>
    <r>
      <rPr>
        <sz val="10"/>
        <rFont val="Calibri"/>
        <family val="2"/>
      </rPr>
      <t xml:space="preserve"> =</t>
    </r>
  </si>
  <si>
    <t>=&gt;(1+φf+φn) =</t>
  </si>
  <si>
    <t>+ Bê tông chịu kéo dọc trục:</t>
  </si>
  <si>
    <r>
      <t>φ</t>
    </r>
    <r>
      <rPr>
        <vertAlign val="subscript"/>
        <sz val="10"/>
        <rFont val="Calibri"/>
        <family val="2"/>
      </rPr>
      <t>n</t>
    </r>
    <r>
      <rPr>
        <sz val="10"/>
        <rFont val="Calibri"/>
        <family val="2"/>
      </rPr>
      <t xml:space="preserve"> = -0.2N/R</t>
    </r>
    <r>
      <rPr>
        <vertAlign val="subscript"/>
        <sz val="10"/>
        <rFont val="Calibri"/>
        <family val="2"/>
      </rPr>
      <t>bt</t>
    </r>
    <r>
      <rPr>
        <sz val="10"/>
        <rFont val="Calibri"/>
        <family val="2"/>
      </rPr>
      <t>bh</t>
    </r>
    <r>
      <rPr>
        <vertAlign val="subscript"/>
        <sz val="10"/>
        <rFont val="Calibri"/>
        <family val="2"/>
      </rPr>
      <t>o</t>
    </r>
    <r>
      <rPr>
        <sz val="10"/>
        <rFont val="Calibri"/>
        <family val="2"/>
      </rPr>
      <t xml:space="preserve"> =</t>
    </r>
  </si>
  <si>
    <t>Dự án/Project:</t>
  </si>
  <si>
    <t>Ngày/Date:</t>
  </si>
  <si>
    <t>Hạng mục/Item:</t>
  </si>
  <si>
    <t>Kiểm/Check:</t>
  </si>
  <si>
    <t>A. THÔNG SỐ ĐẦU VÀO</t>
  </si>
  <si>
    <t>1. Tiết diện của dầm</t>
  </si>
  <si>
    <t>Bề rộng của dầm</t>
  </si>
  <si>
    <t>b =</t>
  </si>
  <si>
    <t>Chiều cao dầm</t>
  </si>
  <si>
    <t>h =</t>
  </si>
  <si>
    <t>Chiều dày lớp bê tông bảo vệ của dầm</t>
  </si>
  <si>
    <t>abv =</t>
  </si>
  <si>
    <t>2. Tải trọng tính toán:</t>
  </si>
  <si>
    <t>Lực cắt tính toán lớn nhất trong dầm</t>
  </si>
  <si>
    <t>Qmax =</t>
  </si>
  <si>
    <t xml:space="preserve">Lực dọc trong dầm </t>
  </si>
  <si>
    <t xml:space="preserve"> Nmax =</t>
  </si>
  <si>
    <t>3. Vật liệu dùng để tính toán:</t>
  </si>
  <si>
    <t>Sử dụng bê tông có cường độ</t>
  </si>
  <si>
    <t>Cường độ chịu nén của bê tông ở TTGH1</t>
  </si>
  <si>
    <r>
      <t>R</t>
    </r>
    <r>
      <rPr>
        <vertAlign val="subscript"/>
        <sz val="10"/>
        <color indexed="8"/>
        <rFont val="Calibri"/>
        <family val="2"/>
      </rPr>
      <t xml:space="preserve">b </t>
    </r>
    <r>
      <rPr>
        <sz val="10"/>
        <color indexed="8"/>
        <rFont val="Calibri"/>
        <family val="2"/>
      </rPr>
      <t>=</t>
    </r>
  </si>
  <si>
    <t>Mpa</t>
  </si>
  <si>
    <t>Cường độ chịu kéo của bê tông ở TTGH1</t>
  </si>
  <si>
    <r>
      <t>R</t>
    </r>
    <r>
      <rPr>
        <vertAlign val="subscript"/>
        <sz val="10"/>
        <color indexed="8"/>
        <rFont val="Calibri"/>
        <family val="2"/>
      </rPr>
      <t xml:space="preserve">bt </t>
    </r>
    <r>
      <rPr>
        <sz val="10"/>
        <color indexed="8"/>
        <rFont val="Calibri"/>
        <family val="2"/>
      </rPr>
      <t>=</t>
    </r>
  </si>
  <si>
    <t>Modun đàn hồi của bê tông</t>
  </si>
  <si>
    <r>
      <t>E</t>
    </r>
    <r>
      <rPr>
        <vertAlign val="subscript"/>
        <sz val="10"/>
        <color indexed="8"/>
        <rFont val="Calibri"/>
        <family val="2"/>
      </rPr>
      <t xml:space="preserve">b </t>
    </r>
    <r>
      <rPr>
        <sz val="10"/>
        <color indexed="8"/>
        <rFont val="Calibri"/>
        <family val="2"/>
      </rPr>
      <t>=</t>
    </r>
  </si>
  <si>
    <t>Cường độ thép chịu kéo</t>
  </si>
  <si>
    <t>Cường độ chịu kéo, nén của cốt đai</t>
  </si>
  <si>
    <r>
      <t>R</t>
    </r>
    <r>
      <rPr>
        <vertAlign val="subscript"/>
        <sz val="10"/>
        <color indexed="8"/>
        <rFont val="Calibri"/>
        <family val="2"/>
      </rPr>
      <t xml:space="preserve">s </t>
    </r>
    <r>
      <rPr>
        <sz val="10"/>
        <color indexed="8"/>
        <rFont val="Calibri"/>
        <family val="2"/>
      </rPr>
      <t>=</t>
    </r>
  </si>
  <si>
    <t>Cường độ chịu cắt của cốt đai</t>
  </si>
  <si>
    <r>
      <t>R</t>
    </r>
    <r>
      <rPr>
        <vertAlign val="subscript"/>
        <sz val="10"/>
        <color indexed="8"/>
        <rFont val="Calibri"/>
        <family val="2"/>
      </rPr>
      <t xml:space="preserve">sw </t>
    </r>
    <r>
      <rPr>
        <sz val="10"/>
        <color indexed="8"/>
        <rFont val="Calibri"/>
        <family val="2"/>
      </rPr>
      <t>=</t>
    </r>
  </si>
  <si>
    <t>Modun đàn hồi của cốt thép</t>
  </si>
  <si>
    <r>
      <t>E</t>
    </r>
    <r>
      <rPr>
        <vertAlign val="subscript"/>
        <sz val="10"/>
        <color indexed="8"/>
        <rFont val="Calibri"/>
        <family val="2"/>
      </rPr>
      <t xml:space="preserve">s </t>
    </r>
    <r>
      <rPr>
        <sz val="10"/>
        <color indexed="8"/>
        <rFont val="Calibri"/>
        <family val="2"/>
      </rPr>
      <t>=</t>
    </r>
  </si>
  <si>
    <t>Đường kính cốt đai</t>
  </si>
  <si>
    <r>
      <t>φ</t>
    </r>
    <r>
      <rPr>
        <vertAlign val="subscript"/>
        <sz val="10"/>
        <rFont val="Calibri"/>
        <family val="2"/>
      </rPr>
      <t>d</t>
    </r>
    <r>
      <rPr>
        <sz val="10"/>
        <rFont val="Calibri"/>
        <family val="2"/>
      </rPr>
      <t xml:space="preserve"> =</t>
    </r>
  </si>
  <si>
    <t>Số nhánh đai</t>
  </si>
  <si>
    <t>n =</t>
  </si>
  <si>
    <t>nhánh</t>
  </si>
  <si>
    <t>Khoảng cách đai</t>
  </si>
  <si>
    <t>S =</t>
  </si>
  <si>
    <t>B. KIỂM TRA KHẢ NĂNG CHỊU CẮT CỦA CỐT ĐAI ĐÃ CHỌN</t>
  </si>
  <si>
    <t>1. Khả năng chịu cắt của bê tông và cốt đai</t>
  </si>
  <si>
    <t>Khả năng chịu cắt tối thiểu của bê tông</t>
  </si>
  <si>
    <r>
      <t>Q</t>
    </r>
    <r>
      <rPr>
        <vertAlign val="subscript"/>
        <sz val="10"/>
        <rFont val="Calibri"/>
        <family val="2"/>
      </rPr>
      <t>bmin</t>
    </r>
    <r>
      <rPr>
        <sz val="10"/>
        <rFont val="Calibri"/>
        <family val="2"/>
      </rPr>
      <t xml:space="preserve"> ≤ ϕb3(1+ϕf+ϕn).Rbt.b.ho =</t>
    </r>
  </si>
  <si>
    <t>Cường độ chịu cắt của 1 vòng đai</t>
  </si>
  <si>
    <r>
      <t>q</t>
    </r>
    <r>
      <rPr>
        <vertAlign val="subscript"/>
        <sz val="10"/>
        <rFont val="Calibri"/>
        <family val="2"/>
      </rPr>
      <t>sw</t>
    </r>
    <r>
      <rPr>
        <sz val="10"/>
        <rFont val="Calibri"/>
        <family val="2"/>
      </rPr>
      <t xml:space="preserve"> = n.R</t>
    </r>
    <r>
      <rPr>
        <vertAlign val="subscript"/>
        <sz val="10"/>
        <rFont val="Calibri"/>
        <family val="2"/>
      </rPr>
      <t>sw</t>
    </r>
    <r>
      <rPr>
        <sz val="10"/>
        <rFont val="Calibri"/>
        <family val="2"/>
      </rPr>
      <t>A</t>
    </r>
    <r>
      <rPr>
        <vertAlign val="subscript"/>
        <sz val="10"/>
        <rFont val="Calibri"/>
        <family val="2"/>
      </rPr>
      <t>sw</t>
    </r>
    <r>
      <rPr>
        <sz val="10"/>
        <rFont val="Calibri"/>
        <family val="2"/>
      </rPr>
      <t>/S =</t>
    </r>
  </si>
  <si>
    <t>kN/cm</t>
  </si>
  <si>
    <r>
      <t>M</t>
    </r>
    <r>
      <rPr>
        <vertAlign val="subscript"/>
        <sz val="10"/>
        <rFont val="Calibri"/>
        <family val="2"/>
      </rPr>
      <t>b =</t>
    </r>
    <r>
      <rPr>
        <sz val="10"/>
        <rFont val="Calibri"/>
        <family val="2"/>
      </rPr>
      <t xml:space="preserve"> ϕ</t>
    </r>
    <r>
      <rPr>
        <vertAlign val="subscript"/>
        <sz val="10"/>
        <rFont val="Calibri"/>
        <family val="2"/>
      </rPr>
      <t>b2</t>
    </r>
    <r>
      <rPr>
        <sz val="10"/>
        <rFont val="Calibri"/>
        <family val="2"/>
      </rPr>
      <t>(1+ϕf+ϕn).R</t>
    </r>
    <r>
      <rPr>
        <vertAlign val="subscript"/>
        <sz val="10"/>
        <rFont val="Calibri"/>
        <family val="2"/>
      </rPr>
      <t>bt</t>
    </r>
    <r>
      <rPr>
        <sz val="10"/>
        <rFont val="Calibri"/>
        <family val="2"/>
      </rPr>
      <t>.b.h²o =</t>
    </r>
  </si>
  <si>
    <t>kN.cm</t>
  </si>
  <si>
    <t>Chiều dài nguy hiểm nhất của tiết diện nghiêng</t>
  </si>
  <si>
    <t>C*=sqrt(Mb/qsw)=</t>
  </si>
  <si>
    <t>cm</t>
  </si>
  <si>
    <t>Suy ra</t>
  </si>
  <si>
    <t>C =</t>
  </si>
  <si>
    <t>Co =</t>
  </si>
  <si>
    <t xml:space="preserve">Khả năng chịu cắt của bê tông </t>
  </si>
  <si>
    <r>
      <t>Q</t>
    </r>
    <r>
      <rPr>
        <vertAlign val="subscript"/>
        <sz val="10"/>
        <rFont val="Calibri"/>
        <family val="2"/>
      </rPr>
      <t>b</t>
    </r>
    <r>
      <rPr>
        <sz val="10"/>
        <rFont val="Calibri"/>
        <family val="2"/>
      </rPr>
      <t>= max(Q</t>
    </r>
    <r>
      <rPr>
        <vertAlign val="subscript"/>
        <sz val="10"/>
        <rFont val="Calibri"/>
        <family val="2"/>
      </rPr>
      <t>bmin</t>
    </r>
    <r>
      <rPr>
        <sz val="10"/>
        <rFont val="Calibri"/>
        <family val="2"/>
      </rPr>
      <t>; Mb/C) =</t>
    </r>
  </si>
  <si>
    <t>Khả năng chịu cắt của cốt đai là:</t>
  </si>
  <si>
    <r>
      <t>Q</t>
    </r>
    <r>
      <rPr>
        <vertAlign val="subscript"/>
        <sz val="10"/>
        <rFont val="Calibri"/>
        <family val="2"/>
      </rPr>
      <t>sw</t>
    </r>
    <r>
      <rPr>
        <sz val="10"/>
        <rFont val="Calibri"/>
        <family val="2"/>
      </rPr>
      <t xml:space="preserve"> =</t>
    </r>
    <r>
      <rPr>
        <sz val="10"/>
        <rFont val="Calibri"/>
        <family val="2"/>
      </rPr>
      <t>ϕ</t>
    </r>
    <r>
      <rPr>
        <vertAlign val="subscript"/>
        <sz val="10"/>
        <rFont val="Calibri"/>
        <family val="2"/>
      </rPr>
      <t>sw</t>
    </r>
    <r>
      <rPr>
        <sz val="10"/>
        <rFont val="Calibri"/>
        <family val="2"/>
      </rPr>
      <t>.</t>
    </r>
    <r>
      <rPr>
        <sz val="10"/>
        <rFont val="Calibri"/>
        <family val="2"/>
      </rPr>
      <t>q</t>
    </r>
    <r>
      <rPr>
        <vertAlign val="subscript"/>
        <sz val="10"/>
        <rFont val="Calibri"/>
        <family val="2"/>
      </rPr>
      <t>sw</t>
    </r>
    <r>
      <rPr>
        <sz val="10"/>
        <rFont val="Calibri"/>
        <family val="2"/>
      </rPr>
      <t>.C</t>
    </r>
    <r>
      <rPr>
        <vertAlign val="subscript"/>
        <sz val="10"/>
        <rFont val="Calibri"/>
        <family val="2"/>
      </rPr>
      <t>o</t>
    </r>
    <r>
      <rPr>
        <sz val="10"/>
        <rFont val="Calibri"/>
        <family val="2"/>
      </rPr>
      <t xml:space="preserve"> =</t>
    </r>
  </si>
  <si>
    <t>Khả năng chịu cắt của cốt đai và bêtông là:</t>
  </si>
  <si>
    <r>
      <t>Q</t>
    </r>
    <r>
      <rPr>
        <vertAlign val="subscript"/>
        <sz val="10"/>
        <rFont val="Calibri"/>
        <family val="2"/>
      </rPr>
      <t>u</t>
    </r>
    <r>
      <rPr>
        <sz val="10"/>
        <rFont val="Calibri"/>
        <family val="2"/>
      </rPr>
      <t xml:space="preserve"> = Q</t>
    </r>
    <r>
      <rPr>
        <vertAlign val="subscript"/>
        <sz val="10"/>
        <rFont val="Calibri"/>
        <family val="2"/>
      </rPr>
      <t>b</t>
    </r>
    <r>
      <rPr>
        <sz val="10"/>
        <rFont val="Calibri"/>
        <family val="2"/>
      </rPr>
      <t>+Q</t>
    </r>
    <r>
      <rPr>
        <vertAlign val="subscript"/>
        <sz val="10"/>
        <rFont val="Calibri"/>
        <family val="2"/>
      </rPr>
      <t xml:space="preserve">sw </t>
    </r>
    <r>
      <rPr>
        <sz val="10"/>
        <rFont val="Calibri"/>
        <family val="2"/>
      </rPr>
      <t>=</t>
    </r>
  </si>
  <si>
    <t>Kiểm tra khả năng chịu cắt của dầm</t>
  </si>
  <si>
    <t>2. Khả năng bê tông không bị phá hoại trên tiết diện nghiêng - ứng suất nén chính</t>
  </si>
  <si>
    <t>Ta có</t>
  </si>
  <si>
    <r>
      <t>ϕ</t>
    </r>
    <r>
      <rPr>
        <vertAlign val="subscript"/>
        <sz val="10"/>
        <rFont val="Calibri"/>
        <family val="2"/>
      </rPr>
      <t>wl</t>
    </r>
    <r>
      <rPr>
        <sz val="10"/>
        <rFont val="Calibri"/>
        <family val="2"/>
      </rPr>
      <t xml:space="preserve"> =1+5(E</t>
    </r>
    <r>
      <rPr>
        <vertAlign val="subscript"/>
        <sz val="10"/>
        <rFont val="Calibri"/>
        <family val="2"/>
      </rPr>
      <t>s</t>
    </r>
    <r>
      <rPr>
        <sz val="10"/>
        <rFont val="Calibri"/>
        <family val="2"/>
      </rPr>
      <t>na</t>
    </r>
    <r>
      <rPr>
        <vertAlign val="subscript"/>
        <sz val="10"/>
        <rFont val="Calibri"/>
        <family val="2"/>
      </rPr>
      <t>sw</t>
    </r>
    <r>
      <rPr>
        <sz val="10"/>
        <rFont val="Calibri"/>
        <family val="2"/>
      </rPr>
      <t>)/(E</t>
    </r>
    <r>
      <rPr>
        <vertAlign val="subscript"/>
        <sz val="10"/>
        <rFont val="Calibri"/>
        <family val="2"/>
      </rPr>
      <t>b</t>
    </r>
    <r>
      <rPr>
        <sz val="10"/>
        <rFont val="Calibri"/>
        <family val="2"/>
      </rPr>
      <t>bs)=</t>
    </r>
  </si>
  <si>
    <r>
      <rPr>
        <sz val="10"/>
        <rFont val="Calibri"/>
        <family val="2"/>
      </rPr>
      <t>ϕ</t>
    </r>
    <r>
      <rPr>
        <vertAlign val="subscript"/>
        <sz val="10"/>
        <rFont val="Calibri"/>
        <family val="2"/>
      </rPr>
      <t>b1</t>
    </r>
    <r>
      <rPr>
        <sz val="10"/>
        <rFont val="Calibri"/>
        <family val="2"/>
      </rPr>
      <t xml:space="preserve"> = 1 - βγ</t>
    </r>
    <r>
      <rPr>
        <vertAlign val="subscript"/>
        <sz val="10"/>
        <rFont val="Calibri"/>
        <family val="2"/>
      </rPr>
      <t>b</t>
    </r>
    <r>
      <rPr>
        <sz val="10"/>
        <rFont val="Calibri"/>
        <family val="2"/>
      </rPr>
      <t>R</t>
    </r>
    <r>
      <rPr>
        <vertAlign val="subscript"/>
        <sz val="10"/>
        <rFont val="Calibri"/>
        <family val="2"/>
      </rPr>
      <t xml:space="preserve">b </t>
    </r>
    <r>
      <rPr>
        <sz val="10"/>
        <rFont val="Calibri"/>
        <family val="2"/>
      </rPr>
      <t>=</t>
    </r>
  </si>
  <si>
    <t>Ứng suất nén chính</t>
  </si>
  <si>
    <r>
      <t>0.3ϕ</t>
    </r>
    <r>
      <rPr>
        <vertAlign val="subscript"/>
        <sz val="10"/>
        <rFont val="Calibri"/>
        <family val="2"/>
      </rPr>
      <t>wl</t>
    </r>
    <r>
      <rPr>
        <sz val="10"/>
        <rFont val="Calibri"/>
        <family val="2"/>
      </rPr>
      <t>ϕ</t>
    </r>
    <r>
      <rPr>
        <vertAlign val="subscript"/>
        <sz val="10"/>
        <rFont val="Calibri"/>
        <family val="2"/>
      </rPr>
      <t>b1</t>
    </r>
    <r>
      <rPr>
        <sz val="10"/>
        <rFont val="Calibri"/>
        <family val="2"/>
      </rPr>
      <t>γ</t>
    </r>
    <r>
      <rPr>
        <vertAlign val="subscript"/>
        <sz val="10"/>
        <rFont val="Calibri"/>
        <family val="2"/>
      </rPr>
      <t>b</t>
    </r>
    <r>
      <rPr>
        <sz val="10"/>
        <rFont val="Calibri"/>
        <family val="2"/>
      </rPr>
      <t>R</t>
    </r>
    <r>
      <rPr>
        <vertAlign val="subscript"/>
        <sz val="10"/>
        <rFont val="Calibri"/>
        <family val="2"/>
      </rPr>
      <t>b</t>
    </r>
    <r>
      <rPr>
        <sz val="10"/>
        <rFont val="Calibri"/>
        <family val="2"/>
      </rPr>
      <t>bh</t>
    </r>
    <r>
      <rPr>
        <vertAlign val="subscript"/>
        <sz val="10"/>
        <rFont val="Calibri"/>
        <family val="2"/>
      </rPr>
      <t>o</t>
    </r>
    <r>
      <rPr>
        <sz val="10"/>
        <rFont val="Calibri"/>
        <family val="2"/>
      </rPr>
      <t>=</t>
    </r>
  </si>
  <si>
    <t>Kiểm tra điều kiện</t>
  </si>
  <si>
    <r>
      <t xml:space="preserve"> Q</t>
    </r>
    <r>
      <rPr>
        <vertAlign val="subscript"/>
        <sz val="10"/>
        <rFont val="Calibri"/>
        <family val="2"/>
      </rPr>
      <t xml:space="preserve">max </t>
    </r>
    <r>
      <rPr>
        <sz val="10"/>
        <rFont val="Calibri"/>
        <family val="2"/>
      </rPr>
      <t>&lt; 0.3</t>
    </r>
    <r>
      <rPr>
        <sz val="10"/>
        <rFont val="Calibri"/>
        <family val="2"/>
      </rPr>
      <t>ϕ</t>
    </r>
    <r>
      <rPr>
        <vertAlign val="subscript"/>
        <sz val="10"/>
        <rFont val="Calibri"/>
        <family val="2"/>
      </rPr>
      <t>wl</t>
    </r>
    <r>
      <rPr>
        <sz val="10"/>
        <rFont val="Calibri"/>
        <family val="2"/>
      </rPr>
      <t>ϕ</t>
    </r>
    <r>
      <rPr>
        <vertAlign val="subscript"/>
        <sz val="10"/>
        <rFont val="Calibri"/>
        <family val="2"/>
      </rPr>
      <t>b1</t>
    </r>
    <r>
      <rPr>
        <sz val="10"/>
        <rFont val="Calibri"/>
        <family val="2"/>
      </rPr>
      <t>γ</t>
    </r>
    <r>
      <rPr>
        <vertAlign val="subscript"/>
        <sz val="10"/>
        <rFont val="Calibri"/>
        <family val="2"/>
      </rPr>
      <t>b</t>
    </r>
    <r>
      <rPr>
        <sz val="10"/>
        <rFont val="Calibri"/>
        <family val="2"/>
      </rPr>
      <t>R</t>
    </r>
    <r>
      <rPr>
        <vertAlign val="subscript"/>
        <sz val="10"/>
        <rFont val="Calibri"/>
        <family val="2"/>
      </rPr>
      <t>b</t>
    </r>
    <r>
      <rPr>
        <sz val="10"/>
        <rFont val="Calibri"/>
        <family val="2"/>
      </rPr>
      <t>bh</t>
    </r>
    <r>
      <rPr>
        <vertAlign val="subscript"/>
        <sz val="10"/>
        <rFont val="Calibri"/>
        <family val="2"/>
      </rPr>
      <t>o</t>
    </r>
  </si>
  <si>
    <t>Đoạn giữa nhịp chỉ đặt cần cốt đai theo cấu tạo :</t>
  </si>
  <si>
    <r>
      <t xml:space="preserve"> min(3/4h</t>
    </r>
    <r>
      <rPr>
        <vertAlign val="subscript"/>
        <sz val="10"/>
        <rFont val="Calibri"/>
        <family val="2"/>
      </rPr>
      <t>d</t>
    </r>
    <r>
      <rPr>
        <sz val="10"/>
        <rFont val="Calibri"/>
        <family val="2"/>
      </rPr>
      <t>,300) =</t>
    </r>
  </si>
  <si>
    <t>Chọn</t>
  </si>
  <si>
    <t>Địa điểm/Address</t>
  </si>
  <si>
    <t>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</si>
</sst>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0"/>
    <numFmt numFmtId="167" formatCode="#,###&quot;kN&quot;"/>
  </numFmts>
  <fonts count="98" x14ac:knownFonts="1">
    <font>
      <sz val="10"/>
      <name val="Arial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name val="Symbol"/>
      <family val="1"/>
      <charset val="2"/>
    </font>
    <font>
      <sz val="12"/>
      <name val=".VnTime"/>
      <family val="2"/>
    </font>
    <font>
      <b/>
      <vertAlign val="subscript"/>
      <sz val="10"/>
      <name val="Arial"/>
      <family val="2"/>
    </font>
    <font>
      <b/>
      <sz val="10"/>
      <name val="Symbol"/>
      <family val="1"/>
      <charset val="2"/>
    </font>
    <font>
      <b/>
      <sz val="10"/>
      <color indexed="10"/>
      <name val="Arial"/>
      <family val="2"/>
    </font>
    <font>
      <b/>
      <vertAlign val="superscript"/>
      <sz val="10"/>
      <name val="Arial"/>
      <family val="2"/>
    </font>
    <font>
      <b/>
      <u/>
      <sz val="10"/>
      <name val="Arial"/>
      <family val="2"/>
    </font>
    <font>
      <vertAlign val="subscript"/>
      <sz val="10"/>
      <name val="Arial"/>
      <family val="2"/>
    </font>
    <font>
      <sz val="10"/>
      <color rgb="FF0000FF"/>
      <name val="Arial"/>
      <family val="2"/>
    </font>
    <font>
      <b/>
      <sz val="10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9"/>
      <color indexed="81"/>
      <name val="Tahoma"/>
      <family val="2"/>
    </font>
    <font>
      <sz val="10"/>
      <color theme="8" tint="0.79998168889431442"/>
      <name val="Arial"/>
      <family val="2"/>
    </font>
    <font>
      <vertAlign val="subscript"/>
      <sz val="10"/>
      <color theme="1"/>
      <name val="Arial"/>
      <family val="2"/>
    </font>
    <font>
      <b/>
      <sz val="18"/>
      <color theme="1"/>
      <name val="Arial"/>
      <family val="2"/>
    </font>
    <font>
      <sz val="8"/>
      <name val="Arial"/>
    </font>
    <font>
      <i/>
      <sz val="10"/>
      <color theme="1"/>
      <name val="Arial"/>
      <family val="2"/>
    </font>
    <font>
      <b/>
      <sz val="10"/>
      <name val="Times New Roman"/>
      <family val="1"/>
    </font>
    <font>
      <b/>
      <sz val="13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vertAlign val="subscript"/>
      <sz val="10"/>
      <name val="Calibri"/>
      <family val="2"/>
    </font>
    <font>
      <b/>
      <i/>
      <sz val="10"/>
      <name val="Calibri"/>
      <family val="2"/>
    </font>
    <font>
      <sz val="10"/>
      <color rgb="FF0070C0"/>
      <name val="Calibri"/>
      <family val="2"/>
    </font>
    <font>
      <sz val="10"/>
      <color theme="9" tint="-0.249977111117893"/>
      <name val="Calibri"/>
      <family val="2"/>
    </font>
    <font>
      <sz val="11"/>
      <name val="Times New Roman"/>
      <family val="1"/>
    </font>
    <font>
      <b/>
      <i/>
      <sz val="11"/>
      <color indexed="8"/>
      <name val="Arial"/>
      <family val="2"/>
    </font>
    <font>
      <b/>
      <i/>
      <sz val="10"/>
      <color indexed="8"/>
      <name val="Calibri"/>
      <family val="2"/>
    </font>
    <font>
      <b/>
      <sz val="10"/>
      <color rgb="FF0070C0"/>
      <name val="Calibri"/>
      <family val="2"/>
    </font>
    <font>
      <sz val="10"/>
      <color indexed="30"/>
      <name val="Calibri"/>
      <family val="2"/>
    </font>
    <font>
      <vertAlign val="subscript"/>
      <sz val="10"/>
      <color indexed="8"/>
      <name val="Calibri"/>
      <family val="2"/>
    </font>
    <font>
      <sz val="10"/>
      <color indexed="8"/>
      <name val="Calibri"/>
      <family val="2"/>
    </font>
    <font>
      <b/>
      <sz val="10"/>
      <color rgb="FFFF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dashDotDot">
        <color indexed="64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</borders>
  <cellStyleXfs count="260">
    <xf numFmtId="0" fontId="0" fillId="0" borderId="0"/>
    <xf numFmtId="0" fontId="6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8" fillId="0" borderId="0"/>
    <xf numFmtId="0" fontId="58" fillId="0" borderId="0"/>
    <xf numFmtId="0" fontId="58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0" fillId="0" borderId="0"/>
    <xf numFmtId="0" fontId="49" fillId="0" borderId="0"/>
    <xf numFmtId="0" fontId="49" fillId="0" borderId="0"/>
    <xf numFmtId="0" fontId="4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3" fillId="0" borderId="0"/>
    <xf numFmtId="0" fontId="43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8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90" fillId="0" borderId="0"/>
    <xf numFmtId="49" fontId="91" fillId="0" borderId="0">
      <alignment horizontal="left" vertical="center"/>
    </xf>
  </cellStyleXfs>
  <cellXfs count="153">
    <xf numFmtId="0" fontId="0" fillId="0" borderId="0" xfId="0"/>
    <xf numFmtId="0" fontId="62" fillId="2" borderId="0" xfId="1" applyFont="1" applyFill="1" applyBorder="1" applyAlignment="1">
      <alignment horizontal="center" vertical="center"/>
    </xf>
    <xf numFmtId="0" fontId="63" fillId="3" borderId="0" xfId="0" applyFont="1" applyFill="1" applyBorder="1" applyAlignment="1" applyProtection="1">
      <alignment vertical="center"/>
    </xf>
    <xf numFmtId="0" fontId="63" fillId="2" borderId="0" xfId="0" applyFont="1" applyFill="1" applyBorder="1" applyAlignment="1">
      <alignment horizontal="center" vertical="center"/>
    </xf>
    <xf numFmtId="0" fontId="62" fillId="2" borderId="0" xfId="0" applyFont="1" applyFill="1" applyBorder="1" applyAlignment="1">
      <alignment horizontal="center" vertical="center"/>
    </xf>
    <xf numFmtId="1" fontId="62" fillId="3" borderId="0" xfId="0" applyNumberFormat="1" applyFont="1" applyFill="1" applyBorder="1" applyAlignment="1" applyProtection="1">
      <alignment vertical="center"/>
      <protection locked="0"/>
    </xf>
    <xf numFmtId="1" fontId="63" fillId="3" borderId="0" xfId="0" applyNumberFormat="1" applyFont="1" applyFill="1" applyBorder="1" applyAlignment="1" applyProtection="1">
      <alignment horizontal="left" vertical="center"/>
    </xf>
    <xf numFmtId="0" fontId="63" fillId="2" borderId="0" xfId="1" applyFont="1" applyFill="1" applyBorder="1" applyAlignment="1">
      <alignment horizontal="left" vertical="center"/>
    </xf>
    <xf numFmtId="0" fontId="63" fillId="2" borderId="0" xfId="0" applyFont="1" applyFill="1" applyBorder="1"/>
    <xf numFmtId="0" fontId="63" fillId="2" borderId="0" xfId="1" applyFont="1" applyFill="1" applyBorder="1" applyAlignment="1">
      <alignment horizontal="right" vertical="center"/>
    </xf>
    <xf numFmtId="0" fontId="63" fillId="2" borderId="0" xfId="1" applyFont="1" applyFill="1" applyBorder="1" applyAlignment="1">
      <alignment vertical="center"/>
    </xf>
    <xf numFmtId="0" fontId="62" fillId="2" borderId="0" xfId="0" applyFont="1" applyFill="1" applyBorder="1" applyAlignment="1">
      <alignment vertical="center"/>
    </xf>
    <xf numFmtId="2" fontId="63" fillId="2" borderId="0" xfId="0" applyNumberFormat="1" applyFont="1" applyFill="1" applyBorder="1" applyAlignment="1">
      <alignment horizontal="center" vertical="center"/>
    </xf>
    <xf numFmtId="164" fontId="63" fillId="2" borderId="0" xfId="0" applyNumberFormat="1" applyFont="1" applyFill="1" applyBorder="1" applyAlignment="1">
      <alignment horizontal="center" vertical="center"/>
    </xf>
    <xf numFmtId="0" fontId="63" fillId="2" borderId="0" xfId="0" applyFont="1" applyFill="1" applyBorder="1" applyAlignment="1">
      <alignment horizontal="right"/>
    </xf>
    <xf numFmtId="0" fontId="63" fillId="2" borderId="0" xfId="0" applyFont="1" applyFill="1" applyBorder="1" applyAlignment="1">
      <alignment horizontal="left" vertical="center"/>
    </xf>
    <xf numFmtId="0" fontId="69" fillId="2" borderId="0" xfId="0" applyFont="1" applyFill="1" applyBorder="1" applyAlignment="1">
      <alignment horizontal="center" vertical="center"/>
    </xf>
    <xf numFmtId="0" fontId="71" fillId="2" borderId="0" xfId="0" applyFont="1" applyFill="1" applyBorder="1" applyAlignment="1">
      <alignment horizontal="left" vertical="center"/>
    </xf>
    <xf numFmtId="0" fontId="71" fillId="2" borderId="0" xfId="0" applyFont="1" applyFill="1" applyBorder="1" applyAlignment="1">
      <alignment vertical="center"/>
    </xf>
    <xf numFmtId="0" fontId="64" fillId="2" borderId="0" xfId="0" applyFont="1" applyFill="1" applyBorder="1" applyAlignment="1">
      <alignment horizontal="center" vertical="center"/>
    </xf>
    <xf numFmtId="0" fontId="74" fillId="4" borderId="1" xfId="0" applyFont="1" applyFill="1" applyBorder="1" applyAlignment="1">
      <alignment horizontal="center" vertical="center" wrapText="1"/>
    </xf>
    <xf numFmtId="2" fontId="62" fillId="4" borderId="1" xfId="0" applyNumberFormat="1" applyFont="1" applyFill="1" applyBorder="1" applyAlignment="1">
      <alignment horizontal="center" vertical="center" wrapText="1"/>
    </xf>
    <xf numFmtId="0" fontId="62" fillId="4" borderId="1" xfId="0" applyFont="1" applyFill="1" applyBorder="1" applyAlignment="1">
      <alignment vertical="center" wrapText="1"/>
    </xf>
    <xf numFmtId="164" fontId="63" fillId="0" borderId="10" xfId="0" applyNumberFormat="1" applyFont="1" applyFill="1" applyBorder="1" applyAlignment="1">
      <alignment horizontal="center"/>
    </xf>
    <xf numFmtId="1" fontId="62" fillId="2" borderId="0" xfId="0" applyNumberFormat="1" applyFont="1" applyFill="1" applyBorder="1" applyAlignment="1" applyProtection="1">
      <alignment vertical="center"/>
      <protection locked="0"/>
    </xf>
    <xf numFmtId="1" fontId="63" fillId="2" borderId="0" xfId="0" applyNumberFormat="1" applyFont="1" applyFill="1" applyBorder="1" applyAlignment="1" applyProtection="1">
      <alignment horizontal="right" vertical="center"/>
    </xf>
    <xf numFmtId="0" fontId="73" fillId="5" borderId="0" xfId="0" applyFont="1" applyFill="1" applyBorder="1" applyAlignment="1">
      <alignment vertical="center"/>
    </xf>
    <xf numFmtId="0" fontId="73" fillId="5" borderId="0" xfId="0" applyFont="1" applyFill="1" applyBorder="1" applyAlignment="1">
      <alignment vertical="center" wrapText="1"/>
    </xf>
    <xf numFmtId="0" fontId="56" fillId="0" borderId="0" xfId="0" applyFont="1" applyAlignment="1">
      <alignment vertical="center"/>
    </xf>
    <xf numFmtId="0" fontId="0" fillId="0" borderId="0" xfId="0" applyAlignment="1">
      <alignment vertical="center"/>
    </xf>
    <xf numFmtId="0" fontId="74" fillId="0" borderId="0" xfId="0" applyFont="1" applyFill="1" applyAlignment="1" applyProtection="1">
      <alignment vertical="center"/>
      <protection hidden="1"/>
    </xf>
    <xf numFmtId="0" fontId="56" fillId="0" borderId="0" xfId="0" applyFont="1" applyFill="1" applyAlignment="1" applyProtection="1">
      <alignment vertical="center"/>
      <protection hidden="1"/>
    </xf>
    <xf numFmtId="0" fontId="74" fillId="8" borderId="6" xfId="0" applyFont="1" applyFill="1" applyBorder="1" applyAlignment="1" applyProtection="1">
      <alignment vertical="center"/>
      <protection hidden="1"/>
    </xf>
    <xf numFmtId="0" fontId="74" fillId="9" borderId="1" xfId="0" applyFont="1" applyFill="1" applyBorder="1" applyAlignment="1" applyProtection="1">
      <alignment vertical="center"/>
      <protection locked="0" hidden="1"/>
    </xf>
    <xf numFmtId="0" fontId="56" fillId="9" borderId="1" xfId="0" applyFont="1" applyFill="1" applyBorder="1" applyAlignment="1">
      <alignment vertical="center"/>
    </xf>
    <xf numFmtId="0" fontId="63" fillId="9" borderId="1" xfId="0" applyFont="1" applyFill="1" applyBorder="1" applyAlignment="1">
      <alignment vertical="center"/>
    </xf>
    <xf numFmtId="2" fontId="56" fillId="10" borderId="1" xfId="0" applyNumberFormat="1" applyFont="1" applyFill="1" applyBorder="1" applyAlignment="1" applyProtection="1">
      <alignment vertical="center"/>
      <protection hidden="1"/>
    </xf>
    <xf numFmtId="165" fontId="56" fillId="0" borderId="1" xfId="0" applyNumberFormat="1" applyFont="1" applyFill="1" applyBorder="1" applyAlignment="1">
      <alignment vertical="center"/>
    </xf>
    <xf numFmtId="2" fontId="56" fillId="0" borderId="1" xfId="0" applyNumberFormat="1" applyFont="1" applyFill="1" applyBorder="1" applyAlignment="1">
      <alignment vertical="center"/>
    </xf>
    <xf numFmtId="1" fontId="56" fillId="0" borderId="1" xfId="0" applyNumberFormat="1" applyFont="1" applyFill="1" applyBorder="1" applyAlignment="1">
      <alignment vertical="center"/>
    </xf>
    <xf numFmtId="0" fontId="74" fillId="9" borderId="1" xfId="0" applyFont="1" applyFill="1" applyBorder="1" applyAlignment="1" applyProtection="1">
      <alignment vertical="center"/>
      <protection hidden="1"/>
    </xf>
    <xf numFmtId="0" fontId="56" fillId="9" borderId="1" xfId="0" applyFont="1" applyFill="1" applyBorder="1" applyAlignment="1" applyProtection="1">
      <alignment vertical="center"/>
      <protection hidden="1"/>
    </xf>
    <xf numFmtId="1" fontId="56" fillId="0" borderId="1" xfId="0" applyNumberFormat="1" applyFont="1" applyFill="1" applyBorder="1" applyAlignment="1" applyProtection="1">
      <alignment vertical="center"/>
      <protection hidden="1"/>
    </xf>
    <xf numFmtId="0" fontId="56" fillId="0" borderId="1" xfId="0" applyFont="1" applyFill="1" applyBorder="1" applyAlignment="1" applyProtection="1">
      <alignment vertical="center"/>
      <protection locked="0" hidden="1"/>
    </xf>
    <xf numFmtId="0" fontId="0" fillId="0" borderId="1" xfId="0" applyFill="1" applyBorder="1" applyAlignment="1">
      <alignment vertical="center"/>
    </xf>
    <xf numFmtId="1" fontId="56" fillId="0" borderId="1" xfId="0" applyNumberFormat="1" applyFont="1" applyFill="1" applyBorder="1" applyAlignment="1" applyProtection="1">
      <alignment vertical="center"/>
      <protection locked="0" hidden="1"/>
    </xf>
    <xf numFmtId="2" fontId="56" fillId="7" borderId="1" xfId="0" applyNumberFormat="1" applyFont="1" applyFill="1" applyBorder="1" applyAlignment="1" applyProtection="1">
      <alignment vertical="center"/>
      <protection hidden="1"/>
    </xf>
    <xf numFmtId="0" fontId="0" fillId="0" borderId="0" xfId="0" applyAlignment="1"/>
    <xf numFmtId="0" fontId="63" fillId="2" borderId="0" xfId="0" applyFont="1" applyFill="1" applyBorder="1" applyAlignment="1">
      <alignment horizontal="left"/>
    </xf>
    <xf numFmtId="2" fontId="63" fillId="2" borderId="10" xfId="0" applyNumberFormat="1" applyFont="1" applyFill="1" applyBorder="1" applyAlignment="1">
      <alignment horizontal="center" vertical="center"/>
    </xf>
    <xf numFmtId="1" fontId="63" fillId="2" borderId="10" xfId="0" applyNumberFormat="1" applyFont="1" applyFill="1" applyBorder="1" applyAlignment="1">
      <alignment horizontal="center" vertical="center"/>
    </xf>
    <xf numFmtId="0" fontId="63" fillId="2" borderId="0" xfId="0" applyFont="1" applyFill="1" applyBorder="1" applyAlignment="1" applyProtection="1">
      <alignment vertical="center"/>
    </xf>
    <xf numFmtId="165" fontId="73" fillId="2" borderId="10" xfId="0" applyNumberFormat="1" applyFont="1" applyFill="1" applyBorder="1" applyAlignment="1" applyProtection="1">
      <alignment horizontal="center" vertical="center"/>
      <protection locked="0"/>
    </xf>
    <xf numFmtId="1" fontId="73" fillId="2" borderId="10" xfId="0" applyNumberFormat="1" applyFont="1" applyFill="1" applyBorder="1" applyAlignment="1" applyProtection="1">
      <alignment horizontal="center" vertical="center"/>
      <protection locked="0"/>
    </xf>
    <xf numFmtId="0" fontId="77" fillId="7" borderId="0" xfId="0" applyFont="1" applyFill="1" applyBorder="1"/>
    <xf numFmtId="0" fontId="63" fillId="0" borderId="0" xfId="0" applyFont="1" applyFill="1"/>
    <xf numFmtId="0" fontId="73" fillId="6" borderId="1" xfId="0" applyFont="1" applyFill="1" applyBorder="1" applyAlignment="1" applyProtection="1">
      <alignment horizontal="center" vertical="center"/>
      <protection hidden="1"/>
    </xf>
    <xf numFmtId="165" fontId="73" fillId="6" borderId="1" xfId="0" applyNumberFormat="1" applyFont="1" applyFill="1" applyBorder="1" applyAlignment="1" applyProtection="1">
      <alignment horizontal="center" vertical="center"/>
      <protection locked="0" hidden="1"/>
    </xf>
    <xf numFmtId="2" fontId="73" fillId="6" borderId="1" xfId="0" applyNumberFormat="1" applyFont="1" applyFill="1" applyBorder="1" applyAlignment="1" applyProtection="1">
      <alignment horizontal="center" vertical="center"/>
      <protection locked="0" hidden="1"/>
    </xf>
    <xf numFmtId="0" fontId="73" fillId="6" borderId="1" xfId="0" applyFont="1" applyFill="1" applyBorder="1" applyAlignment="1" applyProtection="1">
      <alignment horizontal="center"/>
      <protection hidden="1"/>
    </xf>
    <xf numFmtId="1" fontId="73" fillId="6" borderId="1" xfId="0" applyNumberFormat="1" applyFont="1" applyFill="1" applyBorder="1" applyAlignment="1" applyProtection="1">
      <alignment horizontal="center"/>
      <protection hidden="1"/>
    </xf>
    <xf numFmtId="1" fontId="62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62" fillId="4" borderId="1" xfId="0" applyFont="1" applyFill="1" applyBorder="1" applyAlignment="1">
      <alignment horizontal="center" vertical="center" wrapText="1"/>
    </xf>
    <xf numFmtId="0" fontId="62" fillId="2" borderId="0" xfId="0" applyFont="1" applyFill="1" applyBorder="1" applyAlignment="1">
      <alignment horizontal="left" vertical="center"/>
    </xf>
    <xf numFmtId="1" fontId="63" fillId="3" borderId="0" xfId="0" applyNumberFormat="1" applyFont="1" applyFill="1" applyBorder="1" applyAlignment="1" applyProtection="1">
      <alignment horizontal="left"/>
    </xf>
    <xf numFmtId="1" fontId="73" fillId="3" borderId="0" xfId="0" applyNumberFormat="1" applyFont="1" applyFill="1" applyBorder="1" applyAlignment="1" applyProtection="1">
      <alignment horizontal="left"/>
    </xf>
    <xf numFmtId="0" fontId="68" fillId="4" borderId="1" xfId="0" applyFont="1" applyFill="1" applyBorder="1" applyAlignment="1">
      <alignment horizontal="center" vertical="center" wrapText="1"/>
    </xf>
    <xf numFmtId="0" fontId="82" fillId="4" borderId="1" xfId="0" applyFont="1" applyFill="1" applyBorder="1" applyAlignment="1">
      <alignment horizontal="center" vertical="center" wrapText="1"/>
    </xf>
    <xf numFmtId="1" fontId="63" fillId="3" borderId="0" xfId="0" applyNumberFormat="1" applyFont="1" applyFill="1" applyBorder="1" applyAlignment="1" applyProtection="1">
      <alignment horizontal="left"/>
    </xf>
    <xf numFmtId="0" fontId="77" fillId="2" borderId="0" xfId="0" applyFont="1" applyFill="1" applyBorder="1"/>
    <xf numFmtId="0" fontId="77" fillId="2" borderId="0" xfId="0" applyFont="1" applyFill="1" applyBorder="1" applyProtection="1">
      <protection locked="0"/>
    </xf>
    <xf numFmtId="165" fontId="63" fillId="2" borderId="14" xfId="0" applyNumberFormat="1" applyFont="1" applyFill="1" applyBorder="1" applyAlignment="1">
      <alignment horizontal="center" vertical="center"/>
    </xf>
    <xf numFmtId="2" fontId="63" fillId="2" borderId="14" xfId="0" applyNumberFormat="1" applyFont="1" applyFill="1" applyBorder="1" applyAlignment="1">
      <alignment horizontal="center" vertical="center"/>
    </xf>
    <xf numFmtId="1" fontId="63" fillId="2" borderId="14" xfId="0" applyNumberFormat="1" applyFont="1" applyFill="1" applyBorder="1" applyAlignment="1">
      <alignment horizontal="center" vertical="center"/>
    </xf>
    <xf numFmtId="1" fontId="71" fillId="3" borderId="0" xfId="0" applyNumberFormat="1" applyFont="1" applyFill="1" applyBorder="1" applyAlignment="1" applyProtection="1">
      <alignment horizontal="left"/>
    </xf>
    <xf numFmtId="0" fontId="84" fillId="0" borderId="0" xfId="0" applyFont="1" applyAlignment="1">
      <alignment horizontal="center" vertical="center"/>
    </xf>
    <xf numFmtId="0" fontId="85" fillId="0" borderId="0" xfId="0" applyFont="1" applyAlignment="1">
      <alignment horizontal="center" vertical="center"/>
    </xf>
    <xf numFmtId="0" fontId="85" fillId="0" borderId="0" xfId="0" applyFont="1" applyAlignment="1">
      <alignment horizontal="right" vertical="center"/>
    </xf>
    <xf numFmtId="0" fontId="88" fillId="0" borderId="0" xfId="0" applyFont="1" applyAlignment="1">
      <alignment horizontal="center" vertical="center"/>
    </xf>
    <xf numFmtId="0" fontId="84" fillId="0" borderId="0" xfId="0" applyFont="1" applyAlignment="1">
      <alignment horizontal="left" vertical="center"/>
    </xf>
    <xf numFmtId="0" fontId="85" fillId="0" borderId="0" xfId="0" applyFont="1" applyAlignment="1">
      <alignment horizontal="left" vertical="center"/>
    </xf>
    <xf numFmtId="0" fontId="85" fillId="0" borderId="0" xfId="0" quotePrefix="1" applyFont="1" applyAlignment="1">
      <alignment horizontal="left" vertical="center"/>
    </xf>
    <xf numFmtId="166" fontId="89" fillId="0" borderId="0" xfId="0" applyNumberFormat="1" applyFont="1" applyAlignment="1">
      <alignment horizontal="center" vertical="center"/>
    </xf>
    <xf numFmtId="0" fontId="84" fillId="3" borderId="2" xfId="0" applyFont="1" applyFill="1" applyBorder="1"/>
    <xf numFmtId="0" fontId="84" fillId="3" borderId="3" xfId="0" applyFont="1" applyFill="1" applyBorder="1"/>
    <xf numFmtId="0" fontId="85" fillId="3" borderId="3" xfId="0" applyFont="1" applyFill="1" applyBorder="1" applyAlignment="1">
      <alignment horizontal="center" vertical="center"/>
    </xf>
    <xf numFmtId="0" fontId="84" fillId="3" borderId="3" xfId="0" applyFont="1" applyFill="1" applyBorder="1" applyAlignment="1">
      <alignment horizontal="center"/>
    </xf>
    <xf numFmtId="0" fontId="84" fillId="12" borderId="0" xfId="0" applyFont="1" applyFill="1" applyAlignment="1">
      <alignment horizontal="left" vertical="center"/>
    </xf>
    <xf numFmtId="0" fontId="85" fillId="12" borderId="0" xfId="0" applyFont="1" applyFill="1" applyAlignment="1">
      <alignment horizontal="center" vertical="center"/>
    </xf>
    <xf numFmtId="0" fontId="88" fillId="0" borderId="0" xfId="0" applyFont="1" applyAlignment="1">
      <alignment horizontal="right" vertical="center"/>
    </xf>
    <xf numFmtId="0" fontId="88" fillId="0" borderId="0" xfId="0" applyFont="1" applyAlignment="1">
      <alignment horizontal="right"/>
    </xf>
    <xf numFmtId="0" fontId="93" fillId="0" borderId="0" xfId="0" applyFont="1" applyAlignment="1">
      <alignment horizontal="right" vertical="center"/>
    </xf>
    <xf numFmtId="0" fontId="94" fillId="0" borderId="0" xfId="0" applyFont="1" applyAlignment="1">
      <alignment horizontal="right"/>
    </xf>
    <xf numFmtId="0" fontId="85" fillId="0" borderId="0" xfId="0" applyFont="1"/>
    <xf numFmtId="0" fontId="85" fillId="0" borderId="0" xfId="0" applyFont="1" applyAlignment="1">
      <alignment horizontal="right"/>
    </xf>
    <xf numFmtId="0" fontId="85" fillId="0" borderId="0" xfId="0" applyFont="1" applyAlignment="1">
      <alignment horizontal="left"/>
    </xf>
    <xf numFmtId="0" fontId="94" fillId="0" borderId="0" xfId="0" applyFont="1" applyAlignment="1" applyProtection="1">
      <alignment horizontal="right"/>
      <protection locked="0"/>
    </xf>
    <xf numFmtId="0" fontId="85" fillId="0" borderId="0" xfId="0" applyFont="1" applyAlignment="1">
      <alignment horizontal="center"/>
    </xf>
    <xf numFmtId="165" fontId="85" fillId="0" borderId="0" xfId="0" applyNumberFormat="1" applyFont="1" applyAlignment="1">
      <alignment horizontal="center" vertical="center"/>
    </xf>
    <xf numFmtId="164" fontId="85" fillId="0" borderId="0" xfId="0" applyNumberFormat="1" applyFont="1" applyAlignment="1">
      <alignment horizontal="center" vertical="center"/>
    </xf>
    <xf numFmtId="2" fontId="85" fillId="0" borderId="0" xfId="0" applyNumberFormat="1" applyFont="1" applyAlignment="1">
      <alignment horizontal="center" vertical="center"/>
    </xf>
    <xf numFmtId="165" fontId="97" fillId="0" borderId="0" xfId="0" applyNumberFormat="1" applyFont="1" applyAlignment="1">
      <alignment horizontal="center" vertical="center"/>
    </xf>
    <xf numFmtId="2" fontId="89" fillId="0" borderId="0" xfId="0" applyNumberFormat="1" applyFont="1" applyAlignment="1">
      <alignment horizontal="left" vertical="center"/>
    </xf>
    <xf numFmtId="0" fontId="97" fillId="0" borderId="0" xfId="0" applyFont="1" applyAlignment="1">
      <alignment horizontal="left" vertical="center"/>
    </xf>
    <xf numFmtId="0" fontId="92" fillId="3" borderId="2" xfId="259" applyNumberFormat="1" applyFont="1" applyFill="1" applyBorder="1" applyAlignment="1">
      <alignment vertical="center"/>
    </xf>
    <xf numFmtId="0" fontId="84" fillId="3" borderId="2" xfId="0" applyFont="1" applyFill="1" applyBorder="1" applyAlignment="1">
      <alignment horizontal="left"/>
    </xf>
    <xf numFmtId="0" fontId="84" fillId="3" borderId="3" xfId="0" applyFont="1" applyFill="1" applyBorder="1" applyAlignment="1">
      <alignment horizontal="left"/>
    </xf>
    <xf numFmtId="167" fontId="92" fillId="3" borderId="2" xfId="259" applyNumberFormat="1" applyFont="1" applyFill="1" applyBorder="1" applyAlignment="1">
      <alignment vertical="center" wrapText="1"/>
    </xf>
    <xf numFmtId="1" fontId="63" fillId="3" borderId="0" xfId="0" applyNumberFormat="1" applyFont="1" applyFill="1" applyBorder="1" applyAlignment="1" applyProtection="1">
      <alignment horizontal="left"/>
    </xf>
    <xf numFmtId="0" fontId="62" fillId="4" borderId="6" xfId="0" applyFont="1" applyFill="1" applyBorder="1" applyAlignment="1">
      <alignment horizontal="center" vertical="center"/>
    </xf>
    <xf numFmtId="0" fontId="62" fillId="4" borderId="5" xfId="0" applyFont="1" applyFill="1" applyBorder="1" applyAlignment="1">
      <alignment horizontal="center" vertical="center"/>
    </xf>
    <xf numFmtId="2" fontId="62" fillId="4" borderId="6" xfId="0" applyNumberFormat="1" applyFont="1" applyFill="1" applyBorder="1" applyAlignment="1">
      <alignment horizontal="center" vertical="center" wrapText="1"/>
    </xf>
    <xf numFmtId="2" fontId="62" fillId="4" borderId="5" xfId="0" applyNumberFormat="1" applyFont="1" applyFill="1" applyBorder="1" applyAlignment="1">
      <alignment horizontal="center" vertical="center" wrapText="1"/>
    </xf>
    <xf numFmtId="0" fontId="62" fillId="4" borderId="7" xfId="0" applyFont="1" applyFill="1" applyBorder="1" applyAlignment="1">
      <alignment horizontal="center" vertical="center" wrapText="1"/>
    </xf>
    <xf numFmtId="0" fontId="62" fillId="4" borderId="9" xfId="0" applyFont="1" applyFill="1" applyBorder="1" applyAlignment="1">
      <alignment horizontal="center" vertical="center" wrapText="1"/>
    </xf>
    <xf numFmtId="0" fontId="62" fillId="4" borderId="8" xfId="0" applyFont="1" applyFill="1" applyBorder="1" applyAlignment="1">
      <alignment horizontal="center" vertical="center" wrapText="1"/>
    </xf>
    <xf numFmtId="0" fontId="62" fillId="4" borderId="1" xfId="0" applyFont="1" applyFill="1" applyBorder="1" applyAlignment="1">
      <alignment horizontal="center" vertical="center" wrapText="1"/>
    </xf>
    <xf numFmtId="0" fontId="74" fillId="4" borderId="6" xfId="0" applyFont="1" applyFill="1" applyBorder="1" applyAlignment="1">
      <alignment horizontal="center" vertical="center" wrapText="1"/>
    </xf>
    <xf numFmtId="0" fontId="74" fillId="4" borderId="5" xfId="0" applyFont="1" applyFill="1" applyBorder="1" applyAlignment="1">
      <alignment horizontal="center" vertical="center" wrapText="1"/>
    </xf>
    <xf numFmtId="1" fontId="63" fillId="2" borderId="0" xfId="0" applyNumberFormat="1" applyFont="1" applyFill="1" applyBorder="1" applyAlignment="1">
      <alignment horizontal="center" vertical="center"/>
    </xf>
    <xf numFmtId="2" fontId="62" fillId="4" borderId="11" xfId="0" applyNumberFormat="1" applyFont="1" applyFill="1" applyBorder="1" applyAlignment="1">
      <alignment horizontal="center" vertical="center" wrapText="1"/>
    </xf>
    <xf numFmtId="2" fontId="62" fillId="4" borderId="12" xfId="0" applyNumberFormat="1" applyFont="1" applyFill="1" applyBorder="1" applyAlignment="1">
      <alignment horizontal="center" vertical="center" wrapText="1"/>
    </xf>
    <xf numFmtId="0" fontId="79" fillId="7" borderId="0" xfId="0" applyFont="1" applyFill="1" applyBorder="1" applyAlignment="1">
      <alignment horizontal="center" vertical="center"/>
    </xf>
    <xf numFmtId="1" fontId="62" fillId="2" borderId="0" xfId="0" applyNumberFormat="1" applyFont="1" applyFill="1" applyBorder="1" applyAlignment="1" applyProtection="1">
      <alignment horizontal="center" vertical="center" wrapText="1"/>
      <protection locked="0"/>
    </xf>
    <xf numFmtId="1" fontId="62" fillId="2" borderId="0" xfId="0" applyNumberFormat="1" applyFont="1" applyFill="1" applyBorder="1" applyAlignment="1" applyProtection="1">
      <alignment horizontal="center" vertical="center"/>
      <protection locked="0"/>
    </xf>
    <xf numFmtId="0" fontId="62" fillId="4" borderId="2" xfId="0" applyFont="1" applyFill="1" applyBorder="1" applyAlignment="1">
      <alignment horizontal="center" vertical="center" wrapText="1"/>
    </xf>
    <xf numFmtId="0" fontId="62" fillId="4" borderId="3" xfId="0" applyFont="1" applyFill="1" applyBorder="1" applyAlignment="1">
      <alignment horizontal="center" vertical="center" wrapText="1"/>
    </xf>
    <xf numFmtId="0" fontId="62" fillId="4" borderId="4" xfId="0" applyFont="1" applyFill="1" applyBorder="1" applyAlignment="1">
      <alignment horizontal="center" vertical="center" wrapText="1"/>
    </xf>
    <xf numFmtId="0" fontId="68" fillId="4" borderId="6" xfId="0" applyFont="1" applyFill="1" applyBorder="1" applyAlignment="1" applyProtection="1">
      <alignment horizontal="center" vertical="center"/>
    </xf>
    <xf numFmtId="0" fontId="68" fillId="4" borderId="5" xfId="0" applyFont="1" applyFill="1" applyBorder="1" applyAlignment="1" applyProtection="1">
      <alignment horizontal="center" vertical="center"/>
    </xf>
    <xf numFmtId="0" fontId="62" fillId="4" borderId="6" xfId="0" applyFont="1" applyFill="1" applyBorder="1" applyAlignment="1">
      <alignment horizontal="center" vertical="center" wrapText="1"/>
    </xf>
    <xf numFmtId="0" fontId="62" fillId="4" borderId="5" xfId="0" applyFont="1" applyFill="1" applyBorder="1" applyAlignment="1">
      <alignment horizontal="center" vertical="center" wrapText="1"/>
    </xf>
    <xf numFmtId="0" fontId="62" fillId="11" borderId="0" xfId="0" applyFont="1" applyFill="1" applyAlignment="1">
      <alignment horizontal="center"/>
    </xf>
    <xf numFmtId="0" fontId="83" fillId="0" borderId="9" xfId="0" applyFont="1" applyBorder="1" applyAlignment="1">
      <alignment horizontal="center" vertical="center"/>
    </xf>
    <xf numFmtId="0" fontId="83" fillId="0" borderId="0" xfId="0" applyFont="1" applyAlignment="1">
      <alignment horizontal="center" vertical="center"/>
    </xf>
    <xf numFmtId="0" fontId="84" fillId="3" borderId="2" xfId="0" applyFont="1" applyFill="1" applyBorder="1" applyAlignment="1">
      <alignment horizontal="left"/>
    </xf>
    <xf numFmtId="0" fontId="84" fillId="3" borderId="3" xfId="0" applyFont="1" applyFill="1" applyBorder="1" applyAlignment="1">
      <alignment horizontal="left"/>
    </xf>
    <xf numFmtId="0" fontId="84" fillId="3" borderId="4" xfId="0" applyFont="1" applyFill="1" applyBorder="1" applyAlignment="1">
      <alignment horizontal="left"/>
    </xf>
    <xf numFmtId="0" fontId="87" fillId="0" borderId="2" xfId="0" applyFont="1" applyBorder="1" applyAlignment="1">
      <alignment horizontal="left"/>
    </xf>
    <xf numFmtId="0" fontId="87" fillId="0" borderId="3" xfId="0" applyFont="1" applyBorder="1" applyAlignment="1">
      <alignment horizontal="left"/>
    </xf>
    <xf numFmtId="0" fontId="87" fillId="0" borderId="4" xfId="0" applyFont="1" applyBorder="1" applyAlignment="1">
      <alignment horizontal="left"/>
    </xf>
    <xf numFmtId="0" fontId="92" fillId="3" borderId="1" xfId="259" applyNumberFormat="1" applyFont="1" applyFill="1" applyBorder="1" applyAlignment="1">
      <alignment horizontal="left" vertical="center"/>
    </xf>
    <xf numFmtId="0" fontId="92" fillId="3" borderId="3" xfId="259" applyNumberFormat="1" applyFont="1" applyFill="1" applyBorder="1" applyAlignment="1">
      <alignment horizontal="center" vertical="center"/>
    </xf>
    <xf numFmtId="0" fontId="92" fillId="3" borderId="4" xfId="259" applyNumberFormat="1" applyFont="1" applyFill="1" applyBorder="1" applyAlignment="1">
      <alignment horizontal="center" vertical="center"/>
    </xf>
    <xf numFmtId="167" fontId="92" fillId="3" borderId="2" xfId="259" applyNumberFormat="1" applyFont="1" applyFill="1" applyBorder="1" applyAlignment="1">
      <alignment horizontal="center" vertical="center" wrapText="1"/>
    </xf>
    <xf numFmtId="167" fontId="92" fillId="3" borderId="4" xfId="259" applyNumberFormat="1" applyFont="1" applyFill="1" applyBorder="1" applyAlignment="1">
      <alignment horizontal="center" vertical="center" wrapText="1"/>
    </xf>
    <xf numFmtId="0" fontId="85" fillId="0" borderId="1" xfId="258" applyFont="1" applyBorder="1" applyAlignment="1">
      <alignment horizontal="center"/>
    </xf>
    <xf numFmtId="0" fontId="92" fillId="3" borderId="1" xfId="259" applyNumberFormat="1" applyFont="1" applyFill="1" applyBorder="1">
      <alignment horizontal="left" vertical="center"/>
    </xf>
    <xf numFmtId="0" fontId="92" fillId="3" borderId="2" xfId="259" applyNumberFormat="1" applyFont="1" applyFill="1" applyBorder="1">
      <alignment horizontal="left" vertical="center"/>
    </xf>
    <xf numFmtId="0" fontId="71" fillId="2" borderId="0" xfId="0" applyFont="1" applyFill="1" applyBorder="1" applyAlignment="1">
      <alignment horizontal="center" vertical="center"/>
    </xf>
    <xf numFmtId="0" fontId="63" fillId="0" borderId="0" xfId="0" applyFont="1" applyFill="1" applyBorder="1"/>
    <xf numFmtId="0" fontId="81" fillId="7" borderId="0" xfId="0" applyFont="1" applyFill="1" applyBorder="1" applyAlignment="1">
      <alignment horizontal="right"/>
    </xf>
    <xf numFmtId="0" fontId="74" fillId="7" borderId="13" xfId="0" applyFont="1" applyFill="1" applyBorder="1" applyAlignment="1">
      <alignment horizontal="center" vertical="center"/>
    </xf>
  </cellXfs>
  <cellStyles count="260">
    <cellStyle name="Normal" xfId="0" builtinId="0"/>
    <cellStyle name="Normal 10" xfId="10" xr:uid="{00000000-0005-0000-0000-000001000000}"/>
    <cellStyle name="Normal 100" xfId="100" xr:uid="{00000000-0005-0000-0000-000002000000}"/>
    <cellStyle name="Normal 101" xfId="101" xr:uid="{00000000-0005-0000-0000-000003000000}"/>
    <cellStyle name="Normal 102" xfId="102" xr:uid="{00000000-0005-0000-0000-000004000000}"/>
    <cellStyle name="Normal 103" xfId="103" xr:uid="{00000000-0005-0000-0000-000005000000}"/>
    <cellStyle name="Normal 104" xfId="104" xr:uid="{00000000-0005-0000-0000-000006000000}"/>
    <cellStyle name="Normal 105" xfId="105" xr:uid="{00000000-0005-0000-0000-000007000000}"/>
    <cellStyle name="Normal 106" xfId="106" xr:uid="{00000000-0005-0000-0000-000008000000}"/>
    <cellStyle name="Normal 107" xfId="107" xr:uid="{00000000-0005-0000-0000-000009000000}"/>
    <cellStyle name="Normal 108" xfId="108" xr:uid="{00000000-0005-0000-0000-00000A000000}"/>
    <cellStyle name="Normal 109" xfId="109" xr:uid="{00000000-0005-0000-0000-00000B000000}"/>
    <cellStyle name="Normal 11" xfId="11" xr:uid="{00000000-0005-0000-0000-00000C000000}"/>
    <cellStyle name="Normal 110" xfId="110" xr:uid="{00000000-0005-0000-0000-00000D000000}"/>
    <cellStyle name="Normal 111" xfId="111" xr:uid="{00000000-0005-0000-0000-00000E000000}"/>
    <cellStyle name="Normal 112" xfId="112" xr:uid="{00000000-0005-0000-0000-00000F000000}"/>
    <cellStyle name="Normal 113" xfId="113" xr:uid="{00000000-0005-0000-0000-000010000000}"/>
    <cellStyle name="Normal 114" xfId="114" xr:uid="{00000000-0005-0000-0000-000011000000}"/>
    <cellStyle name="Normal 115" xfId="115" xr:uid="{00000000-0005-0000-0000-000012000000}"/>
    <cellStyle name="Normal 116" xfId="116" xr:uid="{00000000-0005-0000-0000-000013000000}"/>
    <cellStyle name="Normal 117" xfId="117" xr:uid="{00000000-0005-0000-0000-000014000000}"/>
    <cellStyle name="Normal 118" xfId="118" xr:uid="{00000000-0005-0000-0000-000015000000}"/>
    <cellStyle name="Normal 119" xfId="119" xr:uid="{00000000-0005-0000-0000-000016000000}"/>
    <cellStyle name="Normal 12" xfId="12" xr:uid="{00000000-0005-0000-0000-000017000000}"/>
    <cellStyle name="Normal 120" xfId="120" xr:uid="{00000000-0005-0000-0000-000018000000}"/>
    <cellStyle name="Normal 121" xfId="121" xr:uid="{00000000-0005-0000-0000-000019000000}"/>
    <cellStyle name="Normal 122" xfId="122" xr:uid="{00000000-0005-0000-0000-00001A000000}"/>
    <cellStyle name="Normal 123" xfId="123" xr:uid="{00000000-0005-0000-0000-00001B000000}"/>
    <cellStyle name="Normal 124" xfId="124" xr:uid="{00000000-0005-0000-0000-00001C000000}"/>
    <cellStyle name="Normal 125" xfId="125" xr:uid="{00000000-0005-0000-0000-00001D000000}"/>
    <cellStyle name="Normal 126" xfId="132" xr:uid="{00000000-0005-0000-0000-00001E000000}"/>
    <cellStyle name="Normal 127" xfId="126" xr:uid="{00000000-0005-0000-0000-00001F000000}"/>
    <cellStyle name="Normal 128" xfId="127" xr:uid="{00000000-0005-0000-0000-000020000000}"/>
    <cellStyle name="Normal 129" xfId="128" xr:uid="{00000000-0005-0000-0000-000021000000}"/>
    <cellStyle name="Normal 13" xfId="15" xr:uid="{00000000-0005-0000-0000-000022000000}"/>
    <cellStyle name="Normal 130" xfId="129" xr:uid="{00000000-0005-0000-0000-000023000000}"/>
    <cellStyle name="Normal 131" xfId="130" xr:uid="{00000000-0005-0000-0000-000024000000}"/>
    <cellStyle name="Normal 132" xfId="131" xr:uid="{00000000-0005-0000-0000-000025000000}"/>
    <cellStyle name="Normal 133" xfId="133" xr:uid="{00000000-0005-0000-0000-000026000000}"/>
    <cellStyle name="Normal 134" xfId="134" xr:uid="{00000000-0005-0000-0000-000027000000}"/>
    <cellStyle name="Normal 135" xfId="135" xr:uid="{00000000-0005-0000-0000-000028000000}"/>
    <cellStyle name="Normal 136" xfId="136" xr:uid="{00000000-0005-0000-0000-000029000000}"/>
    <cellStyle name="Normal 137" xfId="137" xr:uid="{00000000-0005-0000-0000-00002A000000}"/>
    <cellStyle name="Normal 138" xfId="138" xr:uid="{00000000-0005-0000-0000-00002B000000}"/>
    <cellStyle name="Normal 139" xfId="139" xr:uid="{00000000-0005-0000-0000-00002C000000}"/>
    <cellStyle name="Normal 14" xfId="13" xr:uid="{00000000-0005-0000-0000-00002D000000}"/>
    <cellStyle name="Normal 140" xfId="140" xr:uid="{00000000-0005-0000-0000-00002E000000}"/>
    <cellStyle name="Normal 141" xfId="141" xr:uid="{00000000-0005-0000-0000-00002F000000}"/>
    <cellStyle name="Normal 142" xfId="142" xr:uid="{00000000-0005-0000-0000-000030000000}"/>
    <cellStyle name="Normal 143" xfId="143" xr:uid="{00000000-0005-0000-0000-000031000000}"/>
    <cellStyle name="Normal 144" xfId="144" xr:uid="{00000000-0005-0000-0000-000032000000}"/>
    <cellStyle name="Normal 145" xfId="149" xr:uid="{00000000-0005-0000-0000-000033000000}"/>
    <cellStyle name="Normal 146" xfId="145" xr:uid="{00000000-0005-0000-0000-000034000000}"/>
    <cellStyle name="Normal 147" xfId="146" xr:uid="{00000000-0005-0000-0000-000035000000}"/>
    <cellStyle name="Normal 148" xfId="147" xr:uid="{00000000-0005-0000-0000-000036000000}"/>
    <cellStyle name="Normal 149" xfId="148" xr:uid="{00000000-0005-0000-0000-000037000000}"/>
    <cellStyle name="Normal 15" xfId="14" xr:uid="{00000000-0005-0000-0000-000038000000}"/>
    <cellStyle name="Normal 150" xfId="158" xr:uid="{00000000-0005-0000-0000-000039000000}"/>
    <cellStyle name="Normal 151" xfId="150" xr:uid="{00000000-0005-0000-0000-00003A000000}"/>
    <cellStyle name="Normal 152" xfId="151" xr:uid="{00000000-0005-0000-0000-00003B000000}"/>
    <cellStyle name="Normal 153" xfId="152" xr:uid="{00000000-0005-0000-0000-00003C000000}"/>
    <cellStyle name="Normal 154" xfId="153" xr:uid="{00000000-0005-0000-0000-00003D000000}"/>
    <cellStyle name="Normal 155" xfId="154" xr:uid="{00000000-0005-0000-0000-00003E000000}"/>
    <cellStyle name="Normal 156" xfId="155" xr:uid="{00000000-0005-0000-0000-00003F000000}"/>
    <cellStyle name="Normal 157" xfId="156" xr:uid="{00000000-0005-0000-0000-000040000000}"/>
    <cellStyle name="Normal 158" xfId="157" xr:uid="{00000000-0005-0000-0000-000041000000}"/>
    <cellStyle name="Normal 159" xfId="159" xr:uid="{00000000-0005-0000-0000-000042000000}"/>
    <cellStyle name="Normal 16" xfId="16" xr:uid="{00000000-0005-0000-0000-000043000000}"/>
    <cellStyle name="Normal 160" xfId="160" xr:uid="{00000000-0005-0000-0000-000044000000}"/>
    <cellStyle name="Normal 161" xfId="161" xr:uid="{00000000-0005-0000-0000-000045000000}"/>
    <cellStyle name="Normal 162" xfId="162" xr:uid="{00000000-0005-0000-0000-000046000000}"/>
    <cellStyle name="Normal 163" xfId="163" xr:uid="{00000000-0005-0000-0000-000047000000}"/>
    <cellStyle name="Normal 164" xfId="164" xr:uid="{00000000-0005-0000-0000-000048000000}"/>
    <cellStyle name="Normal 165" xfId="165" xr:uid="{00000000-0005-0000-0000-000049000000}"/>
    <cellStyle name="Normal 166" xfId="166" xr:uid="{00000000-0005-0000-0000-00004A000000}"/>
    <cellStyle name="Normal 167" xfId="167" xr:uid="{00000000-0005-0000-0000-00004B000000}"/>
    <cellStyle name="Normal 168" xfId="168" xr:uid="{00000000-0005-0000-0000-00004C000000}"/>
    <cellStyle name="Normal 169" xfId="169" xr:uid="{00000000-0005-0000-0000-00004D000000}"/>
    <cellStyle name="Normal 17" xfId="17" xr:uid="{00000000-0005-0000-0000-00004E000000}"/>
    <cellStyle name="Normal 170" xfId="170" xr:uid="{00000000-0005-0000-0000-00004F000000}"/>
    <cellStyle name="Normal 171" xfId="171" xr:uid="{00000000-0005-0000-0000-000050000000}"/>
    <cellStyle name="Normal 172" xfId="172" xr:uid="{00000000-0005-0000-0000-000051000000}"/>
    <cellStyle name="Normal 173" xfId="173" xr:uid="{00000000-0005-0000-0000-000052000000}"/>
    <cellStyle name="Normal 174" xfId="174" xr:uid="{00000000-0005-0000-0000-000053000000}"/>
    <cellStyle name="Normal 175" xfId="175" xr:uid="{00000000-0005-0000-0000-000054000000}"/>
    <cellStyle name="Normal 176" xfId="176" xr:uid="{00000000-0005-0000-0000-000055000000}"/>
    <cellStyle name="Normal 177" xfId="177" xr:uid="{00000000-0005-0000-0000-000056000000}"/>
    <cellStyle name="Normal 178" xfId="178" xr:uid="{00000000-0005-0000-0000-000057000000}"/>
    <cellStyle name="Normal 179" xfId="179" xr:uid="{00000000-0005-0000-0000-000058000000}"/>
    <cellStyle name="Normal 18" xfId="18" xr:uid="{00000000-0005-0000-0000-000059000000}"/>
    <cellStyle name="Normal 180" xfId="180" xr:uid="{00000000-0005-0000-0000-00005A000000}"/>
    <cellStyle name="Normal 181" xfId="181" xr:uid="{00000000-0005-0000-0000-00005B000000}"/>
    <cellStyle name="Normal 182" xfId="182" xr:uid="{00000000-0005-0000-0000-00005C000000}"/>
    <cellStyle name="Normal 183" xfId="183" xr:uid="{00000000-0005-0000-0000-00005D000000}"/>
    <cellStyle name="Normal 184" xfId="184" xr:uid="{00000000-0005-0000-0000-00005E000000}"/>
    <cellStyle name="Normal 185" xfId="185" xr:uid="{00000000-0005-0000-0000-00005F000000}"/>
    <cellStyle name="Normal 186" xfId="186" xr:uid="{00000000-0005-0000-0000-000060000000}"/>
    <cellStyle name="Normal 187" xfId="187" xr:uid="{00000000-0005-0000-0000-000061000000}"/>
    <cellStyle name="Normal 188" xfId="188" xr:uid="{00000000-0005-0000-0000-000062000000}"/>
    <cellStyle name="Normal 189" xfId="189" xr:uid="{00000000-0005-0000-0000-000063000000}"/>
    <cellStyle name="Normal 19" xfId="19" xr:uid="{00000000-0005-0000-0000-000064000000}"/>
    <cellStyle name="Normal 190" xfId="190" xr:uid="{00000000-0005-0000-0000-000065000000}"/>
    <cellStyle name="Normal 191" xfId="191" xr:uid="{00000000-0005-0000-0000-000066000000}"/>
    <cellStyle name="Normal 192" xfId="192" xr:uid="{00000000-0005-0000-0000-000067000000}"/>
    <cellStyle name="Normal 193" xfId="193" xr:uid="{00000000-0005-0000-0000-000068000000}"/>
    <cellStyle name="Normal 194" xfId="194" xr:uid="{00000000-0005-0000-0000-000069000000}"/>
    <cellStyle name="Normal 195" xfId="195" xr:uid="{00000000-0005-0000-0000-00006A000000}"/>
    <cellStyle name="Normal 196" xfId="196" xr:uid="{00000000-0005-0000-0000-00006B000000}"/>
    <cellStyle name="Normal 197" xfId="197" xr:uid="{00000000-0005-0000-0000-00006C000000}"/>
    <cellStyle name="Normal 198" xfId="198" xr:uid="{00000000-0005-0000-0000-00006D000000}"/>
    <cellStyle name="Normal 199" xfId="199" xr:uid="{00000000-0005-0000-0000-00006E000000}"/>
    <cellStyle name="Normal 2" xfId="2" xr:uid="{00000000-0005-0000-0000-00006F000000}"/>
    <cellStyle name="Normal 20" xfId="20" xr:uid="{00000000-0005-0000-0000-000070000000}"/>
    <cellStyle name="Normal 200" xfId="200" xr:uid="{00000000-0005-0000-0000-000071000000}"/>
    <cellStyle name="Normal 201" xfId="201" xr:uid="{00000000-0005-0000-0000-000072000000}"/>
    <cellStyle name="Normal 202" xfId="202" xr:uid="{00000000-0005-0000-0000-000073000000}"/>
    <cellStyle name="Normal 203" xfId="203" xr:uid="{00000000-0005-0000-0000-000074000000}"/>
    <cellStyle name="Normal 204" xfId="204" xr:uid="{00000000-0005-0000-0000-000075000000}"/>
    <cellStyle name="Normal 205" xfId="212" xr:uid="{00000000-0005-0000-0000-000076000000}"/>
    <cellStyle name="Normal 206" xfId="213" xr:uid="{00000000-0005-0000-0000-000077000000}"/>
    <cellStyle name="Normal 207" xfId="214" xr:uid="{00000000-0005-0000-0000-000078000000}"/>
    <cellStyle name="Normal 208" xfId="215" xr:uid="{00000000-0005-0000-0000-000079000000}"/>
    <cellStyle name="Normal 209" xfId="216" xr:uid="{00000000-0005-0000-0000-00007A000000}"/>
    <cellStyle name="Normal 21" xfId="21" xr:uid="{00000000-0005-0000-0000-00007B000000}"/>
    <cellStyle name="Normal 210" xfId="217" xr:uid="{00000000-0005-0000-0000-00007C000000}"/>
    <cellStyle name="Normal 211" xfId="218" xr:uid="{00000000-0005-0000-0000-00007D000000}"/>
    <cellStyle name="Normal 212" xfId="219" xr:uid="{00000000-0005-0000-0000-00007E000000}"/>
    <cellStyle name="Normal 213" xfId="221" xr:uid="{00000000-0005-0000-0000-00007F000000}"/>
    <cellStyle name="Normal 214" xfId="220" xr:uid="{00000000-0005-0000-0000-000080000000}"/>
    <cellStyle name="Normal 215" xfId="229" xr:uid="{00000000-0005-0000-0000-000081000000}"/>
    <cellStyle name="Normal 216" xfId="230" xr:uid="{00000000-0005-0000-0000-000082000000}"/>
    <cellStyle name="Normal 217" xfId="231" xr:uid="{00000000-0005-0000-0000-000083000000}"/>
    <cellStyle name="Normal 218" xfId="232" xr:uid="{00000000-0005-0000-0000-000084000000}"/>
    <cellStyle name="Normal 219" xfId="233" xr:uid="{00000000-0005-0000-0000-000085000000}"/>
    <cellStyle name="Normal 22" xfId="22" xr:uid="{00000000-0005-0000-0000-000086000000}"/>
    <cellStyle name="Normal 220" xfId="234" xr:uid="{00000000-0005-0000-0000-000087000000}"/>
    <cellStyle name="Normal 221" xfId="205" xr:uid="{00000000-0005-0000-0000-000088000000}"/>
    <cellStyle name="Normal 222" xfId="222" xr:uid="{00000000-0005-0000-0000-000089000000}"/>
    <cellStyle name="Normal 223" xfId="235" xr:uid="{00000000-0005-0000-0000-00008A000000}"/>
    <cellStyle name="Normal 224" xfId="236" xr:uid="{00000000-0005-0000-0000-00008B000000}"/>
    <cellStyle name="Normal 225" xfId="237" xr:uid="{00000000-0005-0000-0000-00008C000000}"/>
    <cellStyle name="Normal 226" xfId="238" xr:uid="{00000000-0005-0000-0000-00008D000000}"/>
    <cellStyle name="Normal 227" xfId="223" xr:uid="{00000000-0005-0000-0000-00008E000000}"/>
    <cellStyle name="Normal 228" xfId="239" xr:uid="{00000000-0005-0000-0000-00008F000000}"/>
    <cellStyle name="Normal 229" xfId="240" xr:uid="{00000000-0005-0000-0000-000090000000}"/>
    <cellStyle name="Normal 23" xfId="38" xr:uid="{00000000-0005-0000-0000-000091000000}"/>
    <cellStyle name="Normal 230" xfId="224" xr:uid="{00000000-0005-0000-0000-000092000000}"/>
    <cellStyle name="Normal 231" xfId="225" xr:uid="{00000000-0005-0000-0000-000093000000}"/>
    <cellStyle name="Normal 232" xfId="226" xr:uid="{00000000-0005-0000-0000-000094000000}"/>
    <cellStyle name="Normal 233" xfId="206" xr:uid="{00000000-0005-0000-0000-000095000000}"/>
    <cellStyle name="Normal 234" xfId="207" xr:uid="{00000000-0005-0000-0000-000096000000}"/>
    <cellStyle name="Normal 235" xfId="208" xr:uid="{00000000-0005-0000-0000-000097000000}"/>
    <cellStyle name="Normal 236" xfId="209" xr:uid="{00000000-0005-0000-0000-000098000000}"/>
    <cellStyle name="Normal 237" xfId="210" xr:uid="{00000000-0005-0000-0000-000099000000}"/>
    <cellStyle name="Normal 238" xfId="211" xr:uid="{00000000-0005-0000-0000-00009A000000}"/>
    <cellStyle name="Normal 239" xfId="227" xr:uid="{00000000-0005-0000-0000-00009B000000}"/>
    <cellStyle name="Normal 24" xfId="44" xr:uid="{00000000-0005-0000-0000-00009C000000}"/>
    <cellStyle name="Normal 240" xfId="228" xr:uid="{00000000-0005-0000-0000-00009D000000}"/>
    <cellStyle name="Normal 241" xfId="241" xr:uid="{00000000-0005-0000-0000-00009E000000}"/>
    <cellStyle name="Normal 242" xfId="242" xr:uid="{00000000-0005-0000-0000-00009F000000}"/>
    <cellStyle name="Normal 243" xfId="243" xr:uid="{00000000-0005-0000-0000-0000A0000000}"/>
    <cellStyle name="Normal 244" xfId="244" xr:uid="{00000000-0005-0000-0000-0000A1000000}"/>
    <cellStyle name="Normal 245" xfId="245" xr:uid="{00000000-0005-0000-0000-0000A2000000}"/>
    <cellStyle name="Normal 246" xfId="246" xr:uid="{00000000-0005-0000-0000-0000A3000000}"/>
    <cellStyle name="Normal 247" xfId="247" xr:uid="{00000000-0005-0000-0000-0000A4000000}"/>
    <cellStyle name="Normal 248" xfId="248" xr:uid="{00000000-0005-0000-0000-0000A5000000}"/>
    <cellStyle name="Normal 249" xfId="249" xr:uid="{00000000-0005-0000-0000-0000A6000000}"/>
    <cellStyle name="Normal 25" xfId="39" xr:uid="{00000000-0005-0000-0000-0000A7000000}"/>
    <cellStyle name="Normal 250" xfId="250" xr:uid="{00000000-0005-0000-0000-0000A8000000}"/>
    <cellStyle name="Normal 251" xfId="251" xr:uid="{00000000-0005-0000-0000-0000A9000000}"/>
    <cellStyle name="Normal 252" xfId="252" xr:uid="{00000000-0005-0000-0000-0000AA000000}"/>
    <cellStyle name="Normal 253" xfId="253" xr:uid="{00000000-0005-0000-0000-0000AB000000}"/>
    <cellStyle name="Normal 254" xfId="254" xr:uid="{00000000-0005-0000-0000-0000AC000000}"/>
    <cellStyle name="Normal 255" xfId="255" xr:uid="{00000000-0005-0000-0000-0000AD000000}"/>
    <cellStyle name="Normal 256" xfId="256" xr:uid="{00000000-0005-0000-0000-0000AE000000}"/>
    <cellStyle name="Normal 257" xfId="257" xr:uid="{00000000-0005-0000-0000-0000AF000000}"/>
    <cellStyle name="Normal 26" xfId="32" xr:uid="{00000000-0005-0000-0000-0000B0000000}"/>
    <cellStyle name="Normal 27" xfId="33" xr:uid="{00000000-0005-0000-0000-0000B1000000}"/>
    <cellStyle name="Normal 28" xfId="45" xr:uid="{00000000-0005-0000-0000-0000B2000000}"/>
    <cellStyle name="Normal 29" xfId="40" xr:uid="{00000000-0005-0000-0000-0000B3000000}"/>
    <cellStyle name="Normal 3" xfId="3" xr:uid="{00000000-0005-0000-0000-0000B4000000}"/>
    <cellStyle name="Normal 30" xfId="34" xr:uid="{00000000-0005-0000-0000-0000B5000000}"/>
    <cellStyle name="Normal 31" xfId="35" xr:uid="{00000000-0005-0000-0000-0000B6000000}"/>
    <cellStyle name="Normal 32" xfId="36" xr:uid="{00000000-0005-0000-0000-0000B7000000}"/>
    <cellStyle name="Normal 33" xfId="23" xr:uid="{00000000-0005-0000-0000-0000B8000000}"/>
    <cellStyle name="Normal 34" xfId="24" xr:uid="{00000000-0005-0000-0000-0000B9000000}"/>
    <cellStyle name="Normal 35" xfId="25" xr:uid="{00000000-0005-0000-0000-0000BA000000}"/>
    <cellStyle name="Normal 36" xfId="26" xr:uid="{00000000-0005-0000-0000-0000BB000000}"/>
    <cellStyle name="Normal 37" xfId="27" xr:uid="{00000000-0005-0000-0000-0000BC000000}"/>
    <cellStyle name="Normal 38" xfId="28" xr:uid="{00000000-0005-0000-0000-0000BD000000}"/>
    <cellStyle name="Normal 39" xfId="29" xr:uid="{00000000-0005-0000-0000-0000BE000000}"/>
    <cellStyle name="Normal 4" xfId="4" xr:uid="{00000000-0005-0000-0000-0000BF000000}"/>
    <cellStyle name="Normal 40" xfId="30" xr:uid="{00000000-0005-0000-0000-0000C0000000}"/>
    <cellStyle name="Normal 41" xfId="31" xr:uid="{00000000-0005-0000-0000-0000C1000000}"/>
    <cellStyle name="Normal 42" xfId="37" xr:uid="{00000000-0005-0000-0000-0000C2000000}"/>
    <cellStyle name="Normal 43" xfId="41" xr:uid="{00000000-0005-0000-0000-0000C3000000}"/>
    <cellStyle name="Normal 44" xfId="42" xr:uid="{00000000-0005-0000-0000-0000C4000000}"/>
    <cellStyle name="Normal 45" xfId="43" xr:uid="{00000000-0005-0000-0000-0000C5000000}"/>
    <cellStyle name="Normal 46" xfId="46" xr:uid="{00000000-0005-0000-0000-0000C6000000}"/>
    <cellStyle name="Normal 47" xfId="47" xr:uid="{00000000-0005-0000-0000-0000C7000000}"/>
    <cellStyle name="Normal 48" xfId="54" xr:uid="{00000000-0005-0000-0000-0000C8000000}"/>
    <cellStyle name="Normal 49" xfId="48" xr:uid="{00000000-0005-0000-0000-0000C9000000}"/>
    <cellStyle name="Normal 5" xfId="5" xr:uid="{00000000-0005-0000-0000-0000CA000000}"/>
    <cellStyle name="Normal 50" xfId="49" xr:uid="{00000000-0005-0000-0000-0000CB000000}"/>
    <cellStyle name="Normal 51" xfId="50" xr:uid="{00000000-0005-0000-0000-0000CC000000}"/>
    <cellStyle name="Normal 52" xfId="51" xr:uid="{00000000-0005-0000-0000-0000CD000000}"/>
    <cellStyle name="Normal 53" xfId="52" xr:uid="{00000000-0005-0000-0000-0000CE000000}"/>
    <cellStyle name="Normal 54" xfId="53" xr:uid="{00000000-0005-0000-0000-0000CF000000}"/>
    <cellStyle name="Normal 55" xfId="55" xr:uid="{00000000-0005-0000-0000-0000D0000000}"/>
    <cellStyle name="Normal 56" xfId="56" xr:uid="{00000000-0005-0000-0000-0000D1000000}"/>
    <cellStyle name="Normal 57" xfId="57" xr:uid="{00000000-0005-0000-0000-0000D2000000}"/>
    <cellStyle name="Normal 58" xfId="58" xr:uid="{00000000-0005-0000-0000-0000D3000000}"/>
    <cellStyle name="Normal 59" xfId="59" xr:uid="{00000000-0005-0000-0000-0000D4000000}"/>
    <cellStyle name="Normal 6" xfId="6" xr:uid="{00000000-0005-0000-0000-0000D5000000}"/>
    <cellStyle name="Normal 60" xfId="60" xr:uid="{00000000-0005-0000-0000-0000D6000000}"/>
    <cellStyle name="Normal 61" xfId="61" xr:uid="{00000000-0005-0000-0000-0000D7000000}"/>
    <cellStyle name="Normal 62" xfId="62" xr:uid="{00000000-0005-0000-0000-0000D8000000}"/>
    <cellStyle name="Normal 63" xfId="63" xr:uid="{00000000-0005-0000-0000-0000D9000000}"/>
    <cellStyle name="Normal 64" xfId="64" xr:uid="{00000000-0005-0000-0000-0000DA000000}"/>
    <cellStyle name="Normal 65" xfId="68" xr:uid="{00000000-0005-0000-0000-0000DB000000}"/>
    <cellStyle name="Normal 66" xfId="65" xr:uid="{00000000-0005-0000-0000-0000DC000000}"/>
    <cellStyle name="Normal 67" xfId="66" xr:uid="{00000000-0005-0000-0000-0000DD000000}"/>
    <cellStyle name="Normal 68" xfId="69" xr:uid="{00000000-0005-0000-0000-0000DE000000}"/>
    <cellStyle name="Normal 69" xfId="70" xr:uid="{00000000-0005-0000-0000-0000DF000000}"/>
    <cellStyle name="Normal 7" xfId="7" xr:uid="{00000000-0005-0000-0000-0000E0000000}"/>
    <cellStyle name="Normal 70" xfId="67" xr:uid="{00000000-0005-0000-0000-0000E1000000}"/>
    <cellStyle name="Normal 71" xfId="71" xr:uid="{00000000-0005-0000-0000-0000E2000000}"/>
    <cellStyle name="Normal 72" xfId="72" xr:uid="{00000000-0005-0000-0000-0000E3000000}"/>
    <cellStyle name="Normal 73" xfId="73" xr:uid="{00000000-0005-0000-0000-0000E4000000}"/>
    <cellStyle name="Normal 74" xfId="74" xr:uid="{00000000-0005-0000-0000-0000E5000000}"/>
    <cellStyle name="Normal 75" xfId="75" xr:uid="{00000000-0005-0000-0000-0000E6000000}"/>
    <cellStyle name="Normal 76" xfId="76" xr:uid="{00000000-0005-0000-0000-0000E7000000}"/>
    <cellStyle name="Normal 77" xfId="77" xr:uid="{00000000-0005-0000-0000-0000E8000000}"/>
    <cellStyle name="Normal 78" xfId="78" xr:uid="{00000000-0005-0000-0000-0000E9000000}"/>
    <cellStyle name="Normal 79" xfId="79" xr:uid="{00000000-0005-0000-0000-0000EA000000}"/>
    <cellStyle name="Normal 8" xfId="8" xr:uid="{00000000-0005-0000-0000-0000EB000000}"/>
    <cellStyle name="Normal 80" xfId="80" xr:uid="{00000000-0005-0000-0000-0000EC000000}"/>
    <cellStyle name="Normal 81" xfId="81" xr:uid="{00000000-0005-0000-0000-0000ED000000}"/>
    <cellStyle name="Normal 82" xfId="82" xr:uid="{00000000-0005-0000-0000-0000EE000000}"/>
    <cellStyle name="Normal 83" xfId="83" xr:uid="{00000000-0005-0000-0000-0000EF000000}"/>
    <cellStyle name="Normal 84" xfId="84" xr:uid="{00000000-0005-0000-0000-0000F0000000}"/>
    <cellStyle name="Normal 85" xfId="85" xr:uid="{00000000-0005-0000-0000-0000F1000000}"/>
    <cellStyle name="Normal 86" xfId="86" xr:uid="{00000000-0005-0000-0000-0000F2000000}"/>
    <cellStyle name="Normal 87" xfId="87" xr:uid="{00000000-0005-0000-0000-0000F3000000}"/>
    <cellStyle name="Normal 88" xfId="88" xr:uid="{00000000-0005-0000-0000-0000F4000000}"/>
    <cellStyle name="Normal 89" xfId="89" xr:uid="{00000000-0005-0000-0000-0000F5000000}"/>
    <cellStyle name="Normal 9" xfId="9" xr:uid="{00000000-0005-0000-0000-0000F6000000}"/>
    <cellStyle name="Normal 90" xfId="90" xr:uid="{00000000-0005-0000-0000-0000F7000000}"/>
    <cellStyle name="Normal 91" xfId="91" xr:uid="{00000000-0005-0000-0000-0000F8000000}"/>
    <cellStyle name="Normal 92" xfId="92" xr:uid="{00000000-0005-0000-0000-0000F9000000}"/>
    <cellStyle name="Normal 93" xfId="93" xr:uid="{00000000-0005-0000-0000-0000FA000000}"/>
    <cellStyle name="Normal 94" xfId="94" xr:uid="{00000000-0005-0000-0000-0000FB000000}"/>
    <cellStyle name="Normal 95" xfId="95" xr:uid="{00000000-0005-0000-0000-0000FC000000}"/>
    <cellStyle name="Normal 96" xfId="96" xr:uid="{00000000-0005-0000-0000-0000FD000000}"/>
    <cellStyle name="Normal 97" xfId="97" xr:uid="{00000000-0005-0000-0000-0000FE000000}"/>
    <cellStyle name="Normal 98" xfId="98" xr:uid="{00000000-0005-0000-0000-0000FF000000}"/>
    <cellStyle name="Normal 99" xfId="99" xr:uid="{00000000-0005-0000-0000-000000010000}"/>
    <cellStyle name="Normal_Beam" xfId="258" xr:uid="{9FBD225D-D0D9-4C02-8CC1-62F16B04A013}"/>
    <cellStyle name="Normal_Lech tam xien" xfId="1" xr:uid="{00000000-0005-0000-0000-000001010000}"/>
    <cellStyle name="Tieu de phu" xfId="259" xr:uid="{64A26EC3-D52D-4C87-933D-7BB562C743C4}"/>
  </cellStyles>
  <dxfs count="0"/>
  <tableStyles count="0" defaultTableStyle="TableStyleMedium9" defaultPivotStyle="PivotStyleLight16"/>
  <colors>
    <mruColors>
      <color rgb="FFFF00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>
    <tabColor rgb="FFFF0000"/>
    <pageSetUpPr fitToPage="1"/>
  </sheetPr>
  <dimension ref="A1:AF468"/>
  <sheetViews>
    <sheetView showGridLines="0" view="pageBreakPreview" topLeftCell="A25" zoomScale="85" zoomScaleNormal="85" zoomScaleSheetLayoutView="85" workbookViewId="0">
      <selection activeCell="Z6" sqref="Z6"/>
    </sheetView>
  </sheetViews>
  <sheetFormatPr defaultColWidth="9.109375" defaultRowHeight="13.2" x14ac:dyDescent="0.25"/>
  <cols>
    <col min="1" max="1" width="6.6640625" style="54" customWidth="1"/>
    <col min="2" max="2" width="5.88671875" style="8" customWidth="1"/>
    <col min="3" max="3" width="9.5546875" style="8" customWidth="1"/>
    <col min="4" max="4" width="13.44140625" style="8" customWidth="1"/>
    <col min="5" max="5" width="10" style="8" customWidth="1"/>
    <col min="6" max="7" width="9.33203125" style="8" customWidth="1"/>
    <col min="8" max="8" width="7.33203125" style="8" customWidth="1"/>
    <col min="9" max="9" width="6.88671875" style="8" customWidth="1"/>
    <col min="10" max="10" width="6.33203125" style="8" customWidth="1"/>
    <col min="11" max="11" width="6.5546875" style="8" customWidth="1"/>
    <col min="12" max="12" width="5.6640625" style="8" bestFit="1" customWidth="1"/>
    <col min="13" max="13" width="7.109375" style="8" bestFit="1" customWidth="1"/>
    <col min="14" max="14" width="6.6640625" style="8" customWidth="1"/>
    <col min="15" max="15" width="7" style="8" customWidth="1"/>
    <col min="16" max="16" width="7.44140625" style="8" customWidth="1"/>
    <col min="17" max="17" width="4" style="8" customWidth="1"/>
    <col min="18" max="18" width="5.88671875" style="8" customWidth="1"/>
    <col min="19" max="19" width="2.21875" style="8" customWidth="1"/>
    <col min="20" max="20" width="3.44140625" style="8" customWidth="1"/>
    <col min="21" max="21" width="5.109375" style="8" customWidth="1"/>
    <col min="22" max="22" width="5.88671875" style="8" customWidth="1"/>
    <col min="23" max="23" width="5.5546875" style="8" bestFit="1" customWidth="1"/>
    <col min="24" max="24" width="6.88671875" style="8" customWidth="1"/>
    <col min="25" max="26" width="7.6640625" style="8" customWidth="1"/>
    <col min="27" max="27" width="6.88671875" style="8" bestFit="1" customWidth="1"/>
    <col min="28" max="29" width="6.44140625" style="8" bestFit="1" customWidth="1"/>
    <col min="30" max="30" width="5.5546875" style="8" customWidth="1"/>
    <col min="31" max="16384" width="9.109375" style="55"/>
  </cols>
  <sheetData>
    <row r="1" spans="1:32" ht="32.25" customHeight="1" x14ac:dyDescent="0.25">
      <c r="B1" s="122" t="s">
        <v>43</v>
      </c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52" t="s">
        <v>81</v>
      </c>
      <c r="AA1" s="152"/>
      <c r="AB1" s="152"/>
      <c r="AC1" s="152"/>
      <c r="AD1" s="151"/>
      <c r="AE1" s="150"/>
      <c r="AF1" s="150"/>
    </row>
    <row r="2" spans="1:32" ht="21" customHeight="1" x14ac:dyDescent="0.25">
      <c r="A2" s="8"/>
      <c r="B2" s="68" t="s">
        <v>19</v>
      </c>
      <c r="C2" s="64"/>
      <c r="D2" s="64" t="s">
        <v>80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2"/>
      <c r="S2" s="2"/>
      <c r="T2" s="2"/>
      <c r="U2" s="123"/>
      <c r="V2" s="123"/>
      <c r="AE2" s="150"/>
      <c r="AF2" s="150"/>
    </row>
    <row r="3" spans="1:32" ht="21" customHeight="1" x14ac:dyDescent="0.25">
      <c r="A3" s="8"/>
      <c r="B3" s="74" t="s">
        <v>83</v>
      </c>
      <c r="C3" s="64"/>
      <c r="D3" s="64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2"/>
      <c r="S3" s="2"/>
      <c r="T3" s="2"/>
      <c r="U3" s="61"/>
      <c r="V3" s="61"/>
      <c r="AE3" s="150"/>
      <c r="AF3" s="150"/>
    </row>
    <row r="4" spans="1:32" ht="21" customHeight="1" x14ac:dyDescent="0.25">
      <c r="A4" s="8"/>
      <c r="B4" s="108" t="s">
        <v>86</v>
      </c>
      <c r="C4" s="108"/>
      <c r="D4" s="64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2"/>
      <c r="S4" s="2"/>
      <c r="T4" s="2"/>
      <c r="U4" s="61"/>
      <c r="V4" s="61"/>
      <c r="AE4" s="150"/>
      <c r="AF4" s="150"/>
    </row>
    <row r="5" spans="1:32" ht="21" customHeight="1" x14ac:dyDescent="0.25">
      <c r="A5" s="69"/>
      <c r="B5" s="108" t="s">
        <v>87</v>
      </c>
      <c r="C5" s="108"/>
      <c r="D5" s="6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2"/>
      <c r="S5" s="2"/>
      <c r="T5" s="2"/>
      <c r="U5" s="61"/>
      <c r="V5" s="61"/>
      <c r="AE5" s="150"/>
      <c r="AF5" s="150"/>
    </row>
    <row r="6" spans="1:32" ht="21" customHeight="1" x14ac:dyDescent="0.25">
      <c r="A6" s="69"/>
      <c r="B6" s="108" t="s">
        <v>88</v>
      </c>
      <c r="C6" s="108"/>
      <c r="D6" s="6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2"/>
      <c r="S6" s="2"/>
      <c r="T6" s="2"/>
      <c r="U6" s="61"/>
      <c r="V6" s="61"/>
      <c r="AE6" s="150"/>
      <c r="AF6" s="150"/>
    </row>
    <row r="7" spans="1:32" ht="21.6" customHeight="1" x14ac:dyDescent="0.25">
      <c r="A7" s="70"/>
      <c r="B7" s="17" t="s">
        <v>84</v>
      </c>
      <c r="C7" s="63"/>
      <c r="D7" s="6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4"/>
      <c r="S7" s="3"/>
      <c r="T7" s="3"/>
      <c r="U7" s="124"/>
      <c r="V7" s="124"/>
      <c r="W7" s="18"/>
      <c r="X7" s="18"/>
      <c r="Y7" s="18"/>
      <c r="Z7" s="18"/>
      <c r="AA7" s="18"/>
      <c r="AB7" s="18"/>
      <c r="AC7" s="18"/>
      <c r="AD7" s="18"/>
      <c r="AE7" s="150"/>
      <c r="AF7" s="150"/>
    </row>
    <row r="8" spans="1:32" ht="15.75" customHeight="1" x14ac:dyDescent="0.35">
      <c r="A8" s="70"/>
      <c r="D8" s="7" t="s">
        <v>44</v>
      </c>
      <c r="F8" s="26" t="s">
        <v>0</v>
      </c>
      <c r="G8" s="9" t="s">
        <v>79</v>
      </c>
      <c r="H8" s="71">
        <f>HLOOKUP($F$8,'Bang tra'!$B$5:$M$10,2,0)</f>
        <v>17</v>
      </c>
      <c r="I8" s="7" t="s">
        <v>10</v>
      </c>
      <c r="J8" s="9" t="s">
        <v>20</v>
      </c>
      <c r="K8" s="72">
        <f>HLOOKUP($F$8,'Bang tra'!$B$5:$M$10,3,0)</f>
        <v>1.1499999999999999</v>
      </c>
      <c r="L8" s="7" t="s">
        <v>10</v>
      </c>
      <c r="M8" s="9" t="s">
        <v>22</v>
      </c>
      <c r="N8" s="73">
        <f>HLOOKUP($F$8,'Bang tra'!$B$5:$M$10,6,0)</f>
        <v>32500</v>
      </c>
      <c r="O8" s="10" t="s">
        <v>10</v>
      </c>
      <c r="V8" s="48" t="s">
        <v>76</v>
      </c>
      <c r="X8" s="3"/>
      <c r="AA8" s="14" t="s">
        <v>74</v>
      </c>
      <c r="AB8" s="52">
        <v>0.9</v>
      </c>
      <c r="AC8" s="3"/>
      <c r="AD8" s="149"/>
      <c r="AE8" s="150"/>
      <c r="AF8" s="150"/>
    </row>
    <row r="9" spans="1:32" ht="15.75" customHeight="1" x14ac:dyDescent="0.35">
      <c r="A9" s="70"/>
      <c r="F9" s="25"/>
      <c r="J9" s="9" t="s">
        <v>21</v>
      </c>
      <c r="K9" s="49">
        <f>HLOOKUP($F$8,'Bang tra'!$B$5:$M$10,4,0)</f>
        <v>22</v>
      </c>
      <c r="L9" s="7" t="s">
        <v>10</v>
      </c>
      <c r="T9" s="51"/>
      <c r="V9" s="15" t="s">
        <v>78</v>
      </c>
      <c r="X9" s="3"/>
      <c r="AA9" s="14" t="s">
        <v>75</v>
      </c>
      <c r="AB9" s="53">
        <v>30</v>
      </c>
      <c r="AC9" s="15" t="s">
        <v>11</v>
      </c>
      <c r="AD9" s="149"/>
      <c r="AE9" s="150"/>
      <c r="AF9" s="150"/>
    </row>
    <row r="10" spans="1:32" ht="15.75" customHeight="1" x14ac:dyDescent="0.25">
      <c r="A10" s="69"/>
      <c r="D10" s="8" t="s">
        <v>45</v>
      </c>
      <c r="E10" s="9"/>
      <c r="F10" s="27" t="s">
        <v>18</v>
      </c>
      <c r="G10" s="9" t="s">
        <v>73</v>
      </c>
      <c r="H10" s="50">
        <f>HLOOKUP($F$10,'Bang tra'!$B$14:$I$19,3,0)</f>
        <v>350</v>
      </c>
      <c r="I10" s="7" t="s">
        <v>10</v>
      </c>
      <c r="J10" s="9" t="s">
        <v>72</v>
      </c>
      <c r="K10" s="50">
        <f>HLOOKUP($F$10,'Bang tra'!$B$14:$I$19,4,0)</f>
        <v>350</v>
      </c>
      <c r="L10" s="7" t="s">
        <v>10</v>
      </c>
      <c r="M10" s="9" t="s">
        <v>32</v>
      </c>
      <c r="N10" s="50">
        <f>HLOOKUP($F$10,'Bang tra'!$B$14:$I$19,5,0)</f>
        <v>280</v>
      </c>
      <c r="O10" s="7" t="s">
        <v>10</v>
      </c>
      <c r="P10" s="9" t="s">
        <v>23</v>
      </c>
      <c r="Q10" s="119">
        <f>HLOOKUP($F$10,'Bang tra'!$B$14:$I$19,6,0)</f>
        <v>200000</v>
      </c>
      <c r="R10" s="119"/>
      <c r="S10" s="10" t="s">
        <v>10</v>
      </c>
      <c r="T10" s="10" t="s">
        <v>10</v>
      </c>
      <c r="V10" s="48" t="s">
        <v>77</v>
      </c>
      <c r="X10" s="3"/>
      <c r="AA10" s="9" t="s">
        <v>33</v>
      </c>
      <c r="AB10" s="23">
        <f>0.8/(1+($H$10/$Q$10)/0.0035)</f>
        <v>0.53333333333333333</v>
      </c>
      <c r="AC10" s="3"/>
      <c r="AD10" s="11"/>
      <c r="AE10" s="150"/>
      <c r="AF10" s="150"/>
    </row>
    <row r="11" spans="1:32" ht="15.75" customHeight="1" x14ac:dyDescent="0.25">
      <c r="A11" s="69"/>
      <c r="D11" s="3"/>
      <c r="E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4"/>
      <c r="AC11" s="4"/>
      <c r="AD11" s="16"/>
      <c r="AE11" s="150"/>
      <c r="AF11" s="150"/>
    </row>
    <row r="12" spans="1:32" ht="15.75" customHeight="1" x14ac:dyDescent="0.25">
      <c r="A12" s="69"/>
      <c r="B12" s="17" t="s">
        <v>90</v>
      </c>
      <c r="C12" s="63"/>
      <c r="D12" s="17"/>
      <c r="E12" s="3"/>
      <c r="F12" s="1"/>
      <c r="G12" s="11"/>
      <c r="H12" s="11"/>
      <c r="I12" s="1"/>
      <c r="J12" s="1"/>
      <c r="K12" s="3"/>
      <c r="L12" s="3"/>
      <c r="M12" s="3"/>
      <c r="N12" s="3"/>
      <c r="O12" s="3"/>
      <c r="P12" s="12"/>
      <c r="Q12" s="13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3"/>
      <c r="AC12" s="3"/>
      <c r="AD12" s="19"/>
      <c r="AE12" s="150"/>
      <c r="AF12" s="150"/>
    </row>
    <row r="13" spans="1:32" ht="19.5" customHeight="1" x14ac:dyDescent="0.25">
      <c r="A13" s="69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19"/>
      <c r="X13" s="19"/>
      <c r="Y13" s="19"/>
      <c r="Z13" s="19"/>
      <c r="AA13" s="19"/>
      <c r="AB13" s="3"/>
      <c r="AC13" s="3"/>
      <c r="AD13" s="19"/>
      <c r="AE13" s="150"/>
      <c r="AF13" s="150"/>
    </row>
    <row r="14" spans="1:32" ht="12.75" customHeight="1" x14ac:dyDescent="0.25">
      <c r="A14" s="69"/>
      <c r="C14" s="116" t="s">
        <v>25</v>
      </c>
      <c r="D14" s="116" t="s">
        <v>82</v>
      </c>
      <c r="E14" s="130" t="s">
        <v>24</v>
      </c>
      <c r="F14" s="113" t="s">
        <v>1</v>
      </c>
      <c r="G14" s="114"/>
      <c r="H14" s="114"/>
      <c r="I14" s="115"/>
      <c r="J14" s="117" t="s">
        <v>30</v>
      </c>
      <c r="K14" s="125" t="s">
        <v>2</v>
      </c>
      <c r="L14" s="126"/>
      <c r="M14" s="127"/>
      <c r="N14" s="128" t="s">
        <v>36</v>
      </c>
      <c r="O14" s="125" t="s">
        <v>31</v>
      </c>
      <c r="P14" s="127"/>
      <c r="Q14" s="125" t="s">
        <v>3</v>
      </c>
      <c r="R14" s="126"/>
      <c r="S14" s="126"/>
      <c r="T14" s="126"/>
      <c r="U14" s="127"/>
      <c r="V14" s="111" t="s">
        <v>37</v>
      </c>
      <c r="W14" s="111" t="s">
        <v>40</v>
      </c>
      <c r="X14" s="111" t="s">
        <v>49</v>
      </c>
      <c r="Y14" s="111" t="s">
        <v>48</v>
      </c>
      <c r="Z14" s="111" t="s">
        <v>46</v>
      </c>
      <c r="AA14" s="109" t="s">
        <v>38</v>
      </c>
      <c r="AB14" s="109" t="s">
        <v>41</v>
      </c>
      <c r="AC14" s="120" t="s">
        <v>42</v>
      </c>
      <c r="AD14" s="55"/>
    </row>
    <row r="15" spans="1:32" ht="33.75" customHeight="1" x14ac:dyDescent="0.25">
      <c r="A15" s="69"/>
      <c r="C15" s="116"/>
      <c r="D15" s="116"/>
      <c r="E15" s="131"/>
      <c r="F15" s="62" t="s">
        <v>26</v>
      </c>
      <c r="G15" s="62" t="s">
        <v>27</v>
      </c>
      <c r="H15" s="20" t="s">
        <v>28</v>
      </c>
      <c r="I15" s="62" t="s">
        <v>29</v>
      </c>
      <c r="J15" s="118"/>
      <c r="K15" s="66" t="s">
        <v>85</v>
      </c>
      <c r="L15" s="66" t="s">
        <v>4</v>
      </c>
      <c r="M15" s="67" t="s">
        <v>39</v>
      </c>
      <c r="N15" s="129"/>
      <c r="O15" s="21" t="s">
        <v>34</v>
      </c>
      <c r="P15" s="62" t="s">
        <v>35</v>
      </c>
      <c r="Q15" s="125" t="s">
        <v>12</v>
      </c>
      <c r="R15" s="127"/>
      <c r="S15" s="22" t="s">
        <v>47</v>
      </c>
      <c r="T15" s="125" t="s">
        <v>13</v>
      </c>
      <c r="U15" s="127"/>
      <c r="V15" s="112"/>
      <c r="W15" s="112"/>
      <c r="X15" s="112"/>
      <c r="Y15" s="112"/>
      <c r="Z15" s="112"/>
      <c r="AA15" s="110"/>
      <c r="AB15" s="110"/>
      <c r="AC15" s="121"/>
      <c r="AD15" s="55"/>
    </row>
    <row r="16" spans="1:32" ht="19.95" customHeight="1" x14ac:dyDescent="0.25">
      <c r="A16" s="69"/>
    </row>
    <row r="17" spans="1:1" ht="19.95" customHeight="1" x14ac:dyDescent="0.25">
      <c r="A17" s="69"/>
    </row>
    <row r="18" spans="1:1" ht="19.95" customHeight="1" x14ac:dyDescent="0.25">
      <c r="A18" s="69"/>
    </row>
    <row r="19" spans="1:1" ht="19.95" customHeight="1" x14ac:dyDescent="0.25">
      <c r="A19" s="69"/>
    </row>
    <row r="20" spans="1:1" ht="19.95" customHeight="1" x14ac:dyDescent="0.25">
      <c r="A20" s="69"/>
    </row>
    <row r="21" spans="1:1" ht="19.95" customHeight="1" x14ac:dyDescent="0.25">
      <c r="A21" s="69"/>
    </row>
    <row r="22" spans="1:1" ht="19.95" customHeight="1" x14ac:dyDescent="0.25">
      <c r="A22" s="69"/>
    </row>
    <row r="23" spans="1:1" ht="19.95" customHeight="1" x14ac:dyDescent="0.25">
      <c r="A23" s="69"/>
    </row>
    <row r="24" spans="1:1" ht="19.95" customHeight="1" x14ac:dyDescent="0.25">
      <c r="A24" s="69"/>
    </row>
    <row r="25" spans="1:1" ht="19.95" customHeight="1" x14ac:dyDescent="0.25">
      <c r="A25" s="69"/>
    </row>
    <row r="26" spans="1:1" ht="19.95" customHeight="1" x14ac:dyDescent="0.25">
      <c r="A26" s="69"/>
    </row>
    <row r="27" spans="1:1" ht="19.95" customHeight="1" x14ac:dyDescent="0.25">
      <c r="A27" s="69"/>
    </row>
    <row r="28" spans="1:1" ht="19.95" customHeight="1" x14ac:dyDescent="0.25">
      <c r="A28" s="69"/>
    </row>
    <row r="29" spans="1:1" ht="19.95" customHeight="1" x14ac:dyDescent="0.25">
      <c r="A29" s="69"/>
    </row>
    <row r="30" spans="1:1" ht="19.95" customHeight="1" x14ac:dyDescent="0.25">
      <c r="A30" s="69"/>
    </row>
    <row r="31" spans="1:1" ht="19.95" customHeight="1" x14ac:dyDescent="0.25">
      <c r="A31" s="69"/>
    </row>
    <row r="32" spans="1:1" ht="19.95" customHeight="1" x14ac:dyDescent="0.25">
      <c r="A32" s="69"/>
    </row>
    <row r="33" spans="1:1" ht="19.95" customHeight="1" x14ac:dyDescent="0.25">
      <c r="A33" s="69"/>
    </row>
    <row r="34" spans="1:1" ht="19.95" customHeight="1" x14ac:dyDescent="0.25">
      <c r="A34" s="69"/>
    </row>
    <row r="35" spans="1:1" ht="19.95" customHeight="1" x14ac:dyDescent="0.25">
      <c r="A35" s="69"/>
    </row>
    <row r="36" spans="1:1" ht="19.95" customHeight="1" x14ac:dyDescent="0.25">
      <c r="A36" s="69"/>
    </row>
    <row r="37" spans="1:1" ht="19.95" customHeight="1" x14ac:dyDescent="0.25">
      <c r="A37" s="69"/>
    </row>
    <row r="38" spans="1:1" ht="19.95" customHeight="1" x14ac:dyDescent="0.25">
      <c r="A38" s="69"/>
    </row>
    <row r="39" spans="1:1" ht="19.95" customHeight="1" x14ac:dyDescent="0.25">
      <c r="A39" s="69"/>
    </row>
    <row r="40" spans="1:1" ht="19.95" customHeight="1" x14ac:dyDescent="0.25">
      <c r="A40" s="69"/>
    </row>
    <row r="41" spans="1:1" ht="19.95" customHeight="1" x14ac:dyDescent="0.25">
      <c r="A41" s="69"/>
    </row>
    <row r="42" spans="1:1" ht="19.95" customHeight="1" x14ac:dyDescent="0.25">
      <c r="A42" s="69"/>
    </row>
    <row r="43" spans="1:1" ht="19.95" customHeight="1" x14ac:dyDescent="0.25">
      <c r="A43" s="69"/>
    </row>
    <row r="44" spans="1:1" ht="19.95" customHeight="1" x14ac:dyDescent="0.25">
      <c r="A44" s="69"/>
    </row>
    <row r="45" spans="1:1" ht="19.95" customHeight="1" x14ac:dyDescent="0.25">
      <c r="A45" s="69"/>
    </row>
    <row r="46" spans="1:1" ht="19.95" customHeight="1" x14ac:dyDescent="0.25">
      <c r="A46" s="69"/>
    </row>
    <row r="47" spans="1:1" ht="19.95" customHeight="1" x14ac:dyDescent="0.25">
      <c r="A47" s="69"/>
    </row>
    <row r="48" spans="1:1" ht="19.95" customHeight="1" x14ac:dyDescent="0.25">
      <c r="A48" s="69"/>
    </row>
    <row r="49" spans="1:1" ht="19.95" customHeight="1" x14ac:dyDescent="0.25">
      <c r="A49" s="69"/>
    </row>
    <row r="50" spans="1:1" ht="19.95" customHeight="1" x14ac:dyDescent="0.25">
      <c r="A50" s="69"/>
    </row>
    <row r="51" spans="1:1" ht="19.95" customHeight="1" x14ac:dyDescent="0.25">
      <c r="A51" s="69"/>
    </row>
    <row r="52" spans="1:1" ht="19.95" customHeight="1" x14ac:dyDescent="0.25">
      <c r="A52" s="69"/>
    </row>
    <row r="53" spans="1:1" ht="19.95" customHeight="1" x14ac:dyDescent="0.25">
      <c r="A53" s="69"/>
    </row>
    <row r="54" spans="1:1" ht="19.95" customHeight="1" x14ac:dyDescent="0.25">
      <c r="A54" s="69"/>
    </row>
    <row r="55" spans="1:1" ht="19.95" customHeight="1" x14ac:dyDescent="0.25">
      <c r="A55" s="69"/>
    </row>
    <row r="56" spans="1:1" ht="19.95" customHeight="1" x14ac:dyDescent="0.25">
      <c r="A56" s="69"/>
    </row>
    <row r="57" spans="1:1" ht="19.95" customHeight="1" x14ac:dyDescent="0.25">
      <c r="A57" s="69"/>
    </row>
    <row r="58" spans="1:1" ht="19.95" customHeight="1" x14ac:dyDescent="0.25">
      <c r="A58" s="69"/>
    </row>
    <row r="59" spans="1:1" ht="19.95" customHeight="1" x14ac:dyDescent="0.25">
      <c r="A59" s="69"/>
    </row>
    <row r="60" spans="1:1" ht="19.95" customHeight="1" x14ac:dyDescent="0.25">
      <c r="A60" s="69"/>
    </row>
    <row r="61" spans="1:1" ht="19.95" customHeight="1" x14ac:dyDescent="0.25">
      <c r="A61" s="69"/>
    </row>
    <row r="62" spans="1:1" ht="19.95" customHeight="1" x14ac:dyDescent="0.25">
      <c r="A62" s="69"/>
    </row>
    <row r="63" spans="1:1" ht="19.95" customHeight="1" x14ac:dyDescent="0.25">
      <c r="A63" s="69"/>
    </row>
    <row r="64" spans="1:1" ht="19.95" customHeight="1" x14ac:dyDescent="0.25">
      <c r="A64" s="69"/>
    </row>
    <row r="65" spans="1:1" ht="19.95" customHeight="1" x14ac:dyDescent="0.25">
      <c r="A65" s="69"/>
    </row>
    <row r="66" spans="1:1" ht="19.95" customHeight="1" x14ac:dyDescent="0.25">
      <c r="A66" s="69"/>
    </row>
    <row r="67" spans="1:1" ht="19.95" customHeight="1" x14ac:dyDescent="0.25">
      <c r="A67" s="69"/>
    </row>
    <row r="68" spans="1:1" ht="19.95" customHeight="1" x14ac:dyDescent="0.25">
      <c r="A68" s="69"/>
    </row>
    <row r="69" spans="1:1" ht="19.95" customHeight="1" x14ac:dyDescent="0.25">
      <c r="A69" s="69"/>
    </row>
    <row r="70" spans="1:1" ht="19.95" customHeight="1" x14ac:dyDescent="0.25">
      <c r="A70" s="69"/>
    </row>
    <row r="71" spans="1:1" ht="19.95" customHeight="1" x14ac:dyDescent="0.25">
      <c r="A71" s="69"/>
    </row>
    <row r="72" spans="1:1" ht="19.95" customHeight="1" x14ac:dyDescent="0.25">
      <c r="A72" s="69"/>
    </row>
    <row r="73" spans="1:1" ht="19.95" customHeight="1" x14ac:dyDescent="0.25">
      <c r="A73" s="69"/>
    </row>
    <row r="74" spans="1:1" ht="19.95" customHeight="1" x14ac:dyDescent="0.25">
      <c r="A74" s="69"/>
    </row>
    <row r="75" spans="1:1" ht="19.95" customHeight="1" x14ac:dyDescent="0.25">
      <c r="A75" s="69"/>
    </row>
    <row r="76" spans="1:1" ht="19.95" customHeight="1" x14ac:dyDescent="0.25">
      <c r="A76" s="69"/>
    </row>
    <row r="77" spans="1:1" ht="19.95" customHeight="1" x14ac:dyDescent="0.25">
      <c r="A77" s="69"/>
    </row>
    <row r="78" spans="1:1" ht="19.95" customHeight="1" x14ac:dyDescent="0.25">
      <c r="A78" s="69"/>
    </row>
    <row r="79" spans="1:1" ht="19.95" customHeight="1" x14ac:dyDescent="0.25">
      <c r="A79" s="69"/>
    </row>
    <row r="80" spans="1:1" ht="19.95" customHeight="1" x14ac:dyDescent="0.25">
      <c r="A80" s="69"/>
    </row>
    <row r="81" spans="1:1" ht="19.95" customHeight="1" x14ac:dyDescent="0.25">
      <c r="A81" s="69"/>
    </row>
    <row r="82" spans="1:1" ht="19.95" customHeight="1" x14ac:dyDescent="0.25">
      <c r="A82" s="69"/>
    </row>
    <row r="83" spans="1:1" ht="19.95" customHeight="1" x14ac:dyDescent="0.25">
      <c r="A83" s="69"/>
    </row>
    <row r="84" spans="1:1" ht="19.95" customHeight="1" x14ac:dyDescent="0.25">
      <c r="A84" s="69"/>
    </row>
    <row r="85" spans="1:1" ht="19.95" customHeight="1" x14ac:dyDescent="0.25">
      <c r="A85" s="69"/>
    </row>
    <row r="86" spans="1:1" ht="19.95" customHeight="1" x14ac:dyDescent="0.25">
      <c r="A86" s="69"/>
    </row>
    <row r="87" spans="1:1" ht="19.95" customHeight="1" x14ac:dyDescent="0.25">
      <c r="A87" s="69"/>
    </row>
    <row r="88" spans="1:1" ht="19.95" customHeight="1" x14ac:dyDescent="0.25">
      <c r="A88" s="69"/>
    </row>
    <row r="89" spans="1:1" ht="19.95" customHeight="1" x14ac:dyDescent="0.25">
      <c r="A89" s="69"/>
    </row>
    <row r="90" spans="1:1" ht="19.95" customHeight="1" x14ac:dyDescent="0.25">
      <c r="A90" s="69"/>
    </row>
    <row r="91" spans="1:1" ht="19.95" customHeight="1" x14ac:dyDescent="0.25">
      <c r="A91" s="69"/>
    </row>
    <row r="92" spans="1:1" ht="19.95" customHeight="1" x14ac:dyDescent="0.25">
      <c r="A92" s="69"/>
    </row>
    <row r="93" spans="1:1" ht="19.95" customHeight="1" x14ac:dyDescent="0.25">
      <c r="A93" s="69"/>
    </row>
    <row r="94" spans="1:1" ht="19.95" customHeight="1" x14ac:dyDescent="0.25">
      <c r="A94" s="69"/>
    </row>
    <row r="95" spans="1:1" ht="19.95" customHeight="1" x14ac:dyDescent="0.25">
      <c r="A95" s="69"/>
    </row>
    <row r="96" spans="1:1" ht="19.95" customHeight="1" x14ac:dyDescent="0.25">
      <c r="A96" s="69"/>
    </row>
    <row r="97" spans="1:1" ht="19.95" customHeight="1" x14ac:dyDescent="0.25">
      <c r="A97" s="69"/>
    </row>
    <row r="98" spans="1:1" ht="19.95" customHeight="1" x14ac:dyDescent="0.25">
      <c r="A98" s="69"/>
    </row>
    <row r="99" spans="1:1" ht="19.95" customHeight="1" x14ac:dyDescent="0.25">
      <c r="A99" s="69"/>
    </row>
    <row r="100" spans="1:1" ht="19.95" customHeight="1" x14ac:dyDescent="0.25">
      <c r="A100" s="69"/>
    </row>
    <row r="101" spans="1:1" ht="19.95" customHeight="1" x14ac:dyDescent="0.25">
      <c r="A101" s="69"/>
    </row>
    <row r="102" spans="1:1" ht="19.95" customHeight="1" x14ac:dyDescent="0.25">
      <c r="A102" s="69"/>
    </row>
    <row r="103" spans="1:1" ht="19.95" customHeight="1" x14ac:dyDescent="0.25">
      <c r="A103" s="69"/>
    </row>
    <row r="104" spans="1:1" ht="19.95" customHeight="1" x14ac:dyDescent="0.25">
      <c r="A104" s="69"/>
    </row>
    <row r="105" spans="1:1" ht="19.95" customHeight="1" x14ac:dyDescent="0.25">
      <c r="A105" s="69"/>
    </row>
    <row r="106" spans="1:1" ht="19.95" customHeight="1" x14ac:dyDescent="0.25">
      <c r="A106" s="69"/>
    </row>
    <row r="107" spans="1:1" ht="19.95" customHeight="1" x14ac:dyDescent="0.25">
      <c r="A107" s="69"/>
    </row>
    <row r="108" spans="1:1" ht="19.95" customHeight="1" x14ac:dyDescent="0.25">
      <c r="A108" s="69"/>
    </row>
    <row r="109" spans="1:1" ht="19.95" customHeight="1" x14ac:dyDescent="0.25">
      <c r="A109" s="69"/>
    </row>
    <row r="110" spans="1:1" ht="19.95" customHeight="1" x14ac:dyDescent="0.25">
      <c r="A110" s="69"/>
    </row>
    <row r="111" spans="1:1" ht="19.95" customHeight="1" x14ac:dyDescent="0.25">
      <c r="A111" s="69"/>
    </row>
    <row r="112" spans="1:1" ht="19.95" customHeight="1" x14ac:dyDescent="0.25">
      <c r="A112" s="69"/>
    </row>
    <row r="113" spans="1:1" ht="19.95" customHeight="1" x14ac:dyDescent="0.25">
      <c r="A113" s="69"/>
    </row>
    <row r="114" spans="1:1" ht="19.95" customHeight="1" x14ac:dyDescent="0.25">
      <c r="A114" s="69"/>
    </row>
    <row r="115" spans="1:1" ht="19.95" customHeight="1" x14ac:dyDescent="0.25">
      <c r="A115" s="69"/>
    </row>
    <row r="116" spans="1:1" ht="19.95" customHeight="1" x14ac:dyDescent="0.25">
      <c r="A116" s="69"/>
    </row>
    <row r="117" spans="1:1" ht="19.95" customHeight="1" x14ac:dyDescent="0.25">
      <c r="A117" s="69"/>
    </row>
    <row r="118" spans="1:1" ht="19.95" customHeight="1" x14ac:dyDescent="0.25">
      <c r="A118" s="69"/>
    </row>
    <row r="119" spans="1:1" ht="19.95" customHeight="1" x14ac:dyDescent="0.25">
      <c r="A119" s="69"/>
    </row>
    <row r="120" spans="1:1" ht="19.95" customHeight="1" x14ac:dyDescent="0.25">
      <c r="A120" s="69"/>
    </row>
    <row r="121" spans="1:1" ht="19.95" customHeight="1" x14ac:dyDescent="0.25">
      <c r="A121" s="69"/>
    </row>
    <row r="122" spans="1:1" ht="19.95" customHeight="1" x14ac:dyDescent="0.25">
      <c r="A122" s="69"/>
    </row>
    <row r="123" spans="1:1" ht="19.95" customHeight="1" x14ac:dyDescent="0.25">
      <c r="A123" s="69"/>
    </row>
    <row r="124" spans="1:1" ht="19.95" customHeight="1" x14ac:dyDescent="0.25">
      <c r="A124" s="69"/>
    </row>
    <row r="125" spans="1:1" ht="19.95" customHeight="1" x14ac:dyDescent="0.25">
      <c r="A125" s="69"/>
    </row>
    <row r="126" spans="1:1" ht="19.95" customHeight="1" x14ac:dyDescent="0.25">
      <c r="A126" s="69"/>
    </row>
    <row r="127" spans="1:1" ht="19.95" customHeight="1" x14ac:dyDescent="0.25">
      <c r="A127" s="69"/>
    </row>
    <row r="128" spans="1:1" ht="19.95" customHeight="1" x14ac:dyDescent="0.25">
      <c r="A128" s="69"/>
    </row>
    <row r="129" spans="1:1" ht="19.95" customHeight="1" x14ac:dyDescent="0.25">
      <c r="A129" s="69"/>
    </row>
    <row r="130" spans="1:1" ht="19.95" customHeight="1" x14ac:dyDescent="0.25">
      <c r="A130" s="69"/>
    </row>
    <row r="131" spans="1:1" ht="19.95" customHeight="1" x14ac:dyDescent="0.25">
      <c r="A131" s="69"/>
    </row>
    <row r="132" spans="1:1" ht="19.95" customHeight="1" x14ac:dyDescent="0.25">
      <c r="A132" s="69"/>
    </row>
    <row r="133" spans="1:1" ht="19.95" customHeight="1" x14ac:dyDescent="0.25">
      <c r="A133" s="69"/>
    </row>
    <row r="134" spans="1:1" ht="19.95" customHeight="1" x14ac:dyDescent="0.25">
      <c r="A134" s="69"/>
    </row>
    <row r="135" spans="1:1" ht="19.95" customHeight="1" x14ac:dyDescent="0.25">
      <c r="A135" s="69"/>
    </row>
    <row r="136" spans="1:1" ht="19.95" customHeight="1" x14ac:dyDescent="0.25">
      <c r="A136" s="69"/>
    </row>
    <row r="137" spans="1:1" ht="19.95" customHeight="1" x14ac:dyDescent="0.25">
      <c r="A137" s="69"/>
    </row>
    <row r="138" spans="1:1" ht="19.95" customHeight="1" x14ac:dyDescent="0.25">
      <c r="A138" s="69"/>
    </row>
    <row r="139" spans="1:1" ht="19.95" customHeight="1" x14ac:dyDescent="0.25">
      <c r="A139" s="69"/>
    </row>
    <row r="140" spans="1:1" ht="19.95" customHeight="1" x14ac:dyDescent="0.25">
      <c r="A140" s="69"/>
    </row>
    <row r="141" spans="1:1" ht="19.95" customHeight="1" x14ac:dyDescent="0.25">
      <c r="A141" s="69"/>
    </row>
    <row r="142" spans="1:1" ht="19.95" customHeight="1" x14ac:dyDescent="0.25">
      <c r="A142" s="69"/>
    </row>
    <row r="143" spans="1:1" ht="19.95" customHeight="1" x14ac:dyDescent="0.25">
      <c r="A143" s="69"/>
    </row>
    <row r="144" spans="1:1" ht="19.95" customHeight="1" x14ac:dyDescent="0.25">
      <c r="A144" s="69"/>
    </row>
    <row r="145" spans="1:1" ht="19.95" customHeight="1" x14ac:dyDescent="0.25">
      <c r="A145" s="69"/>
    </row>
    <row r="146" spans="1:1" ht="19.95" customHeight="1" x14ac:dyDescent="0.25">
      <c r="A146" s="69"/>
    </row>
    <row r="147" spans="1:1" ht="19.95" customHeight="1" x14ac:dyDescent="0.25">
      <c r="A147" s="69"/>
    </row>
    <row r="148" spans="1:1" ht="19.95" customHeight="1" x14ac:dyDescent="0.25">
      <c r="A148" s="69"/>
    </row>
    <row r="149" spans="1:1" ht="19.95" customHeight="1" x14ac:dyDescent="0.25">
      <c r="A149" s="69"/>
    </row>
    <row r="150" spans="1:1" ht="19.95" customHeight="1" x14ac:dyDescent="0.25">
      <c r="A150" s="69"/>
    </row>
    <row r="151" spans="1:1" ht="19.95" customHeight="1" x14ac:dyDescent="0.25">
      <c r="A151" s="69"/>
    </row>
    <row r="152" spans="1:1" ht="19.95" customHeight="1" x14ac:dyDescent="0.25">
      <c r="A152" s="69"/>
    </row>
    <row r="153" spans="1:1" ht="19.95" customHeight="1" x14ac:dyDescent="0.25">
      <c r="A153" s="69"/>
    </row>
    <row r="154" spans="1:1" ht="19.95" customHeight="1" x14ac:dyDescent="0.25">
      <c r="A154" s="69"/>
    </row>
    <row r="155" spans="1:1" ht="19.95" customHeight="1" x14ac:dyDescent="0.25">
      <c r="A155" s="69"/>
    </row>
    <row r="156" spans="1:1" ht="19.95" customHeight="1" x14ac:dyDescent="0.25">
      <c r="A156" s="69"/>
    </row>
    <row r="157" spans="1:1" ht="19.95" customHeight="1" x14ac:dyDescent="0.25">
      <c r="A157" s="69"/>
    </row>
    <row r="158" spans="1:1" ht="19.95" customHeight="1" x14ac:dyDescent="0.25"/>
    <row r="159" spans="1:1" ht="19.95" customHeight="1" x14ac:dyDescent="0.25"/>
    <row r="160" spans="1:1" ht="19.95" customHeight="1" x14ac:dyDescent="0.25"/>
    <row r="161" ht="19.95" customHeight="1" x14ac:dyDescent="0.25"/>
    <row r="162" ht="19.95" customHeight="1" x14ac:dyDescent="0.25"/>
    <row r="163" ht="19.95" customHeight="1" x14ac:dyDescent="0.25"/>
    <row r="164" ht="19.95" customHeight="1" x14ac:dyDescent="0.25"/>
    <row r="165" ht="19.95" customHeight="1" x14ac:dyDescent="0.25"/>
    <row r="166" ht="19.95" customHeight="1" x14ac:dyDescent="0.25"/>
    <row r="167" ht="19.95" customHeight="1" x14ac:dyDescent="0.25"/>
    <row r="168" ht="19.95" customHeight="1" x14ac:dyDescent="0.25"/>
    <row r="169" ht="19.95" customHeight="1" x14ac:dyDescent="0.25"/>
    <row r="170" ht="19.95" customHeight="1" x14ac:dyDescent="0.25"/>
    <row r="171" ht="19.95" customHeight="1" x14ac:dyDescent="0.25"/>
    <row r="172" ht="19.95" customHeight="1" x14ac:dyDescent="0.25"/>
    <row r="173" ht="19.95" customHeight="1" x14ac:dyDescent="0.25"/>
    <row r="174" ht="19.95" customHeight="1" x14ac:dyDescent="0.25"/>
    <row r="175" ht="19.95" customHeight="1" x14ac:dyDescent="0.25"/>
    <row r="176" ht="19.95" customHeight="1" x14ac:dyDescent="0.25"/>
    <row r="177" ht="19.95" customHeight="1" x14ac:dyDescent="0.25"/>
    <row r="178" ht="19.95" customHeight="1" x14ac:dyDescent="0.25"/>
    <row r="179" ht="19.95" customHeight="1" x14ac:dyDescent="0.25"/>
    <row r="180" ht="19.95" customHeight="1" x14ac:dyDescent="0.25"/>
    <row r="181" ht="19.95" customHeight="1" x14ac:dyDescent="0.25"/>
    <row r="182" ht="19.95" customHeight="1" x14ac:dyDescent="0.25"/>
    <row r="183" ht="19.95" customHeight="1" x14ac:dyDescent="0.25"/>
    <row r="184" ht="19.95" customHeight="1" x14ac:dyDescent="0.25"/>
    <row r="185" ht="19.95" customHeight="1" x14ac:dyDescent="0.25"/>
    <row r="186" ht="19.95" customHeight="1" x14ac:dyDescent="0.25"/>
    <row r="187" ht="19.95" customHeight="1" x14ac:dyDescent="0.25"/>
    <row r="188" ht="19.95" customHeight="1" x14ac:dyDescent="0.25"/>
    <row r="189" ht="19.95" customHeight="1" x14ac:dyDescent="0.25"/>
    <row r="190" ht="19.95" customHeight="1" x14ac:dyDescent="0.25"/>
    <row r="191" ht="19.95" customHeight="1" x14ac:dyDescent="0.25"/>
    <row r="192" ht="19.95" customHeight="1" x14ac:dyDescent="0.25"/>
    <row r="193" ht="19.95" customHeight="1" x14ac:dyDescent="0.25"/>
    <row r="194" ht="19.95" customHeight="1" x14ac:dyDescent="0.25"/>
    <row r="195" ht="19.95" customHeight="1" x14ac:dyDescent="0.25"/>
    <row r="196" ht="19.95" customHeight="1" x14ac:dyDescent="0.25"/>
    <row r="197" ht="19.95" customHeight="1" x14ac:dyDescent="0.25"/>
    <row r="198" ht="19.95" customHeight="1" x14ac:dyDescent="0.25"/>
    <row r="199" ht="19.95" customHeight="1" x14ac:dyDescent="0.25"/>
    <row r="200" ht="19.95" customHeight="1" x14ac:dyDescent="0.25"/>
    <row r="201" ht="19.95" customHeight="1" x14ac:dyDescent="0.25"/>
    <row r="202" ht="19.95" customHeight="1" x14ac:dyDescent="0.25"/>
    <row r="203" ht="19.95" customHeight="1" x14ac:dyDescent="0.25"/>
    <row r="204" ht="19.95" customHeight="1" x14ac:dyDescent="0.25"/>
    <row r="205" ht="19.95" customHeight="1" x14ac:dyDescent="0.25"/>
    <row r="206" ht="19.95" customHeight="1" x14ac:dyDescent="0.25"/>
    <row r="207" ht="19.95" customHeight="1" x14ac:dyDescent="0.25"/>
    <row r="208" ht="19.95" customHeight="1" x14ac:dyDescent="0.25"/>
    <row r="209" ht="19.95" customHeight="1" x14ac:dyDescent="0.25"/>
    <row r="210" ht="19.95" customHeight="1" x14ac:dyDescent="0.25"/>
    <row r="211" ht="19.95" customHeight="1" x14ac:dyDescent="0.25"/>
    <row r="212" ht="19.95" customHeight="1" x14ac:dyDescent="0.25"/>
    <row r="213" ht="19.95" customHeight="1" x14ac:dyDescent="0.25"/>
    <row r="214" ht="19.95" customHeight="1" x14ac:dyDescent="0.25"/>
    <row r="215" ht="19.95" customHeight="1" x14ac:dyDescent="0.25"/>
    <row r="216" ht="19.95" customHeight="1" x14ac:dyDescent="0.25"/>
    <row r="217" ht="19.95" customHeight="1" x14ac:dyDescent="0.25"/>
    <row r="218" ht="19.95" customHeight="1" x14ac:dyDescent="0.25"/>
    <row r="219" ht="19.95" customHeight="1" x14ac:dyDescent="0.25"/>
    <row r="220" ht="19.95" customHeight="1" x14ac:dyDescent="0.25"/>
    <row r="221" ht="19.95" customHeight="1" x14ac:dyDescent="0.25"/>
    <row r="222" ht="19.95" customHeight="1" x14ac:dyDescent="0.25"/>
    <row r="223" ht="19.95" customHeight="1" x14ac:dyDescent="0.25"/>
    <row r="224" ht="19.95" customHeight="1" x14ac:dyDescent="0.25"/>
    <row r="225" ht="19.95" customHeight="1" x14ac:dyDescent="0.25"/>
    <row r="226" ht="19.95" customHeight="1" x14ac:dyDescent="0.25"/>
    <row r="227" ht="19.95" customHeight="1" x14ac:dyDescent="0.25"/>
    <row r="228" ht="19.95" customHeight="1" x14ac:dyDescent="0.25"/>
    <row r="229" ht="19.95" customHeight="1" x14ac:dyDescent="0.25"/>
    <row r="230" ht="19.95" customHeight="1" x14ac:dyDescent="0.25"/>
    <row r="231" ht="19.95" customHeight="1" x14ac:dyDescent="0.25"/>
    <row r="232" ht="19.95" customHeight="1" x14ac:dyDescent="0.25"/>
    <row r="233" ht="19.95" customHeight="1" x14ac:dyDescent="0.25"/>
    <row r="234" ht="19.95" customHeight="1" x14ac:dyDescent="0.25"/>
    <row r="235" ht="19.95" customHeight="1" x14ac:dyDescent="0.25"/>
    <row r="236" ht="19.95" customHeight="1" x14ac:dyDescent="0.25"/>
    <row r="237" ht="19.95" customHeight="1" x14ac:dyDescent="0.25"/>
    <row r="238" ht="19.95" customHeight="1" x14ac:dyDescent="0.25"/>
    <row r="239" ht="19.95" customHeight="1" x14ac:dyDescent="0.25"/>
    <row r="240" ht="19.95" customHeight="1" x14ac:dyDescent="0.25"/>
    <row r="241" ht="19.95" customHeight="1" x14ac:dyDescent="0.25"/>
    <row r="242" ht="19.95" customHeight="1" x14ac:dyDescent="0.25"/>
    <row r="243" ht="19.95" customHeight="1" x14ac:dyDescent="0.25"/>
    <row r="244" ht="19.95" customHeight="1" x14ac:dyDescent="0.25"/>
    <row r="245" ht="19.95" customHeight="1" x14ac:dyDescent="0.25"/>
    <row r="246" ht="19.95" customHeight="1" x14ac:dyDescent="0.25"/>
    <row r="247" ht="19.95" customHeight="1" x14ac:dyDescent="0.25"/>
    <row r="248" ht="19.95" customHeight="1" x14ac:dyDescent="0.25"/>
    <row r="249" ht="19.95" customHeight="1" x14ac:dyDescent="0.25"/>
    <row r="250" ht="19.95" customHeight="1" x14ac:dyDescent="0.25"/>
    <row r="251" ht="19.95" customHeight="1" x14ac:dyDescent="0.25"/>
    <row r="252" ht="19.95" customHeight="1" x14ac:dyDescent="0.25"/>
    <row r="253" ht="19.95" customHeight="1" x14ac:dyDescent="0.25"/>
    <row r="254" ht="19.95" customHeight="1" x14ac:dyDescent="0.25"/>
    <row r="255" ht="19.95" customHeight="1" x14ac:dyDescent="0.25"/>
    <row r="256" ht="19.95" customHeight="1" x14ac:dyDescent="0.25"/>
    <row r="257" ht="19.95" customHeight="1" x14ac:dyDescent="0.25"/>
    <row r="258" ht="19.95" customHeight="1" x14ac:dyDescent="0.25"/>
    <row r="259" ht="19.95" customHeight="1" x14ac:dyDescent="0.25"/>
    <row r="260" ht="19.95" customHeight="1" x14ac:dyDescent="0.25"/>
    <row r="261" ht="19.95" customHeight="1" x14ac:dyDescent="0.25"/>
    <row r="262" ht="19.95" customHeight="1" x14ac:dyDescent="0.25"/>
    <row r="263" ht="19.95" customHeight="1" x14ac:dyDescent="0.25"/>
    <row r="264" ht="19.95" customHeight="1" x14ac:dyDescent="0.25"/>
    <row r="265" ht="19.95" customHeight="1" x14ac:dyDescent="0.25"/>
    <row r="266" ht="19.95" customHeight="1" x14ac:dyDescent="0.25"/>
    <row r="267" ht="19.95" customHeight="1" x14ac:dyDescent="0.25"/>
    <row r="268" ht="19.95" customHeight="1" x14ac:dyDescent="0.25"/>
    <row r="269" ht="19.95" customHeight="1" x14ac:dyDescent="0.25"/>
    <row r="270" ht="19.95" customHeight="1" x14ac:dyDescent="0.25"/>
    <row r="271" ht="19.95" customHeight="1" x14ac:dyDescent="0.25"/>
    <row r="272" ht="19.95" customHeight="1" x14ac:dyDescent="0.25"/>
    <row r="273" ht="19.95" customHeight="1" x14ac:dyDescent="0.25"/>
    <row r="274" ht="19.95" customHeight="1" x14ac:dyDescent="0.25"/>
    <row r="275" ht="19.95" customHeight="1" x14ac:dyDescent="0.25"/>
    <row r="276" ht="19.95" customHeight="1" x14ac:dyDescent="0.25"/>
    <row r="277" ht="19.95" customHeight="1" x14ac:dyDescent="0.25"/>
    <row r="278" ht="19.95" customHeight="1" x14ac:dyDescent="0.25"/>
    <row r="279" ht="19.95" customHeight="1" x14ac:dyDescent="0.25"/>
    <row r="280" ht="19.95" customHeight="1" x14ac:dyDescent="0.25"/>
    <row r="281" ht="19.95" customHeight="1" x14ac:dyDescent="0.25"/>
    <row r="282" ht="19.95" customHeight="1" x14ac:dyDescent="0.25"/>
    <row r="283" ht="19.95" customHeight="1" x14ac:dyDescent="0.25"/>
    <row r="284" ht="19.95" customHeight="1" x14ac:dyDescent="0.25"/>
    <row r="285" ht="19.95" customHeight="1" x14ac:dyDescent="0.25"/>
    <row r="286" ht="19.95" customHeight="1" x14ac:dyDescent="0.25"/>
    <row r="287" ht="19.95" customHeight="1" x14ac:dyDescent="0.25"/>
    <row r="288" ht="19.95" customHeight="1" x14ac:dyDescent="0.25"/>
    <row r="289" ht="19.95" customHeight="1" x14ac:dyDescent="0.25"/>
    <row r="290" ht="19.95" customHeight="1" x14ac:dyDescent="0.25"/>
    <row r="291" ht="19.95" customHeight="1" x14ac:dyDescent="0.25"/>
    <row r="292" ht="19.95" customHeight="1" x14ac:dyDescent="0.25"/>
    <row r="293" ht="19.95" customHeight="1" x14ac:dyDescent="0.25"/>
    <row r="294" ht="19.95" customHeight="1" x14ac:dyDescent="0.25"/>
    <row r="295" ht="19.95" customHeight="1" x14ac:dyDescent="0.25"/>
    <row r="296" ht="19.95" customHeight="1" x14ac:dyDescent="0.25"/>
    <row r="297" ht="19.95" customHeight="1" x14ac:dyDescent="0.25"/>
    <row r="298" ht="19.95" customHeight="1" x14ac:dyDescent="0.25"/>
    <row r="299" ht="19.95" customHeight="1" x14ac:dyDescent="0.25"/>
    <row r="300" ht="19.95" customHeight="1" x14ac:dyDescent="0.25"/>
    <row r="301" ht="19.95" customHeight="1" x14ac:dyDescent="0.25"/>
    <row r="302" ht="19.95" customHeight="1" x14ac:dyDescent="0.25"/>
    <row r="303" ht="19.95" customHeight="1" x14ac:dyDescent="0.25"/>
    <row r="304" ht="19.95" customHeight="1" x14ac:dyDescent="0.25"/>
    <row r="305" ht="19.95" customHeight="1" x14ac:dyDescent="0.25"/>
    <row r="306" ht="19.95" customHeight="1" x14ac:dyDescent="0.25"/>
    <row r="307" ht="19.95" customHeight="1" x14ac:dyDescent="0.25"/>
    <row r="308" ht="19.95" customHeight="1" x14ac:dyDescent="0.25"/>
    <row r="309" ht="19.95" customHeight="1" x14ac:dyDescent="0.25"/>
    <row r="310" ht="19.95" customHeight="1" x14ac:dyDescent="0.25"/>
    <row r="311" ht="19.95" customHeight="1" x14ac:dyDescent="0.25"/>
    <row r="312" ht="19.95" customHeight="1" x14ac:dyDescent="0.25"/>
    <row r="313" ht="19.95" customHeight="1" x14ac:dyDescent="0.25"/>
    <row r="314" ht="19.95" customHeight="1" x14ac:dyDescent="0.25"/>
    <row r="315" ht="19.95" customHeight="1" x14ac:dyDescent="0.25"/>
    <row r="316" ht="19.95" customHeight="1" x14ac:dyDescent="0.25"/>
    <row r="317" ht="19.95" customHeight="1" x14ac:dyDescent="0.25"/>
    <row r="318" ht="19.95" customHeight="1" x14ac:dyDescent="0.25"/>
    <row r="319" ht="19.95" customHeight="1" x14ac:dyDescent="0.25"/>
    <row r="320" ht="19.95" customHeight="1" x14ac:dyDescent="0.25"/>
    <row r="321" ht="19.95" customHeight="1" x14ac:dyDescent="0.25"/>
    <row r="322" ht="19.95" customHeight="1" x14ac:dyDescent="0.25"/>
    <row r="323" ht="19.95" customHeight="1" x14ac:dyDescent="0.25"/>
    <row r="324" ht="19.95" customHeight="1" x14ac:dyDescent="0.25"/>
    <row r="325" ht="19.95" customHeight="1" x14ac:dyDescent="0.25"/>
    <row r="326" ht="19.95" customHeight="1" x14ac:dyDescent="0.25"/>
    <row r="327" ht="19.95" customHeight="1" x14ac:dyDescent="0.25"/>
    <row r="328" ht="19.95" customHeight="1" x14ac:dyDescent="0.25"/>
    <row r="329" ht="19.95" customHeight="1" x14ac:dyDescent="0.25"/>
    <row r="330" ht="19.95" customHeight="1" x14ac:dyDescent="0.25"/>
    <row r="331" ht="19.95" customHeight="1" x14ac:dyDescent="0.25"/>
    <row r="332" ht="19.95" customHeight="1" x14ac:dyDescent="0.25"/>
    <row r="333" ht="19.95" customHeight="1" x14ac:dyDescent="0.25"/>
    <row r="334" ht="19.95" customHeight="1" x14ac:dyDescent="0.25"/>
    <row r="335" ht="19.95" customHeight="1" x14ac:dyDescent="0.25"/>
    <row r="336" ht="19.95" customHeight="1" x14ac:dyDescent="0.25"/>
    <row r="337" ht="19.95" customHeight="1" x14ac:dyDescent="0.25"/>
    <row r="338" ht="19.95" customHeight="1" x14ac:dyDescent="0.25"/>
    <row r="339" ht="19.95" customHeight="1" x14ac:dyDescent="0.25"/>
    <row r="340" ht="19.95" customHeight="1" x14ac:dyDescent="0.25"/>
    <row r="341" ht="19.95" customHeight="1" x14ac:dyDescent="0.25"/>
    <row r="342" ht="19.95" customHeight="1" x14ac:dyDescent="0.25"/>
    <row r="343" ht="19.95" customHeight="1" x14ac:dyDescent="0.25"/>
    <row r="344" ht="19.95" customHeight="1" x14ac:dyDescent="0.25"/>
    <row r="345" ht="19.95" customHeight="1" x14ac:dyDescent="0.25"/>
    <row r="346" ht="19.95" customHeight="1" x14ac:dyDescent="0.25"/>
    <row r="347" ht="19.95" customHeight="1" x14ac:dyDescent="0.25"/>
    <row r="348" ht="19.95" customHeight="1" x14ac:dyDescent="0.25"/>
    <row r="349" ht="19.95" customHeight="1" x14ac:dyDescent="0.25"/>
    <row r="350" ht="19.95" customHeight="1" x14ac:dyDescent="0.25"/>
    <row r="351" ht="19.95" customHeight="1" x14ac:dyDescent="0.25"/>
    <row r="352" ht="19.95" customHeight="1" x14ac:dyDescent="0.25"/>
    <row r="353" ht="19.95" customHeight="1" x14ac:dyDescent="0.25"/>
    <row r="354" ht="19.95" customHeight="1" x14ac:dyDescent="0.25"/>
    <row r="355" ht="19.95" customHeight="1" x14ac:dyDescent="0.25"/>
    <row r="356" ht="19.95" customHeight="1" x14ac:dyDescent="0.25"/>
    <row r="357" ht="19.95" customHeight="1" x14ac:dyDescent="0.25"/>
    <row r="358" ht="19.95" customHeight="1" x14ac:dyDescent="0.25"/>
    <row r="359" ht="19.95" customHeight="1" x14ac:dyDescent="0.25"/>
    <row r="360" ht="19.95" customHeight="1" x14ac:dyDescent="0.25"/>
    <row r="361" ht="19.95" customHeight="1" x14ac:dyDescent="0.25"/>
    <row r="362" ht="19.95" customHeight="1" x14ac:dyDescent="0.25"/>
    <row r="363" ht="19.95" customHeight="1" x14ac:dyDescent="0.25"/>
    <row r="364" ht="19.95" customHeight="1" x14ac:dyDescent="0.25"/>
    <row r="365" ht="19.95" customHeight="1" x14ac:dyDescent="0.25"/>
    <row r="366" ht="19.95" customHeight="1" x14ac:dyDescent="0.25"/>
    <row r="367" ht="19.95" customHeight="1" x14ac:dyDescent="0.25"/>
    <row r="368" ht="19.95" customHeight="1" x14ac:dyDescent="0.25"/>
    <row r="369" ht="19.95" customHeight="1" x14ac:dyDescent="0.25"/>
    <row r="370" ht="19.95" customHeight="1" x14ac:dyDescent="0.25"/>
    <row r="371" ht="19.95" customHeight="1" x14ac:dyDescent="0.25"/>
    <row r="372" ht="19.95" customHeight="1" x14ac:dyDescent="0.25"/>
    <row r="373" ht="19.95" customHeight="1" x14ac:dyDescent="0.25"/>
    <row r="374" ht="19.95" customHeight="1" x14ac:dyDescent="0.25"/>
    <row r="375" ht="19.95" customHeight="1" x14ac:dyDescent="0.25"/>
    <row r="376" ht="19.95" customHeight="1" x14ac:dyDescent="0.25"/>
    <row r="377" ht="19.95" customHeight="1" x14ac:dyDescent="0.25"/>
    <row r="378" ht="19.95" customHeight="1" x14ac:dyDescent="0.25"/>
    <row r="379" ht="19.95" customHeight="1" x14ac:dyDescent="0.25"/>
    <row r="380" ht="19.95" customHeight="1" x14ac:dyDescent="0.25"/>
    <row r="381" ht="19.95" customHeight="1" x14ac:dyDescent="0.25"/>
    <row r="382" ht="19.95" customHeight="1" x14ac:dyDescent="0.25"/>
    <row r="383" ht="19.95" customHeight="1" x14ac:dyDescent="0.25"/>
    <row r="384" ht="19.95" customHeight="1" x14ac:dyDescent="0.25"/>
    <row r="385" ht="19.95" customHeight="1" x14ac:dyDescent="0.25"/>
    <row r="386" ht="19.95" customHeight="1" x14ac:dyDescent="0.25"/>
    <row r="387" ht="19.95" customHeight="1" x14ac:dyDescent="0.25"/>
    <row r="388" ht="19.95" customHeight="1" x14ac:dyDescent="0.25"/>
    <row r="389" ht="19.95" customHeight="1" x14ac:dyDescent="0.25"/>
    <row r="390" ht="19.95" customHeight="1" x14ac:dyDescent="0.25"/>
    <row r="391" ht="19.95" customHeight="1" x14ac:dyDescent="0.25"/>
    <row r="392" ht="19.95" customHeight="1" x14ac:dyDescent="0.25"/>
    <row r="393" ht="19.95" customHeight="1" x14ac:dyDescent="0.25"/>
    <row r="394" ht="19.95" customHeight="1" x14ac:dyDescent="0.25"/>
    <row r="395" ht="19.95" customHeight="1" x14ac:dyDescent="0.25"/>
    <row r="396" ht="19.95" customHeight="1" x14ac:dyDescent="0.25"/>
    <row r="397" ht="19.95" customHeight="1" x14ac:dyDescent="0.25"/>
    <row r="398" ht="19.95" customHeight="1" x14ac:dyDescent="0.25"/>
    <row r="399" ht="19.95" customHeight="1" x14ac:dyDescent="0.25"/>
    <row r="400" ht="19.95" customHeight="1" x14ac:dyDescent="0.25"/>
    <row r="401" ht="19.95" customHeight="1" x14ac:dyDescent="0.25"/>
    <row r="402" ht="19.95" customHeight="1" x14ac:dyDescent="0.25"/>
    <row r="403" ht="19.95" customHeight="1" x14ac:dyDescent="0.25"/>
    <row r="404" ht="19.95" customHeight="1" x14ac:dyDescent="0.25"/>
    <row r="405" ht="19.95" customHeight="1" x14ac:dyDescent="0.25"/>
    <row r="406" ht="19.95" customHeight="1" x14ac:dyDescent="0.25"/>
    <row r="407" ht="19.95" customHeight="1" x14ac:dyDescent="0.25"/>
    <row r="408" ht="19.95" customHeight="1" x14ac:dyDescent="0.25"/>
    <row r="409" ht="19.95" customHeight="1" x14ac:dyDescent="0.25"/>
    <row r="410" ht="19.95" customHeight="1" x14ac:dyDescent="0.25"/>
    <row r="411" ht="19.95" customHeight="1" x14ac:dyDescent="0.25"/>
    <row r="412" ht="19.95" customHeight="1" x14ac:dyDescent="0.25"/>
    <row r="413" ht="19.95" customHeight="1" x14ac:dyDescent="0.25"/>
    <row r="414" ht="19.95" customHeight="1" x14ac:dyDescent="0.25"/>
    <row r="415" ht="19.95" customHeight="1" x14ac:dyDescent="0.25"/>
    <row r="416" ht="19.95" customHeight="1" x14ac:dyDescent="0.25"/>
    <row r="417" ht="19.95" customHeight="1" x14ac:dyDescent="0.25"/>
    <row r="418" ht="19.95" customHeight="1" x14ac:dyDescent="0.25"/>
    <row r="419" ht="19.95" customHeight="1" x14ac:dyDescent="0.25"/>
    <row r="420" ht="19.95" customHeight="1" x14ac:dyDescent="0.25"/>
    <row r="421" ht="19.95" customHeight="1" x14ac:dyDescent="0.25"/>
    <row r="422" ht="19.95" customHeight="1" x14ac:dyDescent="0.25"/>
    <row r="423" ht="19.95" customHeight="1" x14ac:dyDescent="0.25"/>
    <row r="424" ht="19.95" customHeight="1" x14ac:dyDescent="0.25"/>
    <row r="425" ht="19.95" customHeight="1" x14ac:dyDescent="0.25"/>
    <row r="426" ht="19.95" customHeight="1" x14ac:dyDescent="0.25"/>
    <row r="427" ht="19.95" customHeight="1" x14ac:dyDescent="0.25"/>
    <row r="428" ht="19.95" customHeight="1" x14ac:dyDescent="0.25"/>
    <row r="429" ht="19.95" customHeight="1" x14ac:dyDescent="0.25"/>
    <row r="430" ht="19.95" customHeight="1" x14ac:dyDescent="0.25"/>
    <row r="431" ht="19.95" customHeight="1" x14ac:dyDescent="0.25"/>
    <row r="432" ht="19.95" customHeight="1" x14ac:dyDescent="0.25"/>
    <row r="433" ht="19.95" customHeight="1" x14ac:dyDescent="0.25"/>
    <row r="434" ht="19.95" customHeight="1" x14ac:dyDescent="0.25"/>
    <row r="435" ht="19.95" customHeight="1" x14ac:dyDescent="0.25"/>
    <row r="436" ht="19.95" customHeight="1" x14ac:dyDescent="0.25"/>
    <row r="437" ht="19.95" customHeight="1" x14ac:dyDescent="0.25"/>
    <row r="438" ht="19.95" customHeight="1" x14ac:dyDescent="0.25"/>
    <row r="439" ht="19.95" customHeight="1" x14ac:dyDescent="0.25"/>
    <row r="440" ht="19.95" customHeight="1" x14ac:dyDescent="0.25"/>
    <row r="441" ht="19.95" customHeight="1" x14ac:dyDescent="0.25"/>
    <row r="442" ht="19.95" customHeight="1" x14ac:dyDescent="0.25"/>
    <row r="443" ht="19.95" customHeight="1" x14ac:dyDescent="0.25"/>
    <row r="444" ht="19.95" customHeight="1" x14ac:dyDescent="0.25"/>
    <row r="445" ht="19.95" customHeight="1" x14ac:dyDescent="0.25"/>
    <row r="446" ht="19.95" customHeight="1" x14ac:dyDescent="0.25"/>
    <row r="447" ht="19.95" customHeight="1" x14ac:dyDescent="0.25"/>
    <row r="448" ht="19.95" customHeight="1" x14ac:dyDescent="0.25"/>
    <row r="449" ht="19.95" customHeight="1" x14ac:dyDescent="0.25"/>
    <row r="450" ht="19.95" customHeight="1" x14ac:dyDescent="0.25"/>
    <row r="451" ht="19.95" customHeight="1" x14ac:dyDescent="0.25"/>
    <row r="452" ht="19.95" customHeight="1" x14ac:dyDescent="0.25"/>
    <row r="453" ht="19.95" customHeight="1" x14ac:dyDescent="0.25"/>
    <row r="454" ht="19.95" customHeight="1" x14ac:dyDescent="0.25"/>
    <row r="455" ht="19.95" customHeight="1" x14ac:dyDescent="0.25"/>
    <row r="456" ht="19.95" customHeight="1" x14ac:dyDescent="0.25"/>
    <row r="457" ht="19.95" customHeight="1" x14ac:dyDescent="0.25"/>
    <row r="458" ht="19.95" customHeight="1" x14ac:dyDescent="0.25"/>
    <row r="459" ht="19.95" customHeight="1" x14ac:dyDescent="0.25"/>
    <row r="460" ht="19.95" customHeight="1" x14ac:dyDescent="0.25"/>
    <row r="461" ht="19.95" customHeight="1" x14ac:dyDescent="0.25"/>
    <row r="462" ht="19.95" customHeight="1" x14ac:dyDescent="0.25"/>
    <row r="463" ht="19.95" customHeight="1" x14ac:dyDescent="0.25"/>
    <row r="464" ht="19.95" customHeight="1" x14ac:dyDescent="0.25"/>
    <row r="465" ht="19.95" customHeight="1" x14ac:dyDescent="0.25"/>
    <row r="466" ht="19.95" customHeight="1" x14ac:dyDescent="0.25"/>
    <row r="467" ht="19.95" customHeight="1" x14ac:dyDescent="0.25"/>
    <row r="468" ht="19.95" customHeight="1" x14ac:dyDescent="0.25"/>
  </sheetData>
  <sheetProtection deleteColumns="0" deleteRows="0" selectLockedCells="1" selectUnlockedCells="1"/>
  <sortState xmlns:xlrd2="http://schemas.microsoft.com/office/spreadsheetml/2017/richdata2" ref="A16:BU20">
    <sortCondition ref="D16:D20"/>
  </sortState>
  <mergeCells count="27">
    <mergeCell ref="Z1:AC1"/>
    <mergeCell ref="AC14:AC15"/>
    <mergeCell ref="X14:X15"/>
    <mergeCell ref="Y14:Y15"/>
    <mergeCell ref="Z14:Z15"/>
    <mergeCell ref="B1:Y1"/>
    <mergeCell ref="U2:V2"/>
    <mergeCell ref="U7:V7"/>
    <mergeCell ref="V14:V15"/>
    <mergeCell ref="Q14:U14"/>
    <mergeCell ref="Q15:R15"/>
    <mergeCell ref="T15:U15"/>
    <mergeCell ref="K14:M14"/>
    <mergeCell ref="N14:N15"/>
    <mergeCell ref="O14:P14"/>
    <mergeCell ref="D14:D15"/>
    <mergeCell ref="E14:E15"/>
    <mergeCell ref="B4:C4"/>
    <mergeCell ref="B5:C5"/>
    <mergeCell ref="B6:C6"/>
    <mergeCell ref="AA14:AA15"/>
    <mergeCell ref="AB14:AB15"/>
    <mergeCell ref="W14:W15"/>
    <mergeCell ref="F14:I14"/>
    <mergeCell ref="C14:C15"/>
    <mergeCell ref="J14:J15"/>
    <mergeCell ref="Q10:R10"/>
  </mergeCells>
  <phoneticPr fontId="80" type="noConversion"/>
  <pageMargins left="0.39370078740157477" right="0.39370078740157477" top="0.78740157480314954" bottom="0.39370078740157477" header="0.19685039370078738" footer="0.19685039370078738"/>
  <pageSetup paperSize="9" scale="70" fitToHeight="0" orientation="landscape" r:id="rId1"/>
  <headerFooter alignWithMargins="0"/>
  <colBreaks count="1" manualBreakCount="1">
    <brk id="17" max="33" man="1"/>
  </colBreaks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000-000000000000}">
          <x14:formula1>
            <xm:f>'Bang tra'!$B$14:$I$14</xm:f>
          </x14:formula1>
          <xm:sqref>F10</xm:sqref>
        </x14:dataValidation>
        <x14:dataValidation type="list" allowBlank="1" showInputMessage="1" showErrorMessage="1" xr:uid="{00000000-0002-0000-0000-000001000000}">
          <x14:formula1>
            <xm:f>'Bang tra'!$B$5:$M$5</xm:f>
          </x14:formula1>
          <xm:sqref>F8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092BB-0A4D-413F-B232-EB3C453E10BF}">
  <dimension ref="A1:W48"/>
  <sheetViews>
    <sheetView tabSelected="1" view="pageBreakPreview" zoomScale="130" zoomScaleNormal="100" zoomScaleSheetLayoutView="130" workbookViewId="0">
      <selection activeCell="L32" sqref="L32"/>
    </sheetView>
  </sheetViews>
  <sheetFormatPr defaultRowHeight="13.2" x14ac:dyDescent="0.25"/>
  <cols>
    <col min="11" max="11" width="10.109375" customWidth="1"/>
    <col min="12" max="12" width="9.109375" customWidth="1"/>
    <col min="13" max="13" width="5.77734375" customWidth="1"/>
  </cols>
  <sheetData>
    <row r="1" spans="1:23" ht="13.8" x14ac:dyDescent="0.3">
      <c r="A1" s="146"/>
      <c r="B1" s="146"/>
      <c r="C1" s="147" t="s">
        <v>98</v>
      </c>
      <c r="D1" s="147"/>
      <c r="E1" s="147"/>
      <c r="F1" s="135"/>
      <c r="G1" s="136"/>
      <c r="H1" s="136"/>
      <c r="I1" s="136"/>
      <c r="J1" s="137"/>
      <c r="K1" s="104" t="s">
        <v>99</v>
      </c>
      <c r="L1" s="141"/>
      <c r="M1" s="141"/>
    </row>
    <row r="2" spans="1:23" ht="13.8" x14ac:dyDescent="0.3">
      <c r="A2" s="146"/>
      <c r="B2" s="146"/>
      <c r="C2" s="147" t="s">
        <v>100</v>
      </c>
      <c r="D2" s="147"/>
      <c r="E2" s="148"/>
      <c r="F2" s="105"/>
      <c r="G2" s="106"/>
      <c r="H2" s="106"/>
      <c r="I2" s="106"/>
      <c r="J2" s="106"/>
      <c r="K2" s="104"/>
      <c r="L2" s="142"/>
      <c r="M2" s="143"/>
    </row>
    <row r="3" spans="1:23" ht="13.8" customHeight="1" x14ac:dyDescent="0.3">
      <c r="A3" s="146"/>
      <c r="B3" s="146"/>
      <c r="C3" s="138" t="s">
        <v>171</v>
      </c>
      <c r="D3" s="139"/>
      <c r="E3" s="140"/>
      <c r="F3" s="83"/>
      <c r="G3" s="84"/>
      <c r="H3" s="85"/>
      <c r="I3" s="84"/>
      <c r="J3" s="86"/>
      <c r="K3" s="107" t="s">
        <v>101</v>
      </c>
      <c r="L3" s="144"/>
      <c r="M3" s="145"/>
    </row>
    <row r="4" spans="1:23" x14ac:dyDescent="0.25">
      <c r="A4" s="133" t="s">
        <v>89</v>
      </c>
      <c r="B4" s="133"/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133"/>
    </row>
    <row r="5" spans="1:23" x14ac:dyDescent="0.25">
      <c r="A5" s="134"/>
      <c r="B5" s="134"/>
      <c r="C5" s="134"/>
      <c r="D5" s="134"/>
      <c r="E5" s="134"/>
      <c r="F5" s="134"/>
      <c r="G5" s="134"/>
      <c r="H5" s="134"/>
      <c r="I5" s="134"/>
      <c r="J5" s="134"/>
      <c r="K5" s="134"/>
      <c r="L5" s="134"/>
      <c r="M5" s="134"/>
    </row>
    <row r="6" spans="1:23" ht="13.8" x14ac:dyDescent="0.25">
      <c r="A6" s="87" t="s">
        <v>102</v>
      </c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</row>
    <row r="7" spans="1:23" ht="13.8" x14ac:dyDescent="0.25">
      <c r="A7" s="80" t="s">
        <v>103</v>
      </c>
      <c r="B7" s="76"/>
      <c r="C7" s="132" t="s">
        <v>172</v>
      </c>
      <c r="D7" s="132"/>
      <c r="E7" s="76"/>
      <c r="F7" s="76"/>
      <c r="G7" s="76"/>
      <c r="H7" s="76"/>
      <c r="I7" s="76"/>
      <c r="J7" s="76"/>
      <c r="K7" s="76"/>
      <c r="L7" s="76"/>
      <c r="M7" s="76"/>
      <c r="O7" s="80" t="s">
        <v>92</v>
      </c>
      <c r="P7" s="76"/>
      <c r="Q7" s="76"/>
      <c r="R7" s="76"/>
      <c r="S7" s="76"/>
      <c r="T7" s="76"/>
      <c r="U7" s="76"/>
      <c r="V7" s="76"/>
      <c r="W7" s="76"/>
    </row>
    <row r="8" spans="1:23" ht="15" x14ac:dyDescent="0.25">
      <c r="A8" s="79"/>
      <c r="B8" s="80" t="s">
        <v>104</v>
      </c>
      <c r="C8" s="76"/>
      <c r="D8" s="76"/>
      <c r="E8" s="76"/>
      <c r="F8" s="76"/>
      <c r="G8" s="76"/>
      <c r="H8" s="76"/>
      <c r="I8" s="76"/>
      <c r="J8" s="76"/>
      <c r="K8" s="77" t="s">
        <v>105</v>
      </c>
      <c r="L8" s="89">
        <v>200</v>
      </c>
      <c r="M8" s="80" t="s">
        <v>11</v>
      </c>
      <c r="O8" s="81" t="s">
        <v>93</v>
      </c>
      <c r="P8" s="76"/>
      <c r="Q8" s="76"/>
      <c r="R8" s="76"/>
      <c r="S8" s="77" t="s">
        <v>94</v>
      </c>
      <c r="T8" s="82">
        <f>0.1*$L$13/($L$18*$L$8*$L$9)*1000</f>
        <v>3.6231884057971019E-3</v>
      </c>
      <c r="U8" s="81" t="s">
        <v>95</v>
      </c>
      <c r="V8" s="76"/>
      <c r="W8" s="102">
        <f>IF(1+T8&gt;1,1,1+T8)</f>
        <v>1</v>
      </c>
    </row>
    <row r="9" spans="1:23" ht="15" x14ac:dyDescent="0.25">
      <c r="A9" s="79"/>
      <c r="B9" s="80" t="s">
        <v>106</v>
      </c>
      <c r="C9" s="76"/>
      <c r="D9" s="76"/>
      <c r="E9" s="76"/>
      <c r="F9" s="76"/>
      <c r="G9" s="76"/>
      <c r="H9" s="76"/>
      <c r="I9" s="76"/>
      <c r="J9" s="76"/>
      <c r="K9" s="77" t="s">
        <v>107</v>
      </c>
      <c r="L9" s="89">
        <v>600</v>
      </c>
      <c r="M9" s="80" t="s">
        <v>11</v>
      </c>
      <c r="O9" s="81" t="s">
        <v>96</v>
      </c>
      <c r="P9" s="76"/>
      <c r="Q9" s="76"/>
      <c r="R9" s="76"/>
      <c r="S9" s="77" t="s">
        <v>97</v>
      </c>
      <c r="T9" s="82">
        <f>-0.2*$L$13/($L$18*$L$8*$L$9)*1000</f>
        <v>-7.2463768115942039E-3</v>
      </c>
      <c r="U9" s="81" t="s">
        <v>95</v>
      </c>
      <c r="V9" s="76"/>
      <c r="W9" s="102">
        <f>ROUND(1+T9,2)</f>
        <v>0.99</v>
      </c>
    </row>
    <row r="10" spans="1:23" ht="13.8" x14ac:dyDescent="0.25">
      <c r="A10" s="79"/>
      <c r="B10" s="80" t="s">
        <v>108</v>
      </c>
      <c r="C10" s="76"/>
      <c r="D10" s="76"/>
      <c r="E10" s="76"/>
      <c r="F10" s="76"/>
      <c r="G10" s="76"/>
      <c r="H10" s="76"/>
      <c r="I10" s="76"/>
      <c r="J10" s="76"/>
      <c r="K10" s="77" t="s">
        <v>109</v>
      </c>
      <c r="L10" s="89">
        <v>30</v>
      </c>
      <c r="M10" s="80" t="s">
        <v>11</v>
      </c>
      <c r="O10" s="76"/>
      <c r="P10" s="76"/>
      <c r="Q10" s="76"/>
      <c r="R10" s="76"/>
      <c r="S10" s="76"/>
      <c r="T10" s="76"/>
      <c r="U10" s="81" t="s">
        <v>95</v>
      </c>
      <c r="V10" s="76"/>
      <c r="W10" s="103">
        <f>IF($L$13&lt;0,W9,W8)</f>
        <v>1</v>
      </c>
    </row>
    <row r="11" spans="1:23" ht="13.8" x14ac:dyDescent="0.25">
      <c r="A11" s="80" t="s">
        <v>110</v>
      </c>
      <c r="B11" s="76"/>
      <c r="C11" s="76"/>
      <c r="D11" s="76"/>
      <c r="E11" s="76"/>
      <c r="F11" s="76"/>
      <c r="G11" s="76"/>
      <c r="H11" s="76"/>
      <c r="I11" s="76"/>
      <c r="J11" s="76"/>
      <c r="K11" s="76"/>
      <c r="L11" s="77"/>
      <c r="M11" s="80"/>
    </row>
    <row r="12" spans="1:23" ht="13.8" x14ac:dyDescent="0.3">
      <c r="A12" s="76"/>
      <c r="B12" s="80" t="s">
        <v>111</v>
      </c>
      <c r="C12" s="76"/>
      <c r="D12" s="76"/>
      <c r="E12" s="76"/>
      <c r="F12" s="76"/>
      <c r="G12" s="76"/>
      <c r="H12" s="76"/>
      <c r="I12" s="76"/>
      <c r="J12" s="76"/>
      <c r="K12" s="77" t="s">
        <v>112</v>
      </c>
      <c r="L12" s="90">
        <v>105</v>
      </c>
      <c r="M12" s="80" t="s">
        <v>91</v>
      </c>
    </row>
    <row r="13" spans="1:23" ht="13.8" x14ac:dyDescent="0.3">
      <c r="A13" s="76"/>
      <c r="B13" s="80" t="s">
        <v>113</v>
      </c>
      <c r="C13" s="76"/>
      <c r="D13" s="76"/>
      <c r="E13" s="76"/>
      <c r="F13" s="76"/>
      <c r="G13" s="76"/>
      <c r="H13" s="76"/>
      <c r="I13" s="76"/>
      <c r="J13" s="76"/>
      <c r="K13" s="77" t="s">
        <v>114</v>
      </c>
      <c r="L13" s="90">
        <v>5</v>
      </c>
      <c r="M13" s="80" t="s">
        <v>91</v>
      </c>
    </row>
    <row r="14" spans="1:23" ht="13.8" x14ac:dyDescent="0.25">
      <c r="A14" s="76"/>
      <c r="B14" s="80"/>
      <c r="C14" s="76"/>
      <c r="D14" s="76"/>
      <c r="E14" s="76"/>
      <c r="F14" s="76"/>
      <c r="G14" s="76"/>
      <c r="H14" s="76"/>
      <c r="I14" s="76"/>
      <c r="J14" s="76"/>
      <c r="K14" s="76"/>
      <c r="L14" s="91"/>
      <c r="M14" s="80"/>
    </row>
    <row r="15" spans="1:23" ht="13.8" x14ac:dyDescent="0.25">
      <c r="A15" s="80" t="s">
        <v>115</v>
      </c>
      <c r="B15" s="76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80"/>
    </row>
    <row r="16" spans="1:23" ht="13.8" x14ac:dyDescent="0.3">
      <c r="A16" s="76"/>
      <c r="B16" s="80" t="s">
        <v>116</v>
      </c>
      <c r="C16" s="76"/>
      <c r="D16" s="76"/>
      <c r="E16" s="76"/>
      <c r="F16" s="76"/>
      <c r="G16" s="76"/>
      <c r="H16" s="76"/>
      <c r="I16" s="76"/>
      <c r="J16" s="76"/>
      <c r="K16" s="76"/>
      <c r="L16" s="92" t="s">
        <v>0</v>
      </c>
      <c r="M16" s="80"/>
    </row>
    <row r="17" spans="1:13" ht="15" x14ac:dyDescent="0.35">
      <c r="A17" s="76"/>
      <c r="B17" s="93" t="s">
        <v>117</v>
      </c>
      <c r="C17" s="76"/>
      <c r="D17" s="93"/>
      <c r="E17" s="93"/>
      <c r="F17" s="93"/>
      <c r="G17" s="93"/>
      <c r="H17" s="93"/>
      <c r="I17" s="93"/>
      <c r="J17" s="93"/>
      <c r="K17" s="94" t="s">
        <v>118</v>
      </c>
      <c r="L17" s="94">
        <f>HLOOKUP(L16,'Bang tra'!$B$5:$M$10,2,0)</f>
        <v>17</v>
      </c>
      <c r="M17" s="95" t="s">
        <v>119</v>
      </c>
    </row>
    <row r="18" spans="1:13" ht="15" x14ac:dyDescent="0.35">
      <c r="A18" s="76"/>
      <c r="B18" s="93" t="s">
        <v>120</v>
      </c>
      <c r="C18" s="76"/>
      <c r="D18" s="93"/>
      <c r="E18" s="93"/>
      <c r="F18" s="93"/>
      <c r="G18" s="93"/>
      <c r="H18" s="93"/>
      <c r="I18" s="93"/>
      <c r="J18" s="93"/>
      <c r="K18" s="94" t="s">
        <v>121</v>
      </c>
      <c r="L18" s="94">
        <f>HLOOKUP($L$16,'Bang tra'!$B$5:$M$10,3,0)</f>
        <v>1.1499999999999999</v>
      </c>
      <c r="M18" s="95" t="s">
        <v>119</v>
      </c>
    </row>
    <row r="19" spans="1:13" ht="15" x14ac:dyDescent="0.35">
      <c r="A19" s="76"/>
      <c r="B19" s="93" t="s">
        <v>122</v>
      </c>
      <c r="C19" s="76"/>
      <c r="D19" s="93"/>
      <c r="E19" s="93"/>
      <c r="F19" s="93"/>
      <c r="G19" s="93"/>
      <c r="H19" s="93"/>
      <c r="I19" s="93"/>
      <c r="J19" s="93"/>
      <c r="K19" s="94" t="s">
        <v>123</v>
      </c>
      <c r="L19" s="94">
        <f>HLOOKUP($L$16,'Bang tra'!$B$5:$M$10,6,0)</f>
        <v>32500</v>
      </c>
      <c r="M19" s="95" t="s">
        <v>119</v>
      </c>
    </row>
    <row r="20" spans="1:13" ht="13.8" x14ac:dyDescent="0.3">
      <c r="A20" s="76"/>
      <c r="B20" s="93" t="s">
        <v>124</v>
      </c>
      <c r="C20" s="93"/>
      <c r="D20" s="93"/>
      <c r="E20" s="93"/>
      <c r="F20" s="93"/>
      <c r="G20" s="93"/>
      <c r="H20" s="93"/>
      <c r="I20" s="93"/>
      <c r="J20" s="93"/>
      <c r="K20" s="94"/>
      <c r="L20" s="96" t="s">
        <v>16</v>
      </c>
      <c r="M20" s="95"/>
    </row>
    <row r="21" spans="1:13" ht="15" x14ac:dyDescent="0.35">
      <c r="A21" s="76"/>
      <c r="B21" s="93" t="s">
        <v>125</v>
      </c>
      <c r="C21" s="76"/>
      <c r="D21" s="93"/>
      <c r="E21" s="93"/>
      <c r="F21" s="93"/>
      <c r="G21" s="93"/>
      <c r="H21" s="93"/>
      <c r="I21" s="93"/>
      <c r="J21" s="93"/>
      <c r="K21" s="94" t="s">
        <v>126</v>
      </c>
      <c r="L21" s="94">
        <f>HLOOKUP($L$20,'Bang tra'!$B$14:$I$19,3,0)</f>
        <v>210</v>
      </c>
      <c r="M21" s="95" t="s">
        <v>119</v>
      </c>
    </row>
    <row r="22" spans="1:13" ht="15" x14ac:dyDescent="0.35">
      <c r="A22" s="76"/>
      <c r="B22" s="93" t="s">
        <v>127</v>
      </c>
      <c r="C22" s="76"/>
      <c r="D22" s="93"/>
      <c r="E22" s="93"/>
      <c r="F22" s="93"/>
      <c r="G22" s="93"/>
      <c r="H22" s="93"/>
      <c r="I22" s="93"/>
      <c r="J22" s="93"/>
      <c r="K22" s="94" t="s">
        <v>128</v>
      </c>
      <c r="L22" s="94">
        <f>HLOOKUP($L$20,'Bang tra'!$B$14:$I$19,4,0)</f>
        <v>210</v>
      </c>
      <c r="M22" s="95" t="s">
        <v>119</v>
      </c>
    </row>
    <row r="23" spans="1:13" ht="15" x14ac:dyDescent="0.35">
      <c r="A23" s="76"/>
      <c r="B23" s="93" t="s">
        <v>129</v>
      </c>
      <c r="C23" s="76"/>
      <c r="D23" s="93"/>
      <c r="E23" s="93"/>
      <c r="F23" s="93"/>
      <c r="G23" s="93"/>
      <c r="H23" s="93"/>
      <c r="I23" s="93"/>
      <c r="J23" s="93"/>
      <c r="K23" s="94" t="s">
        <v>130</v>
      </c>
      <c r="L23" s="94">
        <f>HLOOKUP($L$20,'Bang tra'!$B$14:$I$19,6,0)</f>
        <v>200000</v>
      </c>
      <c r="M23" s="95" t="s">
        <v>119</v>
      </c>
    </row>
    <row r="24" spans="1:13" ht="15" x14ac:dyDescent="0.35">
      <c r="A24" s="80"/>
      <c r="B24" s="93" t="s">
        <v>131</v>
      </c>
      <c r="C24" s="93"/>
      <c r="D24" s="93"/>
      <c r="E24" s="93"/>
      <c r="F24" s="93"/>
      <c r="G24" s="93"/>
      <c r="H24" s="93"/>
      <c r="I24" s="93"/>
      <c r="J24" s="93"/>
      <c r="K24" s="94" t="s">
        <v>132</v>
      </c>
      <c r="L24" s="94">
        <v>6</v>
      </c>
      <c r="M24" s="95" t="s">
        <v>11</v>
      </c>
    </row>
    <row r="25" spans="1:13" ht="13.8" x14ac:dyDescent="0.3">
      <c r="A25" s="76"/>
      <c r="B25" s="93" t="s">
        <v>133</v>
      </c>
      <c r="C25" s="93"/>
      <c r="D25" s="93"/>
      <c r="E25" s="93"/>
      <c r="F25" s="93"/>
      <c r="G25" s="93"/>
      <c r="H25" s="93"/>
      <c r="I25" s="93"/>
      <c r="J25" s="93"/>
      <c r="K25" s="94" t="s">
        <v>134</v>
      </c>
      <c r="L25" s="90">
        <v>2</v>
      </c>
      <c r="M25" s="95" t="s">
        <v>135</v>
      </c>
    </row>
    <row r="26" spans="1:13" ht="13.8" x14ac:dyDescent="0.3">
      <c r="A26" s="76"/>
      <c r="B26" s="93" t="s">
        <v>136</v>
      </c>
      <c r="C26" s="93"/>
      <c r="D26" s="93"/>
      <c r="E26" s="93"/>
      <c r="F26" s="93"/>
      <c r="G26" s="93"/>
      <c r="H26" s="93"/>
      <c r="I26" s="93"/>
      <c r="J26" s="93"/>
      <c r="K26" s="94" t="s">
        <v>137</v>
      </c>
      <c r="L26" s="90">
        <v>200</v>
      </c>
      <c r="M26" s="95" t="s">
        <v>11</v>
      </c>
    </row>
    <row r="27" spans="1:13" ht="13.8" x14ac:dyDescent="0.3">
      <c r="A27" s="76"/>
      <c r="B27" s="93"/>
      <c r="C27" s="93"/>
      <c r="D27" s="93"/>
      <c r="E27" s="93"/>
      <c r="F27" s="93"/>
      <c r="G27" s="93"/>
      <c r="H27" s="93"/>
      <c r="I27" s="93"/>
      <c r="J27" s="93"/>
      <c r="K27" s="94"/>
      <c r="L27" s="94"/>
      <c r="M27" s="97"/>
    </row>
    <row r="28" spans="1:13" ht="13.8" x14ac:dyDescent="0.25">
      <c r="A28" s="87" t="s">
        <v>138</v>
      </c>
      <c r="B28" s="88"/>
      <c r="C28" s="88"/>
      <c r="D28" s="88"/>
      <c r="E28" s="88"/>
      <c r="F28" s="88"/>
      <c r="G28" s="88"/>
      <c r="H28" s="88"/>
      <c r="I28" s="88"/>
      <c r="J28" s="88"/>
      <c r="K28" s="88"/>
      <c r="L28" s="88"/>
      <c r="M28" s="88"/>
    </row>
    <row r="29" spans="1:13" ht="13.8" x14ac:dyDescent="0.25">
      <c r="A29" s="80" t="s">
        <v>139</v>
      </c>
      <c r="B29" s="76"/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</row>
    <row r="30" spans="1:13" ht="15" x14ac:dyDescent="0.25">
      <c r="A30" s="80"/>
      <c r="B30" s="80" t="s">
        <v>140</v>
      </c>
      <c r="C30" s="76"/>
      <c r="D30" s="76"/>
      <c r="E30" s="76"/>
      <c r="F30" s="76"/>
      <c r="G30" s="76"/>
      <c r="H30" s="76"/>
      <c r="I30" s="76"/>
      <c r="J30" s="76"/>
      <c r="K30" s="77" t="s">
        <v>141</v>
      </c>
      <c r="L30" s="98">
        <f>0.6*W10*L18*L8*(L9-L10)/1000</f>
        <v>78.66</v>
      </c>
      <c r="M30" s="80" t="s">
        <v>91</v>
      </c>
    </row>
    <row r="31" spans="1:13" ht="15" x14ac:dyDescent="0.25">
      <c r="A31" s="80"/>
      <c r="B31" s="80" t="s">
        <v>142</v>
      </c>
      <c r="C31" s="76"/>
      <c r="D31" s="76"/>
      <c r="E31" s="76"/>
      <c r="F31" s="76"/>
      <c r="G31" s="76"/>
      <c r="H31" s="76"/>
      <c r="I31" s="76"/>
      <c r="J31" s="76"/>
      <c r="K31" s="77" t="s">
        <v>143</v>
      </c>
      <c r="L31" s="99">
        <f>L25*L22*ROUND(L24^2*3.1416/4,3)/L26/100</f>
        <v>0.593754</v>
      </c>
      <c r="M31" s="80" t="s">
        <v>144</v>
      </c>
    </row>
    <row r="32" spans="1:13" ht="15" x14ac:dyDescent="0.25">
      <c r="A32" s="80"/>
      <c r="B32" s="80" t="s">
        <v>142</v>
      </c>
      <c r="C32" s="76"/>
      <c r="D32" s="76"/>
      <c r="E32" s="76"/>
      <c r="F32" s="76"/>
      <c r="G32" s="76"/>
      <c r="H32" s="76"/>
      <c r="I32" s="76"/>
      <c r="J32" s="76"/>
      <c r="K32" s="77" t="s">
        <v>145</v>
      </c>
      <c r="L32" s="100">
        <f>2*W10*L18*L8*(L9-L10)^2/1000</f>
        <v>149453.99999999997</v>
      </c>
      <c r="M32" s="80" t="s">
        <v>146</v>
      </c>
    </row>
    <row r="33" spans="1:13" ht="13.8" x14ac:dyDescent="0.25">
      <c r="A33" s="80"/>
      <c r="B33" s="80" t="s">
        <v>147</v>
      </c>
      <c r="C33" s="76"/>
      <c r="D33" s="76"/>
      <c r="E33" s="76"/>
      <c r="F33" s="76"/>
      <c r="G33" s="76"/>
      <c r="H33" s="76"/>
      <c r="I33" s="76"/>
      <c r="J33" s="76"/>
      <c r="K33" s="77" t="s">
        <v>148</v>
      </c>
      <c r="L33" s="98">
        <f>SQRT(L32/L31)</f>
        <v>501.70738908991945</v>
      </c>
      <c r="M33" s="80" t="s">
        <v>149</v>
      </c>
    </row>
    <row r="34" spans="1:13" ht="13.8" x14ac:dyDescent="0.25">
      <c r="A34" s="80"/>
      <c r="B34" s="80" t="s">
        <v>150</v>
      </c>
      <c r="C34" s="76"/>
      <c r="D34" s="76"/>
      <c r="E34" s="76"/>
      <c r="F34" s="76"/>
      <c r="G34" s="76"/>
      <c r="H34" s="76"/>
      <c r="I34" s="76"/>
      <c r="J34" s="76"/>
      <c r="K34" s="77" t="s">
        <v>151</v>
      </c>
      <c r="L34" s="98">
        <f>IF(L33&lt;(L9-L10)/10,(L9-L10)/10,L33)</f>
        <v>501.70738908991945</v>
      </c>
      <c r="M34" s="80" t="s">
        <v>149</v>
      </c>
    </row>
    <row r="35" spans="1:13" ht="13.8" x14ac:dyDescent="0.25">
      <c r="A35" s="80"/>
      <c r="B35" s="76"/>
      <c r="C35" s="76"/>
      <c r="D35" s="76"/>
      <c r="E35" s="76"/>
      <c r="F35" s="76"/>
      <c r="G35" s="76"/>
      <c r="H35" s="76"/>
      <c r="I35" s="76"/>
      <c r="J35" s="76"/>
      <c r="K35" s="77" t="s">
        <v>152</v>
      </c>
      <c r="L35" s="98">
        <f>IF(L34&gt;2*(L9-L10)/10,2*(L9-L10)/10,L33)</f>
        <v>114</v>
      </c>
      <c r="M35" s="80" t="s">
        <v>149</v>
      </c>
    </row>
    <row r="36" spans="1:13" ht="15" x14ac:dyDescent="0.25">
      <c r="A36" s="79"/>
      <c r="B36" s="80" t="s">
        <v>153</v>
      </c>
      <c r="C36" s="76"/>
      <c r="D36" s="76"/>
      <c r="E36" s="76"/>
      <c r="F36" s="76"/>
      <c r="G36" s="76"/>
      <c r="H36" s="76"/>
      <c r="I36" s="76"/>
      <c r="J36" s="76"/>
      <c r="K36" s="77" t="s">
        <v>154</v>
      </c>
      <c r="L36" s="98">
        <f>MAX(L30,L32/L34)</f>
        <v>297.89076910169604</v>
      </c>
      <c r="M36" s="80" t="s">
        <v>91</v>
      </c>
    </row>
    <row r="37" spans="1:13" ht="15" x14ac:dyDescent="0.25">
      <c r="A37" s="79"/>
      <c r="B37" s="80" t="s">
        <v>155</v>
      </c>
      <c r="C37" s="76"/>
      <c r="D37" s="76"/>
      <c r="E37" s="76"/>
      <c r="F37" s="76"/>
      <c r="G37" s="76"/>
      <c r="H37" s="76"/>
      <c r="I37" s="76"/>
      <c r="J37" s="76"/>
      <c r="K37" s="77" t="s">
        <v>156</v>
      </c>
      <c r="L37" s="76">
        <f>ROUND(0.75*L31*L35,2)</f>
        <v>50.77</v>
      </c>
      <c r="M37" s="80" t="s">
        <v>91</v>
      </c>
    </row>
    <row r="38" spans="1:13" ht="15" x14ac:dyDescent="0.35">
      <c r="A38" s="79"/>
      <c r="B38" s="80" t="s">
        <v>157</v>
      </c>
      <c r="C38" s="76"/>
      <c r="D38" s="76"/>
      <c r="E38" s="76"/>
      <c r="F38" s="76"/>
      <c r="G38" s="76"/>
      <c r="H38" s="76"/>
      <c r="I38" s="76"/>
      <c r="J38" s="76"/>
      <c r="K38" s="94" t="s">
        <v>158</v>
      </c>
      <c r="L38" s="101">
        <f>L36+L37</f>
        <v>348.66076910169602</v>
      </c>
      <c r="M38" s="80" t="s">
        <v>91</v>
      </c>
    </row>
    <row r="39" spans="1:13" ht="13.8" x14ac:dyDescent="0.25">
      <c r="A39" s="79"/>
      <c r="B39" s="80" t="s">
        <v>159</v>
      </c>
      <c r="C39" s="76"/>
      <c r="D39" s="76"/>
      <c r="E39" s="76"/>
      <c r="F39" s="76"/>
      <c r="G39" s="76"/>
      <c r="H39" s="76"/>
      <c r="I39" s="76"/>
      <c r="J39" s="76"/>
      <c r="K39" s="76"/>
      <c r="L39" s="75" t="str">
        <f>IF(L38&gt;L12,"OK","N.G")</f>
        <v>OK</v>
      </c>
      <c r="M39" s="76"/>
    </row>
    <row r="40" spans="1:13" ht="13.8" x14ac:dyDescent="0.25">
      <c r="A40" s="76"/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</row>
    <row r="41" spans="1:13" ht="13.8" x14ac:dyDescent="0.25">
      <c r="A41" s="80" t="s">
        <v>160</v>
      </c>
      <c r="B41" s="76"/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</row>
    <row r="42" spans="1:13" ht="15" x14ac:dyDescent="0.25">
      <c r="A42" s="79"/>
      <c r="B42" s="80" t="s">
        <v>161</v>
      </c>
      <c r="C42" s="76"/>
      <c r="D42" s="76"/>
      <c r="E42" s="76"/>
      <c r="F42" s="76"/>
      <c r="G42" s="76"/>
      <c r="H42" s="76"/>
      <c r="I42" s="76"/>
      <c r="J42" s="76"/>
      <c r="K42" s="77" t="s">
        <v>162</v>
      </c>
      <c r="L42" s="100">
        <f>1+5*L23*L25*ROUND(L24^2*3.1416/4,3)/(L19*L8*L26)</f>
        <v>1.0434984615384615</v>
      </c>
      <c r="M42" s="76"/>
    </row>
    <row r="43" spans="1:13" ht="15" x14ac:dyDescent="0.25">
      <c r="A43" s="79"/>
      <c r="B43" s="76"/>
      <c r="C43" s="76"/>
      <c r="D43" s="76"/>
      <c r="E43" s="76"/>
      <c r="F43" s="76"/>
      <c r="G43" s="76"/>
      <c r="H43" s="76"/>
      <c r="I43" s="76"/>
      <c r="J43" s="76"/>
      <c r="K43" s="77" t="s">
        <v>163</v>
      </c>
      <c r="L43" s="76">
        <f>1-0.01*L17</f>
        <v>0.83</v>
      </c>
      <c r="M43" s="76"/>
    </row>
    <row r="44" spans="1:13" ht="15" x14ac:dyDescent="0.25">
      <c r="A44" s="79"/>
      <c r="B44" s="80" t="s">
        <v>164</v>
      </c>
      <c r="C44" s="76"/>
      <c r="D44" s="76"/>
      <c r="E44" s="76"/>
      <c r="F44" s="76"/>
      <c r="G44" s="76"/>
      <c r="H44" s="76"/>
      <c r="I44" s="76"/>
      <c r="J44" s="76"/>
      <c r="K44" s="77" t="s">
        <v>165</v>
      </c>
      <c r="L44" s="101">
        <f>0.3*L42*L43*L17*L8*(L9-L10)/1000</f>
        <v>503.55270459692298</v>
      </c>
      <c r="M44" s="80" t="s">
        <v>91</v>
      </c>
    </row>
    <row r="45" spans="1:13" ht="15" x14ac:dyDescent="0.25">
      <c r="A45" s="79"/>
      <c r="B45" s="80" t="s">
        <v>166</v>
      </c>
      <c r="C45" s="76"/>
      <c r="D45" s="76"/>
      <c r="E45" s="76"/>
      <c r="F45" s="76"/>
      <c r="G45" s="76"/>
      <c r="H45" s="76"/>
      <c r="I45" s="76"/>
      <c r="J45" s="76"/>
      <c r="K45" s="77" t="s">
        <v>167</v>
      </c>
      <c r="L45" s="75" t="str">
        <f>IF(L44&gt;L12,"OK","N.G")</f>
        <v>OK</v>
      </c>
      <c r="M45" s="76"/>
    </row>
    <row r="46" spans="1:13" ht="15" x14ac:dyDescent="0.25">
      <c r="A46" s="79"/>
      <c r="B46" s="80" t="s">
        <v>168</v>
      </c>
      <c r="C46" s="76"/>
      <c r="D46" s="76"/>
      <c r="E46" s="76"/>
      <c r="F46" s="76"/>
      <c r="G46" s="76"/>
      <c r="H46" s="76"/>
      <c r="I46" s="76"/>
      <c r="J46" s="76"/>
      <c r="K46" s="77" t="s">
        <v>169</v>
      </c>
      <c r="L46" s="76">
        <f>MIN(3/4*L9,300)</f>
        <v>300</v>
      </c>
      <c r="M46" s="80" t="s">
        <v>11</v>
      </c>
    </row>
    <row r="47" spans="1:13" ht="13.8" x14ac:dyDescent="0.25">
      <c r="A47" s="79"/>
      <c r="B47" s="80" t="s">
        <v>170</v>
      </c>
      <c r="C47" s="76"/>
      <c r="D47" s="76"/>
      <c r="E47" s="76"/>
      <c r="F47" s="76"/>
      <c r="G47" s="76"/>
      <c r="H47" s="76"/>
      <c r="I47" s="76"/>
      <c r="J47" s="76"/>
      <c r="K47" s="76"/>
      <c r="L47" s="78">
        <v>200</v>
      </c>
      <c r="M47" s="80" t="s">
        <v>11</v>
      </c>
    </row>
    <row r="48" spans="1:13" ht="13.8" x14ac:dyDescent="0.25">
      <c r="A48" s="79"/>
      <c r="B48" s="76"/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76"/>
    </row>
  </sheetData>
  <protectedRanges>
    <protectedRange sqref="L16" name="Range1_1_1"/>
  </protectedRanges>
  <mergeCells count="10">
    <mergeCell ref="C7:D7"/>
    <mergeCell ref="A4:M5"/>
    <mergeCell ref="F1:J1"/>
    <mergeCell ref="C3:E3"/>
    <mergeCell ref="L1:M1"/>
    <mergeCell ref="L2:M2"/>
    <mergeCell ref="L3:M3"/>
    <mergeCell ref="A1:B3"/>
    <mergeCell ref="C1:E1"/>
    <mergeCell ref="C2:E2"/>
  </mergeCells>
  <dataValidations count="3">
    <dataValidation type="list" allowBlank="1" showInputMessage="1" showErrorMessage="1" sqref="L14" xr:uid="{F647CAF9-7A80-427D-A074-64E670D45B11}">
      <formula1>"Kéo, Nén"</formula1>
    </dataValidation>
    <dataValidation type="list" allowBlank="1" showInputMessage="1" showErrorMessage="1" sqref="L20" xr:uid="{CDBA08E7-605E-430A-95D4-6692768D2EEF}">
      <formula1>INDIRECT("'Table'!$X$5:$X$16")</formula1>
    </dataValidation>
    <dataValidation type="list" allowBlank="1" showInputMessage="1" showErrorMessage="1" sqref="L16" xr:uid="{AE6B0BFD-BE8B-4751-A67D-6013CBFE38BF}">
      <formula1>"B15,B20,B22.5,B25,B30,B35,B40"</formula1>
    </dataValidation>
  </dataValidations>
  <pageMargins left="0.7" right="0.7" top="0.75" bottom="0.75" header="0.3" footer="0.3"/>
  <pageSetup scale="78" orientation="portrait" r:id="rId1"/>
  <colBreaks count="1" manualBreakCount="1"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8">
    <tabColor rgb="FF92D050"/>
  </sheetPr>
  <dimension ref="A4:M19"/>
  <sheetViews>
    <sheetView zoomScale="115" zoomScaleNormal="115" workbookViewId="0">
      <selection activeCell="D16" sqref="D16"/>
    </sheetView>
  </sheetViews>
  <sheetFormatPr defaultRowHeight="13.2" x14ac:dyDescent="0.25"/>
  <cols>
    <col min="1" max="1" width="14" style="47" bestFit="1" customWidth="1"/>
    <col min="12" max="12" width="10.44140625" bestFit="1" customWidth="1"/>
    <col min="13" max="13" width="11.88671875" bestFit="1" customWidth="1"/>
  </cols>
  <sheetData>
    <row r="4" spans="1:13" s="29" customFormat="1" ht="15.75" customHeight="1" x14ac:dyDescent="0.25">
      <c r="A4" s="32" t="s">
        <v>50</v>
      </c>
      <c r="B4" s="31"/>
      <c r="C4" s="31"/>
      <c r="D4" s="31"/>
      <c r="E4" s="31"/>
      <c r="F4" s="31"/>
      <c r="G4" s="31"/>
      <c r="H4" s="31"/>
      <c r="I4" s="31"/>
      <c r="J4" s="31"/>
      <c r="K4" s="28"/>
      <c r="L4" s="28"/>
      <c r="M4" s="28"/>
    </row>
    <row r="5" spans="1:13" s="29" customFormat="1" ht="15.75" customHeight="1" x14ac:dyDescent="0.25">
      <c r="A5" s="33" t="s">
        <v>51</v>
      </c>
      <c r="B5" s="34" t="s">
        <v>52</v>
      </c>
      <c r="C5" s="34" t="s">
        <v>5</v>
      </c>
      <c r="D5" s="35" t="s">
        <v>14</v>
      </c>
      <c r="E5" s="34" t="s">
        <v>6</v>
      </c>
      <c r="F5" s="34" t="s">
        <v>0</v>
      </c>
      <c r="G5" s="34" t="s">
        <v>7</v>
      </c>
      <c r="H5" s="34" t="s">
        <v>8</v>
      </c>
      <c r="I5" s="34" t="s">
        <v>9</v>
      </c>
      <c r="J5" s="35" t="s">
        <v>15</v>
      </c>
      <c r="K5" s="35" t="s">
        <v>53</v>
      </c>
      <c r="L5" s="35" t="s">
        <v>54</v>
      </c>
      <c r="M5" s="56" t="s">
        <v>55</v>
      </c>
    </row>
    <row r="6" spans="1:13" s="29" customFormat="1" ht="15.75" customHeight="1" x14ac:dyDescent="0.25">
      <c r="A6" s="36" t="s">
        <v>56</v>
      </c>
      <c r="B6" s="37">
        <v>8.5</v>
      </c>
      <c r="C6" s="37">
        <v>11.5</v>
      </c>
      <c r="D6" s="37">
        <v>13</v>
      </c>
      <c r="E6" s="37">
        <v>14.5</v>
      </c>
      <c r="F6" s="37">
        <v>17</v>
      </c>
      <c r="G6" s="37">
        <v>19.5</v>
      </c>
      <c r="H6" s="37">
        <v>22</v>
      </c>
      <c r="I6" s="37">
        <v>25</v>
      </c>
      <c r="J6" s="37">
        <v>27.5</v>
      </c>
      <c r="K6" s="37">
        <v>30</v>
      </c>
      <c r="L6" s="37">
        <v>33</v>
      </c>
      <c r="M6" s="57">
        <v>0</v>
      </c>
    </row>
    <row r="7" spans="1:13" s="29" customFormat="1" ht="15.75" customHeight="1" x14ac:dyDescent="0.25">
      <c r="A7" s="36" t="s">
        <v>57</v>
      </c>
      <c r="B7" s="38">
        <v>0.75</v>
      </c>
      <c r="C7" s="37">
        <v>0.9</v>
      </c>
      <c r="D7" s="37">
        <v>1</v>
      </c>
      <c r="E7" s="37">
        <v>1.05</v>
      </c>
      <c r="F7" s="37">
        <v>1.1499999999999999</v>
      </c>
      <c r="G7" s="37">
        <v>1.3</v>
      </c>
      <c r="H7" s="37">
        <v>1.4</v>
      </c>
      <c r="I7" s="37">
        <v>1.5</v>
      </c>
      <c r="J7" s="37">
        <v>1.6</v>
      </c>
      <c r="K7" s="37">
        <v>1.7</v>
      </c>
      <c r="L7" s="37">
        <v>1.8</v>
      </c>
      <c r="M7" s="58">
        <v>0</v>
      </c>
    </row>
    <row r="8" spans="1:13" s="29" customFormat="1" ht="15.75" customHeight="1" x14ac:dyDescent="0.25">
      <c r="A8" s="36" t="s">
        <v>58</v>
      </c>
      <c r="B8" s="37">
        <v>11</v>
      </c>
      <c r="C8" s="37">
        <v>15</v>
      </c>
      <c r="D8" s="37">
        <v>16.5</v>
      </c>
      <c r="E8" s="37">
        <v>18.5</v>
      </c>
      <c r="F8" s="37">
        <v>22</v>
      </c>
      <c r="G8" s="37">
        <v>25.5</v>
      </c>
      <c r="H8" s="37">
        <v>29</v>
      </c>
      <c r="I8" s="37">
        <v>32</v>
      </c>
      <c r="J8" s="37">
        <v>36</v>
      </c>
      <c r="K8" s="37">
        <v>39.5</v>
      </c>
      <c r="L8" s="37">
        <v>43</v>
      </c>
      <c r="M8" s="57">
        <v>0</v>
      </c>
    </row>
    <row r="9" spans="1:13" s="29" customFormat="1" ht="15.75" customHeight="1" x14ac:dyDescent="0.25">
      <c r="A9" s="36" t="s">
        <v>59</v>
      </c>
      <c r="B9" s="38">
        <v>1.1000000000000001</v>
      </c>
      <c r="C9" s="38">
        <v>1.35</v>
      </c>
      <c r="D9" s="38">
        <v>1.45</v>
      </c>
      <c r="E9" s="38">
        <v>1.55</v>
      </c>
      <c r="F9" s="38">
        <v>1.75</v>
      </c>
      <c r="G9" s="38">
        <v>1.95</v>
      </c>
      <c r="H9" s="38">
        <v>2.1</v>
      </c>
      <c r="I9" s="38">
        <v>2.25</v>
      </c>
      <c r="J9" s="38">
        <v>2.4500000000000002</v>
      </c>
      <c r="K9" s="38">
        <v>2.6</v>
      </c>
      <c r="L9" s="38">
        <v>2.75</v>
      </c>
      <c r="M9" s="57">
        <v>0</v>
      </c>
    </row>
    <row r="10" spans="1:13" s="29" customFormat="1" ht="15.75" customHeight="1" x14ac:dyDescent="0.25">
      <c r="A10" s="36" t="s">
        <v>60</v>
      </c>
      <c r="B10" s="39">
        <v>24000</v>
      </c>
      <c r="C10" s="39">
        <v>27500</v>
      </c>
      <c r="D10" s="39">
        <v>28500</v>
      </c>
      <c r="E10" s="39">
        <v>30000</v>
      </c>
      <c r="F10" s="39">
        <v>32500</v>
      </c>
      <c r="G10" s="39">
        <v>34500</v>
      </c>
      <c r="H10" s="39">
        <v>36000</v>
      </c>
      <c r="I10" s="39">
        <v>37000</v>
      </c>
      <c r="J10" s="39">
        <v>38000</v>
      </c>
      <c r="K10" s="39">
        <v>39000</v>
      </c>
      <c r="L10" s="39">
        <v>39500</v>
      </c>
      <c r="M10" s="57">
        <v>0</v>
      </c>
    </row>
    <row r="11" spans="1:13" s="29" customFormat="1" ht="15.75" customHeight="1" x14ac:dyDescent="0.25">
      <c r="A11" s="30"/>
      <c r="B11" s="31"/>
      <c r="C11" s="31"/>
      <c r="D11" s="30"/>
      <c r="E11" s="31"/>
      <c r="F11" s="31"/>
      <c r="G11" s="31"/>
      <c r="H11" s="30"/>
      <c r="I11" s="31"/>
      <c r="J11" s="31"/>
      <c r="K11" s="28"/>
      <c r="L11" s="28"/>
      <c r="M11" s="28"/>
    </row>
    <row r="12" spans="1:13" s="29" customFormat="1" ht="15.75" customHeight="1" x14ac:dyDescent="0.25">
      <c r="A12" s="30"/>
      <c r="B12" s="31"/>
      <c r="C12" s="31"/>
      <c r="D12" s="30"/>
      <c r="E12" s="31"/>
      <c r="F12" s="31"/>
      <c r="G12" s="31"/>
      <c r="H12" s="30"/>
      <c r="I12" s="31"/>
      <c r="J12" s="31"/>
      <c r="K12" s="28"/>
      <c r="L12" s="28"/>
      <c r="M12" s="28"/>
    </row>
    <row r="13" spans="1:13" s="29" customFormat="1" ht="15.75" customHeight="1" x14ac:dyDescent="0.25">
      <c r="A13" s="32" t="s">
        <v>61</v>
      </c>
      <c r="B13" s="31"/>
      <c r="C13" s="31"/>
      <c r="D13" s="31"/>
      <c r="E13" s="31"/>
      <c r="F13" s="31"/>
      <c r="G13" s="31"/>
      <c r="H13" s="31"/>
      <c r="I13" s="31"/>
      <c r="J13" s="31"/>
      <c r="K13" s="28"/>
      <c r="L13" s="28"/>
      <c r="M13" s="28"/>
    </row>
    <row r="14" spans="1:13" s="29" customFormat="1" ht="15.75" customHeight="1" x14ac:dyDescent="0.25">
      <c r="A14" s="40" t="s">
        <v>62</v>
      </c>
      <c r="B14" s="35" t="s">
        <v>16</v>
      </c>
      <c r="C14" s="35" t="s">
        <v>63</v>
      </c>
      <c r="D14" s="35" t="s">
        <v>17</v>
      </c>
      <c r="E14" s="35" t="s">
        <v>18</v>
      </c>
      <c r="F14" s="41" t="s">
        <v>64</v>
      </c>
      <c r="G14" s="41" t="s">
        <v>65</v>
      </c>
      <c r="H14" s="41" t="s">
        <v>66</v>
      </c>
      <c r="I14" s="59" t="s">
        <v>55</v>
      </c>
      <c r="J14" s="31"/>
      <c r="K14" s="28"/>
      <c r="L14" s="28"/>
      <c r="M14" s="28"/>
    </row>
    <row r="15" spans="1:13" s="29" customFormat="1" ht="15.75" customHeight="1" x14ac:dyDescent="0.25">
      <c r="A15" s="46" t="s">
        <v>67</v>
      </c>
      <c r="B15" s="42">
        <v>240</v>
      </c>
      <c r="C15" s="42">
        <v>300</v>
      </c>
      <c r="D15" s="42">
        <v>300</v>
      </c>
      <c r="E15" s="42">
        <v>400</v>
      </c>
      <c r="F15" s="42">
        <v>500</v>
      </c>
      <c r="G15" s="43">
        <v>400</v>
      </c>
      <c r="H15" s="43">
        <v>490</v>
      </c>
      <c r="I15" s="60"/>
      <c r="J15" s="31"/>
      <c r="K15" s="28"/>
      <c r="L15" s="28"/>
      <c r="M15" s="28"/>
    </row>
    <row r="16" spans="1:13" s="29" customFormat="1" ht="15.75" customHeight="1" x14ac:dyDescent="0.25">
      <c r="A16" s="46" t="s">
        <v>68</v>
      </c>
      <c r="B16" s="44">
        <v>210</v>
      </c>
      <c r="C16" s="44">
        <v>260</v>
      </c>
      <c r="D16" s="44">
        <v>260</v>
      </c>
      <c r="E16" s="44">
        <v>350</v>
      </c>
      <c r="F16" s="42">
        <v>435</v>
      </c>
      <c r="G16" s="45">
        <f>G15/1.15</f>
        <v>347.82608695652175</v>
      </c>
      <c r="H16" s="45">
        <f>H15/1.15</f>
        <v>426.08695652173918</v>
      </c>
      <c r="I16" s="60">
        <v>365</v>
      </c>
      <c r="J16" s="31"/>
      <c r="K16" s="31"/>
      <c r="L16" s="31"/>
      <c r="M16" s="28"/>
    </row>
    <row r="17" spans="1:13" s="29" customFormat="1" ht="15.75" customHeight="1" x14ac:dyDescent="0.25">
      <c r="A17" s="46" t="s">
        <v>69</v>
      </c>
      <c r="B17" s="44">
        <v>210</v>
      </c>
      <c r="C17" s="44">
        <v>260</v>
      </c>
      <c r="D17" s="44">
        <v>260</v>
      </c>
      <c r="E17" s="44">
        <v>350</v>
      </c>
      <c r="F17" s="42">
        <v>400</v>
      </c>
      <c r="G17" s="45">
        <f>G16/1.15</f>
        <v>302.4574669187146</v>
      </c>
      <c r="H17" s="45">
        <f>H16/1.15</f>
        <v>370.51039697542541</v>
      </c>
      <c r="I17" s="60">
        <v>365</v>
      </c>
      <c r="J17" s="31"/>
      <c r="K17" s="28"/>
      <c r="L17" s="28"/>
      <c r="M17" s="28"/>
    </row>
    <row r="18" spans="1:13" s="29" customFormat="1" ht="15.75" customHeight="1" x14ac:dyDescent="0.25">
      <c r="A18" s="46" t="s">
        <v>70</v>
      </c>
      <c r="B18" s="44">
        <v>170</v>
      </c>
      <c r="C18" s="44">
        <v>210</v>
      </c>
      <c r="D18" s="44">
        <v>210</v>
      </c>
      <c r="E18" s="44">
        <v>280</v>
      </c>
      <c r="F18" s="42">
        <v>300</v>
      </c>
      <c r="G18" s="43">
        <f>MIN(0.7*G15,300)</f>
        <v>280</v>
      </c>
      <c r="H18" s="43">
        <f>MIN(0.7*H15,300)</f>
        <v>300</v>
      </c>
      <c r="I18" s="60"/>
      <c r="J18" s="31"/>
      <c r="K18" s="28"/>
      <c r="L18" s="28"/>
      <c r="M18" s="28"/>
    </row>
    <row r="19" spans="1:13" s="29" customFormat="1" ht="15.75" customHeight="1" x14ac:dyDescent="0.25">
      <c r="A19" s="46" t="s">
        <v>71</v>
      </c>
      <c r="B19" s="42">
        <v>200000</v>
      </c>
      <c r="C19" s="42">
        <v>200000</v>
      </c>
      <c r="D19" s="42">
        <v>200000</v>
      </c>
      <c r="E19" s="42">
        <v>200000</v>
      </c>
      <c r="F19" s="42">
        <v>200000</v>
      </c>
      <c r="G19" s="42">
        <v>200000</v>
      </c>
      <c r="H19" s="42">
        <v>200000</v>
      </c>
      <c r="I19" s="60">
        <v>200000</v>
      </c>
      <c r="J19" s="31"/>
      <c r="K19" s="28"/>
      <c r="L19" s="28"/>
      <c r="M19" s="28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ThepChu</vt:lpstr>
      <vt:lpstr>Cotdai</vt:lpstr>
      <vt:lpstr>Bang tra</vt:lpstr>
      <vt:lpstr>Cotdai!Print_Area</vt:lpstr>
      <vt:lpstr>ThepChu!Print_Area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Bá Thanh</dc:creator>
  <cp:lastModifiedBy>PC</cp:lastModifiedBy>
  <cp:lastPrinted>2019-11-21T16:25:25Z</cp:lastPrinted>
  <dcterms:created xsi:type="dcterms:W3CDTF">2010-07-03T03:13:42Z</dcterms:created>
  <dcterms:modified xsi:type="dcterms:W3CDTF">2020-11-26T17:34:55Z</dcterms:modified>
</cp:coreProperties>
</file>