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XD\DATN\Safe\Program\Floor\Resource\"/>
    </mc:Choice>
  </mc:AlternateContent>
  <xr:revisionPtr revIDLastSave="0" documentId="13_ncr:1_{F12362D4-6470-46DB-8D4A-D3FA819CBA0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X-LopTren" sheetId="2" r:id="rId2"/>
    <sheet name="X-LopDuoi" sheetId="4" r:id="rId3"/>
    <sheet name="Y-LopTren" sheetId="3" r:id="rId4"/>
    <sheet name="Y-LopDuoi" sheetId="5" r:id="rId5"/>
  </sheets>
  <definedNames>
    <definedName name="_xlnm._FilterDatabase" localSheetId="2" hidden="1">'X-LopDuoi'!$J$1:$J$9806</definedName>
    <definedName name="_xlnm._FilterDatabase" localSheetId="1" hidden="1">'X-LopTren'!$J$1:$J$9931</definedName>
    <definedName name="_xlnm._FilterDatabase" localSheetId="4" hidden="1">'Y-LopDuoi'!$J$1:$J$2438</definedName>
    <definedName name="_xlnm._FilterDatabase" localSheetId="3" hidden="1">'Y-LopTren'!#REF!</definedName>
    <definedName name="_xlnm.Print_Area" localSheetId="2">'X-LopDuoi'!$A$1:$R$21</definedName>
    <definedName name="_xlnm.Print_Area" localSheetId="1">'X-LopTren'!$A$1:$R$52</definedName>
    <definedName name="_xlnm.Print_Area" localSheetId="4">'Y-LopDuoi'!$A$1:$R$54</definedName>
    <definedName name="_xlnm.Print_Area" localSheetId="3">'Y-LopTren'!$A$1:$R$84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5" l="1"/>
  <c r="Q3" i="3"/>
  <c r="Q3" i="4"/>
  <c r="C11" i="5"/>
  <c r="L10" i="5"/>
  <c r="C8" i="5"/>
  <c r="L12" i="5" s="1"/>
  <c r="C11" i="3"/>
  <c r="L10" i="3"/>
  <c r="C8" i="3"/>
  <c r="L12" i="3" s="1"/>
  <c r="C11" i="4"/>
  <c r="L10" i="4"/>
  <c r="C8" i="4"/>
  <c r="L12" i="4" s="1"/>
  <c r="Q3" i="2"/>
  <c r="C8" i="2"/>
  <c r="B6" i="5" l="1"/>
  <c r="B6" i="4"/>
  <c r="B5" i="5"/>
  <c r="B4" i="5"/>
  <c r="B5" i="3"/>
  <c r="B4" i="3"/>
  <c r="B5" i="4"/>
  <c r="B4" i="4"/>
  <c r="L17" i="5" l="1"/>
  <c r="L17" i="3"/>
  <c r="L17" i="4"/>
  <c r="L17" i="2"/>
  <c r="C11" i="2"/>
  <c r="L10" i="2"/>
  <c r="L12" i="2"/>
  <c r="Q24" i="1" l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I9" i="1" l="1"/>
  <c r="I7" i="1"/>
  <c r="I6" i="1"/>
  <c r="I5" i="1"/>
  <c r="E8" i="2" l="1"/>
  <c r="E8" i="5"/>
  <c r="E8" i="3"/>
  <c r="E8" i="4"/>
  <c r="E9" i="2"/>
  <c r="E9" i="3"/>
  <c r="E9" i="4"/>
  <c r="E9" i="5"/>
  <c r="E10" i="2"/>
  <c r="E10" i="4"/>
  <c r="E10" i="5"/>
  <c r="E10" i="3"/>
  <c r="I16" i="1"/>
  <c r="I15" i="1"/>
  <c r="I14" i="1"/>
  <c r="I13" i="1"/>
  <c r="I12" i="1"/>
  <c r="H1" i="3"/>
  <c r="H1" i="5"/>
  <c r="H1" i="4"/>
  <c r="J1" i="4"/>
  <c r="E12" i="2" l="1"/>
  <c r="E12" i="3"/>
  <c r="E12" i="5"/>
  <c r="E12" i="4"/>
  <c r="E13" i="2"/>
  <c r="L11" i="2" s="1"/>
  <c r="L13" i="2" s="1"/>
  <c r="L14" i="2" s="1"/>
  <c r="E13" i="3"/>
  <c r="E13" i="5"/>
  <c r="E13" i="4"/>
  <c r="E11" i="2"/>
  <c r="E11" i="4"/>
  <c r="L11" i="4" s="1"/>
  <c r="L13" i="4" s="1"/>
  <c r="L14" i="4" s="1"/>
  <c r="E11" i="3"/>
  <c r="L11" i="3" s="1"/>
  <c r="L13" i="3" s="1"/>
  <c r="L14" i="3" s="1"/>
  <c r="E11" i="5"/>
  <c r="L11" i="5" s="1"/>
  <c r="L13" i="5" s="1"/>
  <c r="L14" i="5" s="1"/>
  <c r="A1" i="5"/>
  <c r="A1" i="3"/>
  <c r="A1" i="2"/>
  <c r="A1" i="4"/>
</calcChain>
</file>

<file path=xl/sharedStrings.xml><?xml version="1.0" encoding="utf-8"?>
<sst xmlns="http://schemas.openxmlformats.org/spreadsheetml/2006/main" count="363" uniqueCount="137">
  <si>
    <t>CONCRETE</t>
  </si>
  <si>
    <t>NAME</t>
  </si>
  <si>
    <r>
      <t>R</t>
    </r>
    <r>
      <rPr>
        <b/>
        <vertAlign val="subscript"/>
        <sz val="10"/>
        <color theme="1"/>
        <rFont val="Arial"/>
        <family val="2"/>
      </rPr>
      <t>b</t>
    </r>
  </si>
  <si>
    <r>
      <t>R</t>
    </r>
    <r>
      <rPr>
        <b/>
        <vertAlign val="subscript"/>
        <sz val="10"/>
        <color theme="1"/>
        <rFont val="Arial"/>
        <family val="2"/>
      </rPr>
      <t>bt</t>
    </r>
  </si>
  <si>
    <r>
      <t>R</t>
    </r>
    <r>
      <rPr>
        <b/>
        <vertAlign val="subscript"/>
        <sz val="10"/>
        <color theme="1"/>
        <rFont val="Arial"/>
        <family val="2"/>
      </rPr>
      <t>b,ser</t>
    </r>
  </si>
  <si>
    <r>
      <t>R</t>
    </r>
    <r>
      <rPr>
        <b/>
        <vertAlign val="subscript"/>
        <sz val="10"/>
        <color theme="1"/>
        <rFont val="Arial"/>
        <family val="2"/>
      </rPr>
      <t>bt,ser</t>
    </r>
  </si>
  <si>
    <r>
      <t>E</t>
    </r>
    <r>
      <rPr>
        <b/>
        <vertAlign val="subscript"/>
        <sz val="10"/>
        <color theme="1"/>
        <rFont val="Arial"/>
        <family val="2"/>
      </rPr>
      <t>b</t>
    </r>
  </si>
  <si>
    <r>
      <t>(daN/cm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</si>
  <si>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t>Concrete</t>
  </si>
  <si>
    <r>
      <t>R</t>
    </r>
    <r>
      <rPr>
        <b/>
        <vertAlign val="subscript"/>
        <sz val="10"/>
        <color theme="1"/>
        <rFont val="Arial"/>
        <family val="2"/>
      </rPr>
      <t>b</t>
    </r>
    <r>
      <rPr>
        <b/>
        <sz val="10"/>
        <color theme="1"/>
        <rFont val="Arial"/>
        <family val="2"/>
      </rPr>
      <t xml:space="preserve"> = </t>
    </r>
  </si>
  <si>
    <t>B5</t>
  </si>
  <si>
    <r>
      <t>R</t>
    </r>
    <r>
      <rPr>
        <b/>
        <vertAlign val="subscript"/>
        <sz val="10"/>
        <color theme="1"/>
        <rFont val="Arial"/>
        <family val="2"/>
      </rPr>
      <t>bt</t>
    </r>
    <r>
      <rPr>
        <b/>
        <sz val="10"/>
        <color theme="1"/>
        <rFont val="Arial"/>
        <family val="2"/>
      </rPr>
      <t xml:space="preserve"> = </t>
    </r>
  </si>
  <si>
    <r>
      <t>R</t>
    </r>
    <r>
      <rPr>
        <b/>
        <vertAlign val="subscript"/>
        <sz val="10"/>
        <color theme="1"/>
        <rFont val="Arial"/>
        <family val="2"/>
      </rPr>
      <t>b,ser</t>
    </r>
    <r>
      <rPr>
        <b/>
        <sz val="10"/>
        <color theme="1"/>
        <rFont val="Arial"/>
        <family val="2"/>
      </rPr>
      <t xml:space="preserve"> = </t>
    </r>
  </si>
  <si>
    <t>B10</t>
  </si>
  <si>
    <r>
      <t>R</t>
    </r>
    <r>
      <rPr>
        <b/>
        <vertAlign val="subscript"/>
        <sz val="10"/>
        <color theme="1"/>
        <rFont val="Arial"/>
        <family val="2"/>
      </rPr>
      <t>bt,ser</t>
    </r>
    <r>
      <rPr>
        <b/>
        <sz val="10"/>
        <color theme="1"/>
        <rFont val="Arial"/>
        <family val="2"/>
      </rPr>
      <t xml:space="preserve"> = </t>
    </r>
  </si>
  <si>
    <r>
      <t>E</t>
    </r>
    <r>
      <rPr>
        <b/>
        <vertAlign val="subscript"/>
        <sz val="10"/>
        <color theme="1"/>
        <rFont val="Arial"/>
        <family val="2"/>
      </rPr>
      <t>b</t>
    </r>
    <r>
      <rPr>
        <b/>
        <sz val="10"/>
        <color theme="1"/>
        <rFont val="Arial"/>
        <family val="2"/>
      </rPr>
      <t xml:space="preserve"> = </t>
    </r>
  </si>
  <si>
    <t>B15</t>
  </si>
  <si>
    <t>B20</t>
  </si>
  <si>
    <t>Steel</t>
  </si>
  <si>
    <r>
      <t>R</t>
    </r>
    <r>
      <rPr>
        <b/>
        <vertAlign val="subscript"/>
        <sz val="10"/>
        <color theme="1"/>
        <rFont val="Arial"/>
        <family val="2"/>
      </rPr>
      <t>s</t>
    </r>
    <r>
      <rPr>
        <b/>
        <sz val="10"/>
        <color theme="1"/>
        <rFont val="Arial"/>
        <family val="2"/>
      </rPr>
      <t xml:space="preserve"> = </t>
    </r>
  </si>
  <si>
    <t>B25</t>
  </si>
  <si>
    <r>
      <t>R</t>
    </r>
    <r>
      <rPr>
        <b/>
        <vertAlign val="subscript"/>
        <sz val="10"/>
        <color theme="1"/>
        <rFont val="Arial"/>
        <family val="2"/>
      </rPr>
      <t>sc</t>
    </r>
    <r>
      <rPr>
        <b/>
        <sz val="10"/>
        <color theme="1"/>
        <rFont val="Arial"/>
        <family val="2"/>
      </rPr>
      <t xml:space="preserve"> = </t>
    </r>
  </si>
  <si>
    <t>B30</t>
  </si>
  <si>
    <r>
      <t>R</t>
    </r>
    <r>
      <rPr>
        <b/>
        <vertAlign val="subscript"/>
        <sz val="10"/>
        <color theme="1"/>
        <rFont val="Arial"/>
        <family val="2"/>
      </rPr>
      <t>sw</t>
    </r>
    <r>
      <rPr>
        <b/>
        <sz val="10"/>
        <color theme="1"/>
        <rFont val="Arial"/>
        <family val="2"/>
      </rPr>
      <t xml:space="preserve"> = </t>
    </r>
  </si>
  <si>
    <t>B35</t>
  </si>
  <si>
    <r>
      <t>R</t>
    </r>
    <r>
      <rPr>
        <b/>
        <vertAlign val="subscript"/>
        <sz val="10"/>
        <color theme="1"/>
        <rFont val="Arial"/>
        <family val="2"/>
      </rPr>
      <t>s,ser</t>
    </r>
    <r>
      <rPr>
        <b/>
        <sz val="10"/>
        <color theme="1"/>
        <rFont val="Arial"/>
        <family val="2"/>
      </rPr>
      <t xml:space="preserve"> = </t>
    </r>
  </si>
  <si>
    <t>B40</t>
  </si>
  <si>
    <r>
      <t>E</t>
    </r>
    <r>
      <rPr>
        <b/>
        <vertAlign val="subscript"/>
        <sz val="10"/>
        <color theme="1"/>
        <rFont val="Arial"/>
        <family val="2"/>
      </rPr>
      <t>s</t>
    </r>
    <r>
      <rPr>
        <b/>
        <sz val="10"/>
        <color theme="1"/>
        <rFont val="Arial"/>
        <family val="2"/>
      </rPr>
      <t xml:space="preserve"> = </t>
    </r>
  </si>
  <si>
    <t>B45</t>
  </si>
  <si>
    <t>B50</t>
  </si>
  <si>
    <t>B55</t>
  </si>
  <si>
    <t>B60</t>
  </si>
  <si>
    <t>M50</t>
  </si>
  <si>
    <t>M75</t>
  </si>
  <si>
    <t>M100</t>
  </si>
  <si>
    <t>M125</t>
  </si>
  <si>
    <t>M150</t>
  </si>
  <si>
    <t>M200</t>
  </si>
  <si>
    <t>M250</t>
  </si>
  <si>
    <t>M300</t>
  </si>
  <si>
    <t>M350</t>
  </si>
  <si>
    <t>M400</t>
  </si>
  <si>
    <t>M450</t>
  </si>
  <si>
    <t>M500</t>
  </si>
  <si>
    <t>M600</t>
  </si>
  <si>
    <t>M650</t>
  </si>
  <si>
    <t>M700</t>
  </si>
  <si>
    <t>M800</t>
  </si>
  <si>
    <t>STEEL</t>
  </si>
  <si>
    <t>AI</t>
  </si>
  <si>
    <t>AII</t>
  </si>
  <si>
    <t>AIV</t>
  </si>
  <si>
    <t>AV</t>
  </si>
  <si>
    <t>AVI</t>
  </si>
  <si>
    <t>CB300V</t>
  </si>
  <si>
    <t>CB400V</t>
  </si>
  <si>
    <t>CB500V</t>
  </si>
  <si>
    <t>AT-VII</t>
  </si>
  <si>
    <t>A-IIIB</t>
  </si>
  <si>
    <t>CI</t>
  </si>
  <si>
    <t>CII</t>
  </si>
  <si>
    <t>CIV</t>
  </si>
  <si>
    <t>AIII (ϕ10-ϕ40)</t>
  </si>
  <si>
    <t>B3,5</t>
  </si>
  <si>
    <t>B22,5</t>
  </si>
  <si>
    <t>B7,5</t>
  </si>
  <si>
    <t>B12,5</t>
  </si>
  <si>
    <t>Ngày:</t>
  </si>
  <si>
    <t>M</t>
  </si>
  <si>
    <t>b</t>
  </si>
  <si>
    <t>h</t>
  </si>
  <si>
    <t>a</t>
  </si>
  <si>
    <t>ζ</t>
  </si>
  <si>
    <r>
      <t>(cm</t>
    </r>
    <r>
      <rPr>
        <i/>
        <vertAlign val="superscript"/>
        <sz val="10"/>
        <color theme="1"/>
        <rFont val="Arial"/>
        <family val="2"/>
      </rPr>
      <t>2</t>
    </r>
    <r>
      <rPr>
        <i/>
        <sz val="10"/>
        <color theme="1"/>
        <rFont val="Arial"/>
        <family val="2"/>
      </rPr>
      <t>)</t>
    </r>
  </si>
  <si>
    <r>
      <t>có    R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= </t>
    </r>
  </si>
  <si>
    <r>
      <t>có    R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</t>
    </r>
  </si>
  <si>
    <r>
      <t>E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= </t>
    </r>
  </si>
  <si>
    <r>
      <t>E</t>
    </r>
    <r>
      <rPr>
        <vertAlign val="subscript"/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 xml:space="preserve"> = </t>
    </r>
  </si>
  <si>
    <t>3. Tính toán</t>
  </si>
  <si>
    <t>(cm)</t>
  </si>
  <si>
    <r>
      <rPr>
        <b/>
        <sz val="12"/>
        <color theme="1"/>
        <rFont val="Times New Roman"/>
        <family val="1"/>
      </rPr>
      <t>α</t>
    </r>
    <r>
      <rPr>
        <b/>
        <vertAlign val="subscript"/>
        <sz val="10"/>
        <color theme="1"/>
        <rFont val="Arial"/>
        <family val="2"/>
      </rPr>
      <t>m</t>
    </r>
  </si>
  <si>
    <r>
      <t>A</t>
    </r>
    <r>
      <rPr>
        <b/>
        <vertAlign val="subscript"/>
        <sz val="11"/>
        <color theme="1"/>
        <rFont val="Arial"/>
        <family val="2"/>
      </rPr>
      <t>s,tt</t>
    </r>
  </si>
  <si>
    <r>
      <t>A</t>
    </r>
    <r>
      <rPr>
        <b/>
        <vertAlign val="subscript"/>
        <sz val="11"/>
        <color theme="1"/>
        <rFont val="Arial"/>
        <family val="2"/>
      </rPr>
      <t>s,tk</t>
    </r>
  </si>
  <si>
    <t>Vị trí</t>
  </si>
  <si>
    <t>(m)</t>
  </si>
  <si>
    <t>(KNm)</t>
  </si>
  <si>
    <t>CB240T</t>
  </si>
  <si>
    <t>CB300T</t>
  </si>
  <si>
    <r>
      <t>(daN/cm</t>
    </r>
    <r>
      <rPr>
        <i/>
        <vertAlign val="superscript"/>
        <sz val="13"/>
        <color theme="1"/>
        <rFont val="Times New Roman"/>
        <family val="1"/>
      </rPr>
      <t>2</t>
    </r>
    <r>
      <rPr>
        <i/>
        <sz val="13"/>
        <color theme="1"/>
        <rFont val="Times New Roman"/>
        <family val="1"/>
      </rPr>
      <t>)</t>
    </r>
  </si>
  <si>
    <t>B70</t>
  </si>
  <si>
    <t>B80</t>
  </si>
  <si>
    <t>B90</t>
  </si>
  <si>
    <t>B100</t>
  </si>
  <si>
    <r>
      <t>R</t>
    </r>
    <r>
      <rPr>
        <b/>
        <vertAlign val="subscript"/>
        <sz val="13"/>
        <color theme="1"/>
        <rFont val="Times New Roman"/>
        <family val="1"/>
      </rPr>
      <t>s</t>
    </r>
  </si>
  <si>
    <r>
      <t>R</t>
    </r>
    <r>
      <rPr>
        <b/>
        <vertAlign val="subscript"/>
        <sz val="13"/>
        <color theme="1"/>
        <rFont val="Times New Roman"/>
        <family val="1"/>
      </rPr>
      <t>sc</t>
    </r>
  </si>
  <si>
    <r>
      <t>R</t>
    </r>
    <r>
      <rPr>
        <b/>
        <vertAlign val="subscript"/>
        <sz val="13"/>
        <color theme="1"/>
        <rFont val="Times New Roman"/>
        <family val="1"/>
      </rPr>
      <t>sw</t>
    </r>
  </si>
  <si>
    <r>
      <t>R</t>
    </r>
    <r>
      <rPr>
        <b/>
        <vertAlign val="subscript"/>
        <sz val="13"/>
        <color theme="1"/>
        <rFont val="Times New Roman"/>
        <family val="1"/>
      </rPr>
      <t>s,ser</t>
    </r>
  </si>
  <si>
    <r>
      <t>E</t>
    </r>
    <r>
      <rPr>
        <b/>
        <vertAlign val="subscript"/>
        <sz val="13"/>
        <color theme="1"/>
        <rFont val="Times New Roman"/>
        <family val="1"/>
      </rPr>
      <t>s</t>
    </r>
  </si>
  <si>
    <t>AIII (ϕ6-ϕ8)</t>
  </si>
  <si>
    <t>CIII (ϕ6-ϕ8)</t>
  </si>
  <si>
    <t>CIII (ϕ10-ϕ40)</t>
  </si>
  <si>
    <t>B65</t>
  </si>
  <si>
    <r>
      <t>Biến dạng tương đối của bê tông khi có tác dụng dài hạn của tải trọng, ε</t>
    </r>
    <r>
      <rPr>
        <b/>
        <vertAlign val="subscript"/>
        <sz val="11"/>
        <color theme="1"/>
        <rFont val="Times New Roman"/>
        <family val="1"/>
      </rPr>
      <t>b2</t>
    </r>
  </si>
  <si>
    <r>
      <t>Biến dạng tương đối của bê tông khi có tác dụng ngắn hạn của tải trọng, ε</t>
    </r>
    <r>
      <rPr>
        <b/>
        <vertAlign val="subscript"/>
        <sz val="11"/>
        <color theme="1"/>
        <rFont val="Times New Roman"/>
        <family val="1"/>
      </rPr>
      <t>b2</t>
    </r>
  </si>
  <si>
    <t>RH &lt; 40%</t>
  </si>
  <si>
    <r>
      <t xml:space="preserve">40% </t>
    </r>
    <r>
      <rPr>
        <sz val="11"/>
        <color theme="1"/>
        <rFont val="Calibri"/>
        <family val="2"/>
      </rPr>
      <t>≤</t>
    </r>
    <r>
      <rPr>
        <sz val="11"/>
        <color theme="1"/>
        <rFont val="Times New Roman"/>
        <family val="1"/>
      </rPr>
      <t xml:space="preserve"> RH </t>
    </r>
    <r>
      <rPr>
        <sz val="11"/>
        <color theme="1"/>
        <rFont val="Calibri"/>
        <family val="2"/>
      </rPr>
      <t>≤</t>
    </r>
    <r>
      <rPr>
        <sz val="11"/>
        <color theme="1"/>
        <rFont val="Times New Roman"/>
        <family val="1"/>
      </rPr>
      <t xml:space="preserve"> 75%</t>
    </r>
  </si>
  <si>
    <t>RH &gt; 75%</t>
  </si>
  <si>
    <t xml:space="preserve">Độ ẩm tương đối: </t>
  </si>
  <si>
    <t xml:space="preserve">Trường hợp tác dụng tải trọng: </t>
  </si>
  <si>
    <r>
      <t>R</t>
    </r>
    <r>
      <rPr>
        <vertAlign val="subscript"/>
        <sz val="10"/>
        <color theme="1"/>
        <rFont val="Arial"/>
        <family val="2"/>
      </rPr>
      <t>bt</t>
    </r>
    <r>
      <rPr>
        <sz val="10"/>
        <color theme="1"/>
        <rFont val="Arial"/>
        <family val="2"/>
      </rPr>
      <t xml:space="preserve"> = </t>
    </r>
  </si>
  <si>
    <r>
      <t>R</t>
    </r>
    <r>
      <rPr>
        <vertAlign val="subscript"/>
        <sz val="10"/>
        <color theme="1"/>
        <rFont val="Arial"/>
        <family val="2"/>
      </rPr>
      <t>sc</t>
    </r>
    <r>
      <rPr>
        <sz val="10"/>
        <color theme="1"/>
        <rFont val="Arial"/>
        <family val="2"/>
      </rPr>
      <t xml:space="preserve"> = </t>
    </r>
  </si>
  <si>
    <t xml:space="preserve">Các hệ số: </t>
  </si>
  <si>
    <r>
      <t>γ</t>
    </r>
    <r>
      <rPr>
        <vertAlign val="subscript"/>
        <sz val="13"/>
        <color theme="1"/>
        <rFont val="Times New Roman"/>
        <family val="1"/>
      </rPr>
      <t>b1</t>
    </r>
    <r>
      <rPr>
        <sz val="13"/>
        <color theme="1"/>
        <rFont val="Times New Roman"/>
        <family val="1"/>
      </rPr>
      <t xml:space="preserve"> = </t>
    </r>
  </si>
  <si>
    <r>
      <t>ε</t>
    </r>
    <r>
      <rPr>
        <vertAlign val="subscript"/>
        <sz val="13"/>
        <rFont val="Times New Roman"/>
        <family val="1"/>
      </rPr>
      <t>s,el</t>
    </r>
    <r>
      <rPr>
        <sz val="13"/>
        <rFont val="Times New Roman"/>
        <family val="1"/>
      </rPr>
      <t xml:space="preserve"> = </t>
    </r>
  </si>
  <si>
    <r>
      <t>ε</t>
    </r>
    <r>
      <rPr>
        <vertAlign val="subscript"/>
        <sz val="13"/>
        <color theme="1"/>
        <rFont val="Times New Roman"/>
        <family val="1"/>
      </rPr>
      <t>b2</t>
    </r>
    <r>
      <rPr>
        <sz val="13"/>
        <color theme="1"/>
        <rFont val="Times New Roman"/>
        <family val="1"/>
      </rPr>
      <t xml:space="preserve"> = </t>
    </r>
  </si>
  <si>
    <r>
      <t>ξ</t>
    </r>
    <r>
      <rPr>
        <vertAlign val="subscript"/>
        <sz val="13"/>
        <color theme="1"/>
        <rFont val="Times New Roman"/>
        <family val="1"/>
      </rPr>
      <t>R</t>
    </r>
    <r>
      <rPr>
        <sz val="13"/>
        <color theme="1"/>
        <rFont val="Times New Roman"/>
        <family val="1"/>
      </rPr>
      <t xml:space="preserve"> = </t>
    </r>
  </si>
  <si>
    <r>
      <t>α</t>
    </r>
    <r>
      <rPr>
        <vertAlign val="subscript"/>
        <sz val="13"/>
        <color theme="1"/>
        <rFont val="Times New Roman"/>
        <family val="1"/>
      </rPr>
      <t>R</t>
    </r>
    <r>
      <rPr>
        <sz val="13"/>
        <color theme="1"/>
        <rFont val="Times New Roman"/>
        <family val="1"/>
      </rPr>
      <t xml:space="preserve"> = </t>
    </r>
  </si>
  <si>
    <t>Ô sàn</t>
  </si>
  <si>
    <t>LỚP TRÊN</t>
  </si>
  <si>
    <t>Kết luận</t>
  </si>
  <si>
    <t>LỚP DƯỚI</t>
  </si>
  <si>
    <t>Tên công trình</t>
  </si>
  <si>
    <t>Địa điểm</t>
  </si>
  <si>
    <t>Tiêu chuẩn áp dụng</t>
  </si>
  <si>
    <t>Bê tông</t>
  </si>
  <si>
    <t>Vật liệu sử dụng</t>
  </si>
  <si>
    <t>Cốt thép</t>
  </si>
  <si>
    <t>Phần tử</t>
  </si>
  <si>
    <t>Tổ hợp</t>
  </si>
  <si>
    <t>1. Giới thiệu</t>
  </si>
  <si>
    <t>PHƯƠNG Y</t>
  </si>
  <si>
    <t>TCVN 5574-2018</t>
  </si>
  <si>
    <t>Phương X</t>
  </si>
  <si>
    <t>Ngắn hạn</t>
  </si>
  <si>
    <t>Công trình A</t>
  </si>
  <si>
    <t>Đà Nẵng</t>
  </si>
  <si>
    <t>Tầng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</si>
</sst>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"/>
    <numFmt numFmtId="165" formatCode="&quot;$&quot;#,##0;[Red]\-&quot;$&quot;#,##0"/>
    <numFmt numFmtId="166" formatCode="_-&quot;$&quot;* #,##0_-;\-&quot;$&quot;* #,##0_-;_-&quot;$&quot;* &quot;-&quot;_-;_-@_-"/>
    <numFmt numFmtId="167" formatCode="_-* #,##0_-;\-* #,##0_-;_-* &quot;-&quot;_-;_-@_-"/>
    <numFmt numFmtId="168" formatCode="_-&quot;$&quot;* #,##0.00_-;\-&quot;$&quot;* #,##0.00_-;_-&quot;$&quot;* &quot;-&quot;??_-;_-@_-"/>
    <numFmt numFmtId="169" formatCode="0.000%"/>
    <numFmt numFmtId="170" formatCode="#,##0\ &quot;$&quot;_);[Red]\(#,##0\ &quot;$&quot;\)"/>
    <numFmt numFmtId="171" formatCode="_(* #,##0.00000_);_(* \(#,##0.00000\);_(* &quot;-&quot;??_);_(@_)"/>
    <numFmt numFmtId="172" formatCode="_(* #,##0.000000_);_(* \(#,##0.000000\);_(* &quot;-&quot;??_);_(@_)"/>
    <numFmt numFmtId="173" formatCode="_(* #,##0.0000000_);_(* \(#,##0.0000000\);_(* &quot;-&quot;??_);_(@_)"/>
    <numFmt numFmtId="174" formatCode="&quot;$&quot;###,0&quot;.&quot;00_);[Red]\(&quot;$&quot;###,0&quot;.&quot;00\)"/>
    <numFmt numFmtId="175" formatCode="[$-1010000]d/m/yyyy;@"/>
    <numFmt numFmtId="176" formatCode="0.0000"/>
  </numFmts>
  <fonts count="47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i/>
      <vertAlign val="superscript"/>
      <sz val="10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vertAlign val="subscript"/>
      <sz val="10"/>
      <color theme="1"/>
      <name val="Arial"/>
      <family val="2"/>
    </font>
    <font>
      <b/>
      <sz val="10"/>
      <color rgb="FF000099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VNI-Times"/>
    </font>
    <font>
      <sz val="11"/>
      <name val="돋움"/>
      <family val="3"/>
    </font>
    <font>
      <sz val="10"/>
      <name val="굴림체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0"/>
      <name val=".VnArial"/>
      <family val="2"/>
    </font>
    <font>
      <b/>
      <sz val="12"/>
      <color theme="1"/>
      <name val="Times New Roman"/>
      <family val="1"/>
    </font>
    <font>
      <b/>
      <sz val="16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00099"/>
      <name val="Arial"/>
      <family val="2"/>
    </font>
    <font>
      <b/>
      <sz val="13"/>
      <color theme="1"/>
      <name val="Times New Roman"/>
      <family val="1"/>
    </font>
    <font>
      <b/>
      <vertAlign val="subscript"/>
      <sz val="13"/>
      <color theme="1"/>
      <name val="Times New Roman"/>
      <family val="1"/>
    </font>
    <font>
      <i/>
      <sz val="13"/>
      <color theme="1"/>
      <name val="Times New Roman"/>
      <family val="1"/>
    </font>
    <font>
      <i/>
      <vertAlign val="superscript"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0"/>
      <color rgb="FFFF0000"/>
      <name val="Arial"/>
      <family val="2"/>
    </font>
    <font>
      <vertAlign val="subscript"/>
      <sz val="13"/>
      <color theme="1"/>
      <name val="Times New Roman"/>
      <family val="1"/>
    </font>
    <font>
      <vertAlign val="subscript"/>
      <sz val="13"/>
      <name val="Times New Roman"/>
      <family val="1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9">
    <xf numFmtId="0" fontId="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2" fillId="0" borderId="11" applyNumberFormat="0" applyAlignment="0" applyProtection="0">
      <alignment horizontal="left" vertical="center"/>
    </xf>
    <xf numFmtId="0" fontId="12" fillId="0" borderId="24">
      <alignment horizontal="left" vertical="center"/>
    </xf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0" fontId="14" fillId="0" borderId="0" applyNumberFormat="0" applyFont="0" applyFill="0" applyAlignment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5" fillId="0" borderId="0">
      <alignment vertical="center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173" fontId="21" fillId="0" borderId="0" applyFont="0" applyFill="0" applyBorder="0" applyAlignment="0" applyProtection="0"/>
    <xf numFmtId="169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23" fillId="0" borderId="0"/>
    <xf numFmtId="0" fontId="18" fillId="0" borderId="0" applyProtection="0"/>
    <xf numFmtId="167" fontId="19" fillId="0" borderId="0" applyFont="0" applyFill="0" applyBorder="0" applyAlignment="0" applyProtection="0"/>
    <xf numFmtId="40" fontId="20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4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28" xfId="0" applyFont="1" applyBorder="1"/>
    <xf numFmtId="0" fontId="2" fillId="0" borderId="26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5" fillId="0" borderId="28" xfId="0" applyFont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9" xfId="0" applyFont="1" applyBorder="1" applyAlignment="1">
      <alignment horizontal="center" vertical="center"/>
    </xf>
    <xf numFmtId="0" fontId="5" fillId="0" borderId="29" xfId="0" applyFont="1" applyBorder="1" applyAlignment="1">
      <alignment horizontal="left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11" fontId="36" fillId="0" borderId="4" xfId="0" applyNumberFormat="1" applyFont="1" applyBorder="1" applyAlignment="1">
      <alignment horizontal="center" vertical="center"/>
    </xf>
    <xf numFmtId="11" fontId="36" fillId="0" borderId="6" xfId="0" applyNumberFormat="1" applyFont="1" applyBorder="1" applyAlignment="1">
      <alignment horizontal="center" vertical="center"/>
    </xf>
    <xf numFmtId="11" fontId="37" fillId="0" borderId="6" xfId="0" applyNumberFormat="1" applyFont="1" applyBorder="1" applyAlignment="1">
      <alignment horizontal="center" vertical="center"/>
    </xf>
    <xf numFmtId="11" fontId="37" fillId="0" borderId="9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11" fontId="36" fillId="0" borderId="9" xfId="0" applyNumberFormat="1" applyFont="1" applyBorder="1" applyAlignment="1">
      <alignment horizontal="center" vertical="center"/>
    </xf>
    <xf numFmtId="0" fontId="32" fillId="0" borderId="31" xfId="0" quotePrefix="1" applyFont="1" applyBorder="1" applyAlignment="1">
      <alignment horizontal="center" vertical="center"/>
    </xf>
    <xf numFmtId="0" fontId="32" fillId="0" borderId="32" xfId="0" quotePrefix="1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2" fillId="0" borderId="33" xfId="0" quotePrefix="1" applyFont="1" applyBorder="1" applyAlignment="1">
      <alignment horizontal="center" vertical="center"/>
    </xf>
    <xf numFmtId="11" fontId="38" fillId="0" borderId="6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32" fillId="0" borderId="5" xfId="0" quotePrefix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176" fontId="41" fillId="0" borderId="1" xfId="0" applyNumberFormat="1" applyFont="1" applyBorder="1" applyAlignment="1">
      <alignment horizontal="center" vertical="center"/>
    </xf>
    <xf numFmtId="176" fontId="41" fillId="0" borderId="6" xfId="0" applyNumberFormat="1" applyFont="1" applyBorder="1" applyAlignment="1">
      <alignment horizontal="center" vertical="center"/>
    </xf>
    <xf numFmtId="0" fontId="32" fillId="0" borderId="7" xfId="0" quotePrefix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6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6" fillId="0" borderId="0" xfId="0" applyFont="1" applyBorder="1"/>
    <xf numFmtId="0" fontId="5" fillId="2" borderId="30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39" fillId="0" borderId="4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7" fillId="2" borderId="23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175" fontId="5" fillId="0" borderId="28" xfId="0" applyNumberFormat="1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8" fillId="2" borderId="27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</cellXfs>
  <cellStyles count="39">
    <cellStyle name="Header1" xfId="5" xr:uid="{00000000-0005-0000-0000-000000000000}"/>
    <cellStyle name="Header2" xfId="6" xr:uid="{00000000-0005-0000-0000-000001000000}"/>
    <cellStyle name="Millares [0]_Well Timing" xfId="7" xr:uid="{00000000-0005-0000-0000-000002000000}"/>
    <cellStyle name="Millares_Well Timing" xfId="8" xr:uid="{00000000-0005-0000-0000-000003000000}"/>
    <cellStyle name="Moneda [0]_Well Timing" xfId="9" xr:uid="{00000000-0005-0000-0000-000004000000}"/>
    <cellStyle name="Moneda_Well Timing" xfId="10" xr:uid="{00000000-0005-0000-0000-000005000000}"/>
    <cellStyle name="n" xfId="11" xr:uid="{00000000-0005-0000-0000-000006000000}"/>
    <cellStyle name="Normal" xfId="0" builtinId="0"/>
    <cellStyle name="Normal 18" xfId="33" xr:uid="{00000000-0005-0000-0000-000008000000}"/>
    <cellStyle name="Normal 2" xfId="2" xr:uid="{00000000-0005-0000-0000-000009000000}"/>
    <cellStyle name="Normal 20" xfId="34" xr:uid="{00000000-0005-0000-0000-00000A000000}"/>
    <cellStyle name="Normal 3" xfId="3" xr:uid="{00000000-0005-0000-0000-00000B000000}"/>
    <cellStyle name="Normal 38" xfId="35" xr:uid="{00000000-0005-0000-0000-00000C000000}"/>
    <cellStyle name="Normal 39" xfId="36" xr:uid="{00000000-0005-0000-0000-00000D000000}"/>
    <cellStyle name="Normal 4" xfId="4" xr:uid="{00000000-0005-0000-0000-00000E000000}"/>
    <cellStyle name="Normal 40" xfId="37" xr:uid="{00000000-0005-0000-0000-00000F000000}"/>
    <cellStyle name="Normal 41" xfId="38" xr:uid="{00000000-0005-0000-0000-000010000000}"/>
    <cellStyle name="Normal 5" xfId="1" xr:uid="{00000000-0005-0000-0000-000011000000}"/>
    <cellStyle name="Normal 6" xfId="32" xr:uid="{00000000-0005-0000-0000-000012000000}"/>
    <cellStyle name=" [0.00]_ Att. 1- Cover" xfId="12" xr:uid="{00000000-0005-0000-0000-000013000000}"/>
    <cellStyle name="_ Att. 1- Cover" xfId="13" xr:uid="{00000000-0005-0000-0000-000014000000}"/>
    <cellStyle name="?_ Att. 1- Cover" xfId="14" xr:uid="{00000000-0005-0000-0000-000015000000}"/>
    <cellStyle name="똿뗦먛귟 [0.00]_PRODUCT DETAIL Q1" xfId="15" xr:uid="{00000000-0005-0000-0000-000016000000}"/>
    <cellStyle name="똿뗦먛귟_PRODUCT DETAIL Q1" xfId="16" xr:uid="{00000000-0005-0000-0000-000017000000}"/>
    <cellStyle name="믅됞 [0.00]_PRODUCT DETAIL Q1" xfId="17" xr:uid="{00000000-0005-0000-0000-000018000000}"/>
    <cellStyle name="믅됞_PRODUCT DETAIL Q1" xfId="18" xr:uid="{00000000-0005-0000-0000-000019000000}"/>
    <cellStyle name="백분율_95" xfId="19" xr:uid="{00000000-0005-0000-0000-00001A000000}"/>
    <cellStyle name="뷭?_BOOKSHIP" xfId="20" xr:uid="{00000000-0005-0000-0000-00001B000000}"/>
    <cellStyle name="콤마 [0]_1202" xfId="21" xr:uid="{00000000-0005-0000-0000-00001C000000}"/>
    <cellStyle name="콤마_1202" xfId="22" xr:uid="{00000000-0005-0000-0000-00001D000000}"/>
    <cellStyle name="통화 [0]_1202" xfId="23" xr:uid="{00000000-0005-0000-0000-00001E000000}"/>
    <cellStyle name="통화_1202" xfId="24" xr:uid="{00000000-0005-0000-0000-00001F000000}"/>
    <cellStyle name="표준_(정보부문)월별인원계획" xfId="25" xr:uid="{00000000-0005-0000-0000-000020000000}"/>
    <cellStyle name="一般_99Q3647-ALL-CAS2" xfId="26" xr:uid="{00000000-0005-0000-0000-000021000000}"/>
    <cellStyle name="千分位[0]_Book1" xfId="27" xr:uid="{00000000-0005-0000-0000-000022000000}"/>
    <cellStyle name="千分位_99Q3647-ALL-CAS2" xfId="28" xr:uid="{00000000-0005-0000-0000-000023000000}"/>
    <cellStyle name="貨幣 [0]_Book1" xfId="29" xr:uid="{00000000-0005-0000-0000-000024000000}"/>
    <cellStyle name="貨幣[0]_BRE" xfId="30" xr:uid="{00000000-0005-0000-0000-000025000000}"/>
    <cellStyle name="貨幣_Book1" xfId="31" xr:uid="{00000000-0005-0000-0000-000026000000}"/>
  </cellStyles>
  <dxfs count="0"/>
  <tableStyles count="0" defaultTableStyle="TableStyleMedium2" defaultPivotStyle="PivotStyleLight16"/>
  <colors>
    <mruColors>
      <color rgb="FF0000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63"/>
  <sheetViews>
    <sheetView topLeftCell="C1" workbookViewId="0">
      <selection activeCell="H11" sqref="H11"/>
    </sheetView>
  </sheetViews>
  <sheetFormatPr defaultColWidth="10.69921875" defaultRowHeight="18" customHeight="1"/>
  <cols>
    <col min="1" max="1" width="12.69921875" style="1" customWidth="1"/>
    <col min="2" max="5" width="10.69921875" style="1"/>
    <col min="6" max="6" width="12.69921875" style="1" customWidth="1"/>
    <col min="7" max="7" width="10.69921875" style="1"/>
    <col min="8" max="8" width="12.69921875" style="1" customWidth="1"/>
    <col min="9" max="16384" width="10.69921875" style="1"/>
  </cols>
  <sheetData>
    <row r="1" spans="1:18" ht="18" customHeight="1" thickBot="1">
      <c r="A1" s="99" t="s">
        <v>0</v>
      </c>
      <c r="B1" s="100"/>
      <c r="C1" s="100"/>
      <c r="D1" s="100"/>
      <c r="E1" s="100"/>
      <c r="F1" s="101"/>
      <c r="G1" s="2"/>
      <c r="H1" s="2"/>
      <c r="I1" s="2"/>
      <c r="J1" s="2"/>
      <c r="N1" s="109" t="s">
        <v>1</v>
      </c>
      <c r="O1" s="93" t="s">
        <v>102</v>
      </c>
      <c r="P1" s="93"/>
      <c r="Q1" s="93"/>
      <c r="R1" s="95" t="s">
        <v>103</v>
      </c>
    </row>
    <row r="2" spans="1:18" ht="18" customHeight="1">
      <c r="A2" s="97" t="s">
        <v>1</v>
      </c>
      <c r="B2" s="11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2"/>
      <c r="H2" s="2"/>
      <c r="I2" s="2"/>
      <c r="J2" s="2"/>
      <c r="N2" s="110"/>
      <c r="O2" s="94"/>
      <c r="P2" s="94"/>
      <c r="Q2" s="94"/>
      <c r="R2" s="96"/>
    </row>
    <row r="3" spans="1:18" ht="18" customHeight="1" thickBot="1">
      <c r="A3" s="98"/>
      <c r="B3" s="12" t="s">
        <v>7</v>
      </c>
      <c r="C3" s="13" t="s">
        <v>7</v>
      </c>
      <c r="D3" s="13" t="s">
        <v>7</v>
      </c>
      <c r="E3" s="13" t="s">
        <v>7</v>
      </c>
      <c r="F3" s="14" t="s">
        <v>7</v>
      </c>
      <c r="G3" s="2"/>
      <c r="N3" s="110"/>
      <c r="O3" s="77" t="s">
        <v>104</v>
      </c>
      <c r="P3" s="77" t="s">
        <v>105</v>
      </c>
      <c r="Q3" s="77" t="s">
        <v>106</v>
      </c>
      <c r="R3" s="96"/>
    </row>
    <row r="4" spans="1:18" ht="18" customHeight="1">
      <c r="A4" s="71" t="s">
        <v>63</v>
      </c>
      <c r="B4" s="50">
        <v>21</v>
      </c>
      <c r="C4" s="51">
        <v>2.6</v>
      </c>
      <c r="D4" s="51">
        <v>27</v>
      </c>
      <c r="E4" s="51">
        <v>3.9</v>
      </c>
      <c r="F4" s="59">
        <v>95000</v>
      </c>
      <c r="G4" s="2"/>
      <c r="H4" s="11" t="s">
        <v>24</v>
      </c>
      <c r="I4" s="107" t="s">
        <v>8</v>
      </c>
      <c r="J4" s="108"/>
      <c r="L4" s="22"/>
      <c r="M4" s="22"/>
      <c r="N4" s="78" t="s">
        <v>63</v>
      </c>
      <c r="O4" s="79">
        <v>5.5999999999999999E-3</v>
      </c>
      <c r="P4" s="79">
        <v>4.7999999999999996E-3</v>
      </c>
      <c r="Q4" s="79">
        <v>4.1999999999999997E-3</v>
      </c>
      <c r="R4" s="80">
        <v>3.5000000000000001E-3</v>
      </c>
    </row>
    <row r="5" spans="1:18" ht="18" customHeight="1">
      <c r="A5" s="72" t="s">
        <v>10</v>
      </c>
      <c r="B5" s="52">
        <v>28</v>
      </c>
      <c r="C5" s="53">
        <v>3.7</v>
      </c>
      <c r="D5" s="54">
        <v>35</v>
      </c>
      <c r="E5" s="53">
        <v>5.5</v>
      </c>
      <c r="F5" s="60">
        <v>130000</v>
      </c>
      <c r="G5" s="2"/>
      <c r="H5" s="6" t="s">
        <v>9</v>
      </c>
      <c r="I5" s="4">
        <f>VLOOKUP($H$4,$A$4:$F$40,2,0)</f>
        <v>195</v>
      </c>
      <c r="J5" s="10" t="s">
        <v>7</v>
      </c>
      <c r="L5" s="22"/>
      <c r="M5" s="22"/>
      <c r="N5" s="78" t="s">
        <v>10</v>
      </c>
      <c r="O5" s="79">
        <v>5.5999999999999999E-3</v>
      </c>
      <c r="P5" s="79">
        <v>4.7999999999999996E-3</v>
      </c>
      <c r="Q5" s="79">
        <v>4.1999999999999997E-3</v>
      </c>
      <c r="R5" s="80">
        <v>3.5000000000000001E-3</v>
      </c>
    </row>
    <row r="6" spans="1:18" ht="18" customHeight="1">
      <c r="A6" s="72" t="s">
        <v>65</v>
      </c>
      <c r="B6" s="52">
        <v>45</v>
      </c>
      <c r="C6" s="53">
        <v>4.8</v>
      </c>
      <c r="D6" s="53">
        <v>55</v>
      </c>
      <c r="E6" s="53">
        <v>7</v>
      </c>
      <c r="F6" s="60">
        <v>160000</v>
      </c>
      <c r="G6" s="2"/>
      <c r="H6" s="6" t="s">
        <v>11</v>
      </c>
      <c r="I6" s="4">
        <f>VLOOKUP($H$4,$A$4:$F$40,3,0)</f>
        <v>13</v>
      </c>
      <c r="J6" s="10" t="s">
        <v>7</v>
      </c>
      <c r="L6" s="22"/>
      <c r="M6" s="22"/>
      <c r="N6" s="78" t="s">
        <v>65</v>
      </c>
      <c r="O6" s="79">
        <v>5.5999999999999999E-3</v>
      </c>
      <c r="P6" s="79">
        <v>4.7999999999999996E-3</v>
      </c>
      <c r="Q6" s="79">
        <v>4.1999999999999997E-3</v>
      </c>
      <c r="R6" s="80">
        <v>3.5000000000000001E-3</v>
      </c>
    </row>
    <row r="7" spans="1:18" ht="18" customHeight="1">
      <c r="A7" s="72" t="s">
        <v>13</v>
      </c>
      <c r="B7" s="52">
        <v>60</v>
      </c>
      <c r="C7" s="54">
        <v>5.6</v>
      </c>
      <c r="D7" s="53">
        <v>75</v>
      </c>
      <c r="E7" s="53">
        <v>8.5</v>
      </c>
      <c r="F7" s="61">
        <v>190000</v>
      </c>
      <c r="G7" s="2"/>
      <c r="H7" s="6" t="s">
        <v>12</v>
      </c>
      <c r="I7" s="4">
        <f>VLOOKUP($H$4,$A$4:$F$40,4,0)</f>
        <v>255</v>
      </c>
      <c r="J7" s="10" t="s">
        <v>7</v>
      </c>
      <c r="N7" s="78" t="s">
        <v>13</v>
      </c>
      <c r="O7" s="79">
        <v>5.5999999999999999E-3</v>
      </c>
      <c r="P7" s="79">
        <v>4.7999999999999996E-3</v>
      </c>
      <c r="Q7" s="79">
        <v>4.1999999999999997E-3</v>
      </c>
      <c r="R7" s="80">
        <v>3.5000000000000001E-3</v>
      </c>
    </row>
    <row r="8" spans="1:18" ht="18" customHeight="1">
      <c r="A8" s="72" t="s">
        <v>66</v>
      </c>
      <c r="B8" s="52">
        <v>75</v>
      </c>
      <c r="C8" s="53">
        <v>6.6</v>
      </c>
      <c r="D8" s="53">
        <v>95</v>
      </c>
      <c r="E8" s="53">
        <v>10</v>
      </c>
      <c r="F8" s="61">
        <v>215000</v>
      </c>
      <c r="G8" s="2"/>
      <c r="H8" s="6" t="s">
        <v>14</v>
      </c>
      <c r="I8" s="4"/>
      <c r="J8" s="10" t="s">
        <v>7</v>
      </c>
      <c r="N8" s="78" t="s">
        <v>66</v>
      </c>
      <c r="O8" s="79">
        <v>5.5999999999999999E-3</v>
      </c>
      <c r="P8" s="79">
        <v>4.7999999999999996E-3</v>
      </c>
      <c r="Q8" s="79">
        <v>4.1999999999999997E-3</v>
      </c>
      <c r="R8" s="80">
        <v>3.5000000000000001E-3</v>
      </c>
    </row>
    <row r="9" spans="1:18" ht="18" customHeight="1" thickBot="1">
      <c r="A9" s="72" t="s">
        <v>16</v>
      </c>
      <c r="B9" s="52">
        <v>85</v>
      </c>
      <c r="C9" s="53">
        <v>7.5</v>
      </c>
      <c r="D9" s="53">
        <v>110</v>
      </c>
      <c r="E9" s="54">
        <v>11</v>
      </c>
      <c r="F9" s="61">
        <v>240000</v>
      </c>
      <c r="G9" s="2"/>
      <c r="H9" s="7" t="s">
        <v>15</v>
      </c>
      <c r="I9" s="5">
        <f>VLOOKUP($H$4,$A$4:$F$40,6,0)</f>
        <v>345000</v>
      </c>
      <c r="J9" s="14" t="s">
        <v>7</v>
      </c>
      <c r="N9" s="78" t="s">
        <v>16</v>
      </c>
      <c r="O9" s="79">
        <v>5.5999999999999999E-3</v>
      </c>
      <c r="P9" s="79">
        <v>4.7999999999999996E-3</v>
      </c>
      <c r="Q9" s="79">
        <v>4.1999999999999997E-3</v>
      </c>
      <c r="R9" s="80">
        <v>3.5000000000000001E-3</v>
      </c>
    </row>
    <row r="10" spans="1:18" ht="18" customHeight="1" thickBot="1">
      <c r="A10" s="72" t="s">
        <v>17</v>
      </c>
      <c r="B10" s="52">
        <v>115</v>
      </c>
      <c r="C10" s="53">
        <v>9</v>
      </c>
      <c r="D10" s="53">
        <v>150</v>
      </c>
      <c r="E10" s="54">
        <v>13.5</v>
      </c>
      <c r="F10" s="61">
        <v>275000</v>
      </c>
      <c r="G10" s="2"/>
      <c r="H10" s="15"/>
      <c r="I10" s="15"/>
      <c r="J10" s="15"/>
      <c r="N10" s="78" t="s">
        <v>17</v>
      </c>
      <c r="O10" s="79">
        <v>5.5999999999999999E-3</v>
      </c>
      <c r="P10" s="79">
        <v>4.7999999999999996E-3</v>
      </c>
      <c r="Q10" s="79">
        <v>4.1999999999999997E-3</v>
      </c>
      <c r="R10" s="80">
        <v>3.5000000000000001E-3</v>
      </c>
    </row>
    <row r="11" spans="1:18" ht="18" customHeight="1">
      <c r="A11" s="72" t="s">
        <v>64</v>
      </c>
      <c r="B11" s="52">
        <v>130</v>
      </c>
      <c r="C11" s="53">
        <v>9.5</v>
      </c>
      <c r="D11" s="53">
        <v>165</v>
      </c>
      <c r="E11" s="54">
        <v>14.5</v>
      </c>
      <c r="F11" s="60">
        <v>285000</v>
      </c>
      <c r="G11" s="2"/>
      <c r="H11" s="11" t="s">
        <v>87</v>
      </c>
      <c r="I11" s="107" t="s">
        <v>18</v>
      </c>
      <c r="J11" s="108"/>
      <c r="N11" s="78" t="s">
        <v>64</v>
      </c>
      <c r="O11" s="79">
        <v>5.5999999999999999E-3</v>
      </c>
      <c r="P11" s="79">
        <v>4.7999999999999996E-3</v>
      </c>
      <c r="Q11" s="79">
        <v>4.1999999999999997E-3</v>
      </c>
      <c r="R11" s="80">
        <v>3.5000000000000001E-3</v>
      </c>
    </row>
    <row r="12" spans="1:18" ht="18" customHeight="1">
      <c r="A12" s="72" t="s">
        <v>20</v>
      </c>
      <c r="B12" s="52">
        <v>145</v>
      </c>
      <c r="C12" s="53">
        <v>10.5</v>
      </c>
      <c r="D12" s="53">
        <v>185</v>
      </c>
      <c r="E12" s="54">
        <v>15.5</v>
      </c>
      <c r="F12" s="60">
        <v>300000</v>
      </c>
      <c r="G12" s="2"/>
      <c r="H12" s="6" t="s">
        <v>19</v>
      </c>
      <c r="I12" s="4">
        <f>VLOOKUP($H$11,$A$45:$F$63,2,0)</f>
        <v>2600</v>
      </c>
      <c r="J12" s="10" t="s">
        <v>7</v>
      </c>
      <c r="N12" s="78" t="s">
        <v>20</v>
      </c>
      <c r="O12" s="79">
        <v>5.5999999999999999E-3</v>
      </c>
      <c r="P12" s="79">
        <v>4.7999999999999996E-3</v>
      </c>
      <c r="Q12" s="79">
        <v>4.1999999999999997E-3</v>
      </c>
      <c r="R12" s="80">
        <v>3.5000000000000001E-3</v>
      </c>
    </row>
    <row r="13" spans="1:18" ht="18" customHeight="1">
      <c r="A13" s="72" t="s">
        <v>22</v>
      </c>
      <c r="B13" s="52">
        <v>170</v>
      </c>
      <c r="C13" s="54">
        <v>11.5</v>
      </c>
      <c r="D13" s="53">
        <v>220</v>
      </c>
      <c r="E13" s="54">
        <v>17.5</v>
      </c>
      <c r="F13" s="60">
        <v>325000</v>
      </c>
      <c r="G13" s="2"/>
      <c r="H13" s="6" t="s">
        <v>21</v>
      </c>
      <c r="I13" s="4">
        <f>VLOOKUP($H$11,$A$45:$F$63,3,0)</f>
        <v>2600</v>
      </c>
      <c r="J13" s="10" t="s">
        <v>7</v>
      </c>
      <c r="N13" s="78" t="s">
        <v>22</v>
      </c>
      <c r="O13" s="79">
        <v>5.5999999999999999E-3</v>
      </c>
      <c r="P13" s="79">
        <v>4.7999999999999996E-3</v>
      </c>
      <c r="Q13" s="79">
        <v>4.1999999999999997E-3</v>
      </c>
      <c r="R13" s="80">
        <v>3.5000000000000001E-3</v>
      </c>
    </row>
    <row r="14" spans="1:18" ht="18" customHeight="1">
      <c r="A14" s="72" t="s">
        <v>24</v>
      </c>
      <c r="B14" s="52">
        <v>195</v>
      </c>
      <c r="C14" s="53">
        <v>13</v>
      </c>
      <c r="D14" s="53">
        <v>255</v>
      </c>
      <c r="E14" s="53">
        <v>19.5</v>
      </c>
      <c r="F14" s="60">
        <v>345000</v>
      </c>
      <c r="G14" s="2"/>
      <c r="H14" s="6" t="s">
        <v>23</v>
      </c>
      <c r="I14" s="4">
        <f>VLOOKUP($H$11,$A$45:$F$63,4,0)</f>
        <v>2100</v>
      </c>
      <c r="J14" s="10" t="s">
        <v>7</v>
      </c>
      <c r="N14" s="78" t="s">
        <v>24</v>
      </c>
      <c r="O14" s="79">
        <v>5.5999999999999999E-3</v>
      </c>
      <c r="P14" s="79">
        <v>4.7999999999999996E-3</v>
      </c>
      <c r="Q14" s="79">
        <v>4.1999999999999997E-3</v>
      </c>
      <c r="R14" s="80">
        <v>3.5000000000000001E-3</v>
      </c>
    </row>
    <row r="15" spans="1:18" ht="18" customHeight="1">
      <c r="A15" s="72" t="s">
        <v>26</v>
      </c>
      <c r="B15" s="52">
        <v>220</v>
      </c>
      <c r="C15" s="53">
        <v>14</v>
      </c>
      <c r="D15" s="53">
        <v>290</v>
      </c>
      <c r="E15" s="53">
        <v>21</v>
      </c>
      <c r="F15" s="60">
        <v>360000</v>
      </c>
      <c r="G15" s="2"/>
      <c r="H15" s="6" t="s">
        <v>25</v>
      </c>
      <c r="I15" s="4">
        <f>VLOOKUP($H$11,$A$45:$F$63,5,0)</f>
        <v>3000</v>
      </c>
      <c r="J15" s="10" t="s">
        <v>7</v>
      </c>
      <c r="N15" s="78" t="s">
        <v>26</v>
      </c>
      <c r="O15" s="79">
        <v>5.5999999999999999E-3</v>
      </c>
      <c r="P15" s="79">
        <v>4.7999999999999996E-3</v>
      </c>
      <c r="Q15" s="79">
        <v>4.1999999999999997E-3</v>
      </c>
      <c r="R15" s="80">
        <v>3.5000000000000001E-3</v>
      </c>
    </row>
    <row r="16" spans="1:18" ht="18" customHeight="1" thickBot="1">
      <c r="A16" s="72" t="s">
        <v>28</v>
      </c>
      <c r="B16" s="52">
        <v>250</v>
      </c>
      <c r="C16" s="54">
        <v>15</v>
      </c>
      <c r="D16" s="53">
        <v>320</v>
      </c>
      <c r="E16" s="54">
        <v>22.5</v>
      </c>
      <c r="F16" s="61">
        <v>370000</v>
      </c>
      <c r="G16" s="2"/>
      <c r="H16" s="7" t="s">
        <v>27</v>
      </c>
      <c r="I16" s="5">
        <f>VLOOKUP($H$11,$A$45:$F$63,6,0)</f>
        <v>2000000</v>
      </c>
      <c r="J16" s="14" t="s">
        <v>7</v>
      </c>
      <c r="N16" s="78" t="s">
        <v>28</v>
      </c>
      <c r="O16" s="79">
        <v>5.5999999999999999E-3</v>
      </c>
      <c r="P16" s="79">
        <v>4.7999999999999996E-3</v>
      </c>
      <c r="Q16" s="79">
        <v>4.1999999999999997E-3</v>
      </c>
      <c r="R16" s="80">
        <v>3.5000000000000001E-3</v>
      </c>
    </row>
    <row r="17" spans="1:18" ht="18" customHeight="1">
      <c r="A17" s="72" t="s">
        <v>29</v>
      </c>
      <c r="B17" s="52">
        <v>275</v>
      </c>
      <c r="C17" s="54">
        <v>16</v>
      </c>
      <c r="D17" s="53">
        <v>360</v>
      </c>
      <c r="E17" s="54">
        <v>24.5</v>
      </c>
      <c r="F17" s="61">
        <v>380000</v>
      </c>
      <c r="N17" s="78" t="s">
        <v>29</v>
      </c>
      <c r="O17" s="79">
        <v>5.5999999999999999E-3</v>
      </c>
      <c r="P17" s="79">
        <v>4.7999999999999996E-3</v>
      </c>
      <c r="Q17" s="79">
        <v>4.1999999999999997E-3</v>
      </c>
      <c r="R17" s="80">
        <v>3.5000000000000001E-3</v>
      </c>
    </row>
    <row r="18" spans="1:18" ht="18" customHeight="1">
      <c r="A18" s="72" t="s">
        <v>30</v>
      </c>
      <c r="B18" s="52">
        <v>300</v>
      </c>
      <c r="C18" s="54">
        <v>17</v>
      </c>
      <c r="D18" s="53">
        <v>395</v>
      </c>
      <c r="E18" s="54">
        <v>26</v>
      </c>
      <c r="F18" s="61">
        <v>390000</v>
      </c>
      <c r="N18" s="78" t="s">
        <v>30</v>
      </c>
      <c r="O18" s="79">
        <v>5.5999999999999999E-3</v>
      </c>
      <c r="P18" s="79">
        <v>4.7999999999999996E-3</v>
      </c>
      <c r="Q18" s="79">
        <v>4.1999999999999997E-3</v>
      </c>
      <c r="R18" s="80">
        <v>3.5000000000000001E-3</v>
      </c>
    </row>
    <row r="19" spans="1:18" ht="18" customHeight="1">
      <c r="A19" s="72" t="s">
        <v>31</v>
      </c>
      <c r="B19" s="52">
        <v>330</v>
      </c>
      <c r="C19" s="54">
        <v>18</v>
      </c>
      <c r="D19" s="53">
        <v>430</v>
      </c>
      <c r="E19" s="54">
        <v>27.5</v>
      </c>
      <c r="F19" s="61">
        <v>395000</v>
      </c>
      <c r="N19" s="78" t="s">
        <v>31</v>
      </c>
      <c r="O19" s="79">
        <v>5.5999999999999999E-3</v>
      </c>
      <c r="P19" s="79">
        <v>4.7999999999999996E-3</v>
      </c>
      <c r="Q19" s="79">
        <v>4.1999999999999997E-3</v>
      </c>
      <c r="R19" s="80">
        <v>3.5000000000000001E-3</v>
      </c>
    </row>
    <row r="20" spans="1:18" ht="18" customHeight="1">
      <c r="A20" s="72" t="s">
        <v>101</v>
      </c>
      <c r="B20" s="55">
        <v>350</v>
      </c>
      <c r="C20" s="54">
        <v>18.5</v>
      </c>
      <c r="D20" s="54">
        <v>465</v>
      </c>
      <c r="E20" s="54">
        <v>28.5</v>
      </c>
      <c r="F20" s="61">
        <v>400000</v>
      </c>
      <c r="N20" s="78" t="s">
        <v>101</v>
      </c>
      <c r="O20" s="81">
        <f>$O$19*(270-65)/210</f>
        <v>5.4666666666666665E-3</v>
      </c>
      <c r="P20" s="81">
        <f>$P$19*(270-65)/210</f>
        <v>4.6857142857142852E-3</v>
      </c>
      <c r="Q20" s="81">
        <f>$Q$19*(270-65)/210</f>
        <v>4.1000000000000003E-3</v>
      </c>
      <c r="R20" s="80">
        <v>3.3999999999999998E-3</v>
      </c>
    </row>
    <row r="21" spans="1:18" ht="18" customHeight="1">
      <c r="A21" s="72" t="s">
        <v>89</v>
      </c>
      <c r="B21" s="55">
        <v>370</v>
      </c>
      <c r="C21" s="54">
        <v>19</v>
      </c>
      <c r="D21" s="53">
        <v>500</v>
      </c>
      <c r="E21" s="54">
        <v>30</v>
      </c>
      <c r="F21" s="61">
        <v>410000</v>
      </c>
      <c r="N21" s="78" t="s">
        <v>89</v>
      </c>
      <c r="O21" s="81">
        <f>$O$19*(270-70)/210</f>
        <v>5.3333333333333332E-3</v>
      </c>
      <c r="P21" s="81">
        <f>$P$19*(270-70)/210</f>
        <v>4.5714285714285709E-3</v>
      </c>
      <c r="Q21" s="81">
        <f>$Q$19*(270-70)/210</f>
        <v>4.0000000000000001E-3</v>
      </c>
      <c r="R21" s="80">
        <v>3.3E-3</v>
      </c>
    </row>
    <row r="22" spans="1:18" ht="18" customHeight="1">
      <c r="A22" s="72" t="s">
        <v>90</v>
      </c>
      <c r="B22" s="55">
        <v>410</v>
      </c>
      <c r="C22" s="54">
        <v>21</v>
      </c>
      <c r="D22" s="53">
        <v>570</v>
      </c>
      <c r="E22" s="54">
        <v>33</v>
      </c>
      <c r="F22" s="61">
        <v>420000</v>
      </c>
      <c r="N22" s="78" t="s">
        <v>90</v>
      </c>
      <c r="O22" s="81">
        <f>$O$19*(270-80)/210</f>
        <v>5.0666666666666672E-3</v>
      </c>
      <c r="P22" s="81">
        <f>$P$19*(270-80)/210</f>
        <v>4.3428571428571422E-3</v>
      </c>
      <c r="Q22" s="81">
        <f>$Q$19*(270-80)/210</f>
        <v>3.7999999999999996E-3</v>
      </c>
      <c r="R22" s="82">
        <v>3.1333333333333335E-3</v>
      </c>
    </row>
    <row r="23" spans="1:18" ht="18" customHeight="1">
      <c r="A23" s="72" t="s">
        <v>91</v>
      </c>
      <c r="B23" s="55">
        <v>440</v>
      </c>
      <c r="C23" s="54">
        <v>21.5</v>
      </c>
      <c r="D23" s="53">
        <v>640</v>
      </c>
      <c r="E23" s="54">
        <v>36</v>
      </c>
      <c r="F23" s="61">
        <v>425000</v>
      </c>
      <c r="N23" s="78" t="s">
        <v>91</v>
      </c>
      <c r="O23" s="81">
        <f>$O$19*(270-90)/210</f>
        <v>4.8000000000000004E-3</v>
      </c>
      <c r="P23" s="81">
        <f>$P$19*(270-90)/210</f>
        <v>4.1142857142857136E-3</v>
      </c>
      <c r="Q23" s="81">
        <f>$Q$19*(270-90)/210</f>
        <v>3.5999999999999999E-3</v>
      </c>
      <c r="R23" s="82">
        <v>2.9666666666666665E-3</v>
      </c>
    </row>
    <row r="24" spans="1:18" ht="18" customHeight="1">
      <c r="A24" s="72" t="s">
        <v>92</v>
      </c>
      <c r="B24" s="55">
        <v>475</v>
      </c>
      <c r="C24" s="54">
        <v>22</v>
      </c>
      <c r="D24" s="53">
        <v>710</v>
      </c>
      <c r="E24" s="54">
        <v>38</v>
      </c>
      <c r="F24" s="61">
        <v>430000</v>
      </c>
      <c r="N24" s="78" t="s">
        <v>92</v>
      </c>
      <c r="O24" s="81">
        <f>$O$19*(270-100)/210</f>
        <v>4.5333333333333328E-3</v>
      </c>
      <c r="P24" s="81">
        <f>$P$19*(270-100)/210</f>
        <v>3.8857142857142853E-3</v>
      </c>
      <c r="Q24" s="81">
        <f>$Q$19*(270-100)/210</f>
        <v>3.3999999999999998E-3</v>
      </c>
      <c r="R24" s="80">
        <v>2.8E-3</v>
      </c>
    </row>
    <row r="25" spans="1:18" ht="18" customHeight="1">
      <c r="A25" s="72" t="s">
        <v>32</v>
      </c>
      <c r="B25" s="73">
        <v>21</v>
      </c>
      <c r="C25" s="74">
        <v>2.6</v>
      </c>
      <c r="D25" s="74">
        <v>2.7</v>
      </c>
      <c r="E25" s="74">
        <v>3.99</v>
      </c>
      <c r="F25" s="76">
        <v>95000</v>
      </c>
      <c r="N25" s="78" t="s">
        <v>32</v>
      </c>
      <c r="O25" s="79">
        <v>5.5999999999999999E-3</v>
      </c>
      <c r="P25" s="79">
        <v>4.7999999999999996E-3</v>
      </c>
      <c r="Q25" s="79">
        <v>4.1999999999999997E-3</v>
      </c>
      <c r="R25" s="80">
        <v>3.5000000000000001E-3</v>
      </c>
    </row>
    <row r="26" spans="1:18" ht="18" customHeight="1">
      <c r="A26" s="72" t="s">
        <v>33</v>
      </c>
      <c r="B26" s="52">
        <v>28</v>
      </c>
      <c r="C26" s="53">
        <v>3.7</v>
      </c>
      <c r="D26" s="54">
        <v>35</v>
      </c>
      <c r="E26" s="53">
        <v>5.5</v>
      </c>
      <c r="F26" s="60">
        <v>130000</v>
      </c>
      <c r="N26" s="78" t="s">
        <v>33</v>
      </c>
      <c r="O26" s="79">
        <v>5.5999999999999999E-3</v>
      </c>
      <c r="P26" s="79">
        <v>4.7999999999999996E-3</v>
      </c>
      <c r="Q26" s="79">
        <v>4.1999999999999997E-3</v>
      </c>
      <c r="R26" s="80">
        <v>3.5000000000000001E-3</v>
      </c>
    </row>
    <row r="27" spans="1:18" ht="18" customHeight="1">
      <c r="A27" s="72" t="s">
        <v>34</v>
      </c>
      <c r="B27" s="52">
        <v>45</v>
      </c>
      <c r="C27" s="53">
        <v>4.8</v>
      </c>
      <c r="D27" s="53">
        <v>55</v>
      </c>
      <c r="E27" s="53">
        <v>7</v>
      </c>
      <c r="F27" s="60">
        <v>160000</v>
      </c>
      <c r="N27" s="78" t="s">
        <v>34</v>
      </c>
      <c r="O27" s="79">
        <v>5.5999999999999999E-3</v>
      </c>
      <c r="P27" s="79">
        <v>4.7999999999999996E-3</v>
      </c>
      <c r="Q27" s="79">
        <v>4.1999999999999997E-3</v>
      </c>
      <c r="R27" s="80">
        <v>3.5000000000000001E-3</v>
      </c>
    </row>
    <row r="28" spans="1:18" ht="18" customHeight="1">
      <c r="A28" s="72" t="s">
        <v>35</v>
      </c>
      <c r="B28" s="52">
        <v>60</v>
      </c>
      <c r="C28" s="54">
        <v>5.6</v>
      </c>
      <c r="D28" s="53">
        <v>75</v>
      </c>
      <c r="E28" s="53">
        <v>8.5</v>
      </c>
      <c r="F28" s="61">
        <v>190000</v>
      </c>
      <c r="N28" s="78" t="s">
        <v>35</v>
      </c>
      <c r="O28" s="79">
        <v>5.5999999999999999E-3</v>
      </c>
      <c r="P28" s="79">
        <v>4.7999999999999996E-3</v>
      </c>
      <c r="Q28" s="79">
        <v>4.1999999999999997E-3</v>
      </c>
      <c r="R28" s="80">
        <v>3.5000000000000001E-3</v>
      </c>
    </row>
    <row r="29" spans="1:18" ht="18" customHeight="1">
      <c r="A29" s="72" t="s">
        <v>36</v>
      </c>
      <c r="B29" s="52">
        <v>75</v>
      </c>
      <c r="C29" s="53">
        <v>6.6</v>
      </c>
      <c r="D29" s="53">
        <v>95</v>
      </c>
      <c r="E29" s="53">
        <v>10</v>
      </c>
      <c r="F29" s="61">
        <v>215000</v>
      </c>
      <c r="N29" s="78" t="s">
        <v>36</v>
      </c>
      <c r="O29" s="79">
        <v>5.5999999999999999E-3</v>
      </c>
      <c r="P29" s="79">
        <v>4.7999999999999996E-3</v>
      </c>
      <c r="Q29" s="79">
        <v>4.1999999999999997E-3</v>
      </c>
      <c r="R29" s="80">
        <v>3.5000000000000001E-3</v>
      </c>
    </row>
    <row r="30" spans="1:18" ht="18" customHeight="1">
      <c r="A30" s="72" t="s">
        <v>37</v>
      </c>
      <c r="B30" s="52">
        <v>85</v>
      </c>
      <c r="C30" s="53">
        <v>7.5</v>
      </c>
      <c r="D30" s="53">
        <v>110</v>
      </c>
      <c r="E30" s="54">
        <v>11</v>
      </c>
      <c r="F30" s="61">
        <v>240000</v>
      </c>
      <c r="N30" s="78" t="s">
        <v>37</v>
      </c>
      <c r="O30" s="79">
        <v>5.5999999999999999E-3</v>
      </c>
      <c r="P30" s="79">
        <v>4.7999999999999996E-3</v>
      </c>
      <c r="Q30" s="79">
        <v>4.1999999999999997E-3</v>
      </c>
      <c r="R30" s="80">
        <v>3.5000000000000001E-3</v>
      </c>
    </row>
    <row r="31" spans="1:18" ht="18" customHeight="1">
      <c r="A31" s="72" t="s">
        <v>38</v>
      </c>
      <c r="B31" s="52">
        <v>115</v>
      </c>
      <c r="C31" s="53">
        <v>9</v>
      </c>
      <c r="D31" s="53">
        <v>150</v>
      </c>
      <c r="E31" s="54">
        <v>13.5</v>
      </c>
      <c r="F31" s="61">
        <v>275000</v>
      </c>
      <c r="N31" s="78" t="s">
        <v>38</v>
      </c>
      <c r="O31" s="79">
        <v>5.5999999999999999E-3</v>
      </c>
      <c r="P31" s="79">
        <v>4.7999999999999996E-3</v>
      </c>
      <c r="Q31" s="79">
        <v>4.1999999999999997E-3</v>
      </c>
      <c r="R31" s="80">
        <v>3.5000000000000001E-3</v>
      </c>
    </row>
    <row r="32" spans="1:18" ht="18" customHeight="1">
      <c r="A32" s="72" t="s">
        <v>39</v>
      </c>
      <c r="B32" s="52">
        <v>130</v>
      </c>
      <c r="C32" s="53">
        <v>9.5</v>
      </c>
      <c r="D32" s="53">
        <v>165</v>
      </c>
      <c r="E32" s="54">
        <v>14.5</v>
      </c>
      <c r="F32" s="60">
        <v>285000</v>
      </c>
      <c r="N32" s="78" t="s">
        <v>39</v>
      </c>
      <c r="O32" s="79">
        <v>5.5999999999999999E-3</v>
      </c>
      <c r="P32" s="79">
        <v>4.7999999999999996E-3</v>
      </c>
      <c r="Q32" s="79">
        <v>4.1999999999999997E-3</v>
      </c>
      <c r="R32" s="80">
        <v>3.5000000000000001E-3</v>
      </c>
    </row>
    <row r="33" spans="1:18" ht="18" customHeight="1">
      <c r="A33" s="72" t="s">
        <v>40</v>
      </c>
      <c r="B33" s="52">
        <v>145</v>
      </c>
      <c r="C33" s="53">
        <v>10.5</v>
      </c>
      <c r="D33" s="53">
        <v>185</v>
      </c>
      <c r="E33" s="54">
        <v>15.5</v>
      </c>
      <c r="F33" s="60">
        <v>300000</v>
      </c>
      <c r="N33" s="78" t="s">
        <v>40</v>
      </c>
      <c r="O33" s="79">
        <v>5.5999999999999999E-3</v>
      </c>
      <c r="P33" s="79">
        <v>4.7999999999999996E-3</v>
      </c>
      <c r="Q33" s="79">
        <v>4.1999999999999997E-3</v>
      </c>
      <c r="R33" s="80">
        <v>3.5000000000000001E-3</v>
      </c>
    </row>
    <row r="34" spans="1:18" ht="18" customHeight="1">
      <c r="A34" s="72" t="s">
        <v>41</v>
      </c>
      <c r="B34" s="52">
        <v>170</v>
      </c>
      <c r="C34" s="54">
        <v>11.5</v>
      </c>
      <c r="D34" s="53">
        <v>220</v>
      </c>
      <c r="E34" s="54">
        <v>17.5</v>
      </c>
      <c r="F34" s="60">
        <v>325000</v>
      </c>
      <c r="N34" s="78" t="s">
        <v>41</v>
      </c>
      <c r="O34" s="79">
        <v>5.5999999999999999E-3</v>
      </c>
      <c r="P34" s="79">
        <v>4.7999999999999996E-3</v>
      </c>
      <c r="Q34" s="79">
        <v>4.1999999999999997E-3</v>
      </c>
      <c r="R34" s="80">
        <v>3.5000000000000001E-3</v>
      </c>
    </row>
    <row r="35" spans="1:18" ht="18" customHeight="1">
      <c r="A35" s="72" t="s">
        <v>42</v>
      </c>
      <c r="B35" s="52">
        <v>195</v>
      </c>
      <c r="C35" s="53">
        <v>13</v>
      </c>
      <c r="D35" s="53">
        <v>255</v>
      </c>
      <c r="E35" s="53">
        <v>19.5</v>
      </c>
      <c r="F35" s="60">
        <v>345000</v>
      </c>
      <c r="N35" s="78" t="s">
        <v>42</v>
      </c>
      <c r="O35" s="79">
        <v>5.5999999999999999E-3</v>
      </c>
      <c r="P35" s="79">
        <v>4.7999999999999996E-3</v>
      </c>
      <c r="Q35" s="79">
        <v>4.1999999999999997E-3</v>
      </c>
      <c r="R35" s="80">
        <v>3.5000000000000001E-3</v>
      </c>
    </row>
    <row r="36" spans="1:18" s="16" customFormat="1" ht="18" customHeight="1">
      <c r="A36" s="72" t="s">
        <v>43</v>
      </c>
      <c r="B36" s="52">
        <v>220</v>
      </c>
      <c r="C36" s="53">
        <v>14</v>
      </c>
      <c r="D36" s="53">
        <v>290</v>
      </c>
      <c r="E36" s="53">
        <v>21</v>
      </c>
      <c r="F36" s="60">
        <v>360000</v>
      </c>
      <c r="N36" s="78" t="s">
        <v>43</v>
      </c>
      <c r="O36" s="79">
        <v>5.5999999999999999E-3</v>
      </c>
      <c r="P36" s="79">
        <v>4.7999999999999996E-3</v>
      </c>
      <c r="Q36" s="79">
        <v>4.1999999999999997E-3</v>
      </c>
      <c r="R36" s="80">
        <v>3.5000000000000001E-3</v>
      </c>
    </row>
    <row r="37" spans="1:18" s="16" customFormat="1" ht="18" customHeight="1">
      <c r="A37" s="72" t="s">
        <v>44</v>
      </c>
      <c r="B37" s="52">
        <v>250</v>
      </c>
      <c r="C37" s="54">
        <v>15</v>
      </c>
      <c r="D37" s="53">
        <v>320</v>
      </c>
      <c r="E37" s="54">
        <v>22.5</v>
      </c>
      <c r="F37" s="61">
        <v>370000</v>
      </c>
      <c r="N37" s="78" t="s">
        <v>44</v>
      </c>
      <c r="O37" s="79">
        <v>5.5999999999999999E-3</v>
      </c>
      <c r="P37" s="79">
        <v>4.7999999999999996E-3</v>
      </c>
      <c r="Q37" s="79">
        <v>4.1999999999999997E-3</v>
      </c>
      <c r="R37" s="80">
        <v>3.5000000000000001E-3</v>
      </c>
    </row>
    <row r="38" spans="1:18" s="16" customFormat="1" ht="18" customHeight="1">
      <c r="A38" s="72" t="s">
        <v>45</v>
      </c>
      <c r="B38" s="52">
        <v>275</v>
      </c>
      <c r="C38" s="54">
        <v>16</v>
      </c>
      <c r="D38" s="53">
        <v>360</v>
      </c>
      <c r="E38" s="54">
        <v>24.5</v>
      </c>
      <c r="F38" s="61">
        <v>380000</v>
      </c>
      <c r="N38" s="78" t="s">
        <v>45</v>
      </c>
      <c r="O38" s="79">
        <v>5.5999999999999999E-3</v>
      </c>
      <c r="P38" s="79">
        <v>4.7999999999999996E-3</v>
      </c>
      <c r="Q38" s="79">
        <v>4.1999999999999997E-3</v>
      </c>
      <c r="R38" s="80">
        <v>3.5000000000000001E-3</v>
      </c>
    </row>
    <row r="39" spans="1:18" s="16" customFormat="1" ht="18" customHeight="1">
      <c r="A39" s="72" t="s">
        <v>46</v>
      </c>
      <c r="B39" s="52">
        <v>300</v>
      </c>
      <c r="C39" s="54">
        <v>17</v>
      </c>
      <c r="D39" s="53">
        <v>395</v>
      </c>
      <c r="E39" s="54">
        <v>26</v>
      </c>
      <c r="F39" s="61">
        <v>390000</v>
      </c>
      <c r="N39" s="78" t="s">
        <v>46</v>
      </c>
      <c r="O39" s="79">
        <v>5.5999999999999999E-3</v>
      </c>
      <c r="P39" s="79">
        <v>4.7999999999999996E-3</v>
      </c>
      <c r="Q39" s="79">
        <v>4.1999999999999997E-3</v>
      </c>
      <c r="R39" s="80">
        <v>3.5000000000000001E-3</v>
      </c>
    </row>
    <row r="40" spans="1:18" s="16" customFormat="1" ht="18" customHeight="1" thickBot="1">
      <c r="A40" s="75" t="s">
        <v>47</v>
      </c>
      <c r="B40" s="56">
        <v>330</v>
      </c>
      <c r="C40" s="57">
        <v>18</v>
      </c>
      <c r="D40" s="58">
        <v>430</v>
      </c>
      <c r="E40" s="57">
        <v>27.5</v>
      </c>
      <c r="F40" s="62">
        <v>395000</v>
      </c>
      <c r="N40" s="83" t="s">
        <v>47</v>
      </c>
      <c r="O40" s="85">
        <v>5.5999999999999999E-3</v>
      </c>
      <c r="P40" s="85">
        <v>4.7999999999999996E-3</v>
      </c>
      <c r="Q40" s="85">
        <v>4.1999999999999997E-3</v>
      </c>
      <c r="R40" s="84">
        <v>3.5000000000000001E-3</v>
      </c>
    </row>
    <row r="41" spans="1:18" ht="18" customHeight="1" thickBot="1">
      <c r="A41" s="2"/>
      <c r="B41" s="2"/>
      <c r="C41" s="2"/>
      <c r="D41" s="2"/>
      <c r="E41" s="2"/>
      <c r="F41" s="2"/>
    </row>
    <row r="42" spans="1:18" ht="18" customHeight="1" thickBot="1">
      <c r="A42" s="104" t="s">
        <v>48</v>
      </c>
      <c r="B42" s="105"/>
      <c r="C42" s="105"/>
      <c r="D42" s="105"/>
      <c r="E42" s="105"/>
      <c r="F42" s="106"/>
    </row>
    <row r="43" spans="1:18" ht="18" customHeight="1">
      <c r="A43" s="102" t="s">
        <v>1</v>
      </c>
      <c r="B43" s="46" t="s">
        <v>93</v>
      </c>
      <c r="C43" s="47" t="s">
        <v>94</v>
      </c>
      <c r="D43" s="47" t="s">
        <v>95</v>
      </c>
      <c r="E43" s="47" t="s">
        <v>96</v>
      </c>
      <c r="F43" s="63" t="s">
        <v>97</v>
      </c>
    </row>
    <row r="44" spans="1:18" ht="18" customHeight="1" thickBot="1">
      <c r="A44" s="103"/>
      <c r="B44" s="48" t="s">
        <v>88</v>
      </c>
      <c r="C44" s="49" t="s">
        <v>88</v>
      </c>
      <c r="D44" s="49" t="s">
        <v>88</v>
      </c>
      <c r="E44" s="49" t="s">
        <v>88</v>
      </c>
      <c r="F44" s="64" t="s">
        <v>88</v>
      </c>
    </row>
    <row r="45" spans="1:18" ht="18" customHeight="1">
      <c r="A45" s="65" t="s">
        <v>49</v>
      </c>
      <c r="B45" s="66">
        <v>2250</v>
      </c>
      <c r="C45" s="53">
        <v>2250</v>
      </c>
      <c r="D45" s="53">
        <v>1750</v>
      </c>
      <c r="E45" s="53">
        <v>2350</v>
      </c>
      <c r="F45" s="60">
        <v>2100000</v>
      </c>
    </row>
    <row r="46" spans="1:18" ht="18" customHeight="1">
      <c r="A46" s="65" t="s">
        <v>50</v>
      </c>
      <c r="B46" s="66">
        <v>2800</v>
      </c>
      <c r="C46" s="53">
        <v>2800</v>
      </c>
      <c r="D46" s="53">
        <v>2250</v>
      </c>
      <c r="E46" s="53">
        <v>2950</v>
      </c>
      <c r="F46" s="60">
        <v>2100000</v>
      </c>
    </row>
    <row r="47" spans="1:18" s="3" customFormat="1" ht="18" customHeight="1">
      <c r="A47" s="65" t="s">
        <v>98</v>
      </c>
      <c r="B47" s="66">
        <v>3350</v>
      </c>
      <c r="C47" s="53">
        <v>3550</v>
      </c>
      <c r="D47" s="53">
        <v>2850</v>
      </c>
      <c r="E47" s="53">
        <v>3900</v>
      </c>
      <c r="F47" s="60">
        <v>2000000</v>
      </c>
    </row>
    <row r="48" spans="1:18" ht="18" customHeight="1">
      <c r="A48" s="65" t="s">
        <v>62</v>
      </c>
      <c r="B48" s="66">
        <v>3650</v>
      </c>
      <c r="C48" s="53">
        <v>3650</v>
      </c>
      <c r="D48" s="53">
        <v>2900</v>
      </c>
      <c r="E48" s="53">
        <v>3900</v>
      </c>
      <c r="F48" s="60">
        <v>2000000</v>
      </c>
    </row>
    <row r="49" spans="1:6" ht="18" customHeight="1">
      <c r="A49" s="65" t="s">
        <v>51</v>
      </c>
      <c r="B49" s="66">
        <v>5100</v>
      </c>
      <c r="C49" s="53">
        <v>4500</v>
      </c>
      <c r="D49" s="53">
        <v>4050</v>
      </c>
      <c r="E49" s="53">
        <v>5900</v>
      </c>
      <c r="F49" s="60">
        <v>1900000</v>
      </c>
    </row>
    <row r="50" spans="1:6" ht="18" customHeight="1">
      <c r="A50" s="65" t="s">
        <v>52</v>
      </c>
      <c r="B50" s="66">
        <v>6800</v>
      </c>
      <c r="C50" s="53">
        <v>5000</v>
      </c>
      <c r="D50" s="53">
        <v>5450</v>
      </c>
      <c r="E50" s="53">
        <v>7880</v>
      </c>
      <c r="F50" s="60">
        <v>1900000</v>
      </c>
    </row>
    <row r="51" spans="1:6" ht="18" customHeight="1">
      <c r="A51" s="65" t="s">
        <v>53</v>
      </c>
      <c r="B51" s="66">
        <v>8150</v>
      </c>
      <c r="C51" s="53">
        <v>5000</v>
      </c>
      <c r="D51" s="53">
        <v>6500</v>
      </c>
      <c r="E51" s="53">
        <v>9800</v>
      </c>
      <c r="F51" s="60">
        <v>1900000</v>
      </c>
    </row>
    <row r="52" spans="1:6" s="3" customFormat="1" ht="18" customHeight="1">
      <c r="A52" s="65" t="s">
        <v>57</v>
      </c>
      <c r="B52" s="66">
        <v>9800</v>
      </c>
      <c r="C52" s="53">
        <v>5000</v>
      </c>
      <c r="D52" s="53">
        <v>7850</v>
      </c>
      <c r="E52" s="53">
        <v>11750</v>
      </c>
      <c r="F52" s="60">
        <v>1900000</v>
      </c>
    </row>
    <row r="53" spans="1:6" s="3" customFormat="1" ht="18" customHeight="1">
      <c r="A53" s="65" t="s">
        <v>58</v>
      </c>
      <c r="B53" s="66">
        <v>4900</v>
      </c>
      <c r="C53" s="53">
        <v>2000</v>
      </c>
      <c r="D53" s="53">
        <v>3900</v>
      </c>
      <c r="E53" s="53">
        <v>5400</v>
      </c>
      <c r="F53" s="60">
        <v>1800000</v>
      </c>
    </row>
    <row r="54" spans="1:6" s="3" customFormat="1" ht="18" customHeight="1">
      <c r="A54" s="65" t="s">
        <v>59</v>
      </c>
      <c r="B54" s="66">
        <v>2250</v>
      </c>
      <c r="C54" s="53">
        <v>2250</v>
      </c>
      <c r="D54" s="53">
        <v>1750</v>
      </c>
      <c r="E54" s="53">
        <v>2350</v>
      </c>
      <c r="F54" s="60">
        <v>2100000</v>
      </c>
    </row>
    <row r="55" spans="1:6" s="3" customFormat="1" ht="18" customHeight="1">
      <c r="A55" s="65" t="s">
        <v>60</v>
      </c>
      <c r="B55" s="66">
        <v>2800</v>
      </c>
      <c r="C55" s="53">
        <v>2800</v>
      </c>
      <c r="D55" s="53">
        <v>2250</v>
      </c>
      <c r="E55" s="53">
        <v>2950</v>
      </c>
      <c r="F55" s="60">
        <v>2100000</v>
      </c>
    </row>
    <row r="56" spans="1:6" s="3" customFormat="1" ht="18" customHeight="1">
      <c r="A56" s="65" t="s">
        <v>99</v>
      </c>
      <c r="B56" s="66">
        <v>3350</v>
      </c>
      <c r="C56" s="53">
        <v>3550</v>
      </c>
      <c r="D56" s="53">
        <v>2850</v>
      </c>
      <c r="E56" s="53">
        <v>3900</v>
      </c>
      <c r="F56" s="60">
        <v>2000000</v>
      </c>
    </row>
    <row r="57" spans="1:6" s="3" customFormat="1" ht="18" customHeight="1">
      <c r="A57" s="65" t="s">
        <v>100</v>
      </c>
      <c r="B57" s="66">
        <v>3650</v>
      </c>
      <c r="C57" s="53">
        <v>3650</v>
      </c>
      <c r="D57" s="53">
        <v>2900</v>
      </c>
      <c r="E57" s="53">
        <v>3900</v>
      </c>
      <c r="F57" s="60">
        <v>2000000</v>
      </c>
    </row>
    <row r="58" spans="1:6" s="3" customFormat="1" ht="18" customHeight="1">
      <c r="A58" s="65" t="s">
        <v>61</v>
      </c>
      <c r="B58" s="66">
        <v>5100</v>
      </c>
      <c r="C58" s="53">
        <v>4500</v>
      </c>
      <c r="D58" s="53">
        <v>4050</v>
      </c>
      <c r="E58" s="53">
        <v>5900</v>
      </c>
      <c r="F58" s="60">
        <v>1900000</v>
      </c>
    </row>
    <row r="59" spans="1:6" s="16" customFormat="1" ht="18" customHeight="1">
      <c r="A59" s="65" t="s">
        <v>86</v>
      </c>
      <c r="B59" s="67">
        <v>2100</v>
      </c>
      <c r="C59" s="54">
        <v>2100</v>
      </c>
      <c r="D59" s="54">
        <v>1700</v>
      </c>
      <c r="E59" s="53">
        <v>2400</v>
      </c>
      <c r="F59" s="60">
        <v>2000000</v>
      </c>
    </row>
    <row r="60" spans="1:6" s="16" customFormat="1" ht="18" customHeight="1">
      <c r="A60" s="65" t="s">
        <v>87</v>
      </c>
      <c r="B60" s="67">
        <v>2600</v>
      </c>
      <c r="C60" s="54">
        <v>2600</v>
      </c>
      <c r="D60" s="54">
        <v>2100</v>
      </c>
      <c r="E60" s="53">
        <v>3000</v>
      </c>
      <c r="F60" s="60">
        <v>2000000</v>
      </c>
    </row>
    <row r="61" spans="1:6" ht="18" customHeight="1">
      <c r="A61" s="65" t="s">
        <v>54</v>
      </c>
      <c r="B61" s="67">
        <v>2600</v>
      </c>
      <c r="C61" s="54">
        <v>2600</v>
      </c>
      <c r="D61" s="54">
        <v>2100</v>
      </c>
      <c r="E61" s="53">
        <v>3000</v>
      </c>
      <c r="F61" s="60">
        <v>2000000</v>
      </c>
    </row>
    <row r="62" spans="1:6" ht="18" customHeight="1">
      <c r="A62" s="65" t="s">
        <v>55</v>
      </c>
      <c r="B62" s="67">
        <v>3500</v>
      </c>
      <c r="C62" s="54">
        <v>3500</v>
      </c>
      <c r="D62" s="54">
        <v>2800</v>
      </c>
      <c r="E62" s="53">
        <v>4000</v>
      </c>
      <c r="F62" s="60">
        <v>2000000</v>
      </c>
    </row>
    <row r="63" spans="1:6" ht="18" customHeight="1" thickBot="1">
      <c r="A63" s="68" t="s">
        <v>56</v>
      </c>
      <c r="B63" s="69">
        <v>4350</v>
      </c>
      <c r="C63" s="57">
        <v>4350</v>
      </c>
      <c r="D63" s="57">
        <v>3000</v>
      </c>
      <c r="E63" s="58">
        <v>5000</v>
      </c>
      <c r="F63" s="70">
        <v>2000000</v>
      </c>
    </row>
  </sheetData>
  <mergeCells count="9">
    <mergeCell ref="O1:Q2"/>
    <mergeCell ref="R1:R3"/>
    <mergeCell ref="A2:A3"/>
    <mergeCell ref="A1:F1"/>
    <mergeCell ref="A43:A44"/>
    <mergeCell ref="A42:F42"/>
    <mergeCell ref="I4:J4"/>
    <mergeCell ref="I11:J11"/>
    <mergeCell ref="N1:N3"/>
  </mergeCells>
  <dataValidations count="2">
    <dataValidation type="list" allowBlank="1" showInputMessage="1" showErrorMessage="1" sqref="H11" xr:uid="{00000000-0002-0000-0000-000000000000}">
      <formula1>$A$45:$A$63</formula1>
    </dataValidation>
    <dataValidation type="list" allowBlank="1" showInputMessage="1" showErrorMessage="1" sqref="H4" xr:uid="{00000000-0002-0000-0000-000001000000}">
      <formula1>$A$4:$A$35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7"/>
  <sheetViews>
    <sheetView tabSelected="1" view="pageBreakPreview" zoomScaleNormal="100" zoomScaleSheetLayoutView="100" workbookViewId="0">
      <selection activeCell="P10" sqref="P10"/>
    </sheetView>
  </sheetViews>
  <sheetFormatPr defaultColWidth="9.09765625" defaultRowHeight="18" customHeight="1"/>
  <cols>
    <col min="1" max="1" width="16.3984375" style="3" customWidth="1"/>
    <col min="2" max="2" width="9.09765625" style="16"/>
    <col min="3" max="7" width="9.09765625" style="3"/>
    <col min="8" max="8" width="10.69921875" style="3" customWidth="1"/>
    <col min="9" max="10" width="9.09765625" style="3"/>
    <col min="11" max="12" width="6.69921875" style="3" customWidth="1"/>
    <col min="13" max="13" width="6.69921875" style="16" customWidth="1"/>
    <col min="14" max="14" width="2.69921875" style="16" customWidth="1"/>
    <col min="15" max="15" width="6.69921875" style="16" customWidth="1"/>
    <col min="16" max="16" width="9.09765625" style="3"/>
    <col min="17" max="17" width="10.8984375" style="3" customWidth="1"/>
    <col min="18" max="18" width="9.69921875" style="3" bestFit="1" customWidth="1"/>
    <col min="19" max="19" width="9.09765625" style="3"/>
    <col min="20" max="20" width="11" style="3" bestFit="1" customWidth="1"/>
    <col min="21" max="30" width="9.09765625" style="3"/>
    <col min="31" max="32" width="0" style="3" hidden="1" customWidth="1"/>
    <col min="33" max="33" width="8.09765625" style="3" hidden="1" customWidth="1"/>
    <col min="34" max="34" width="0" style="3" hidden="1" customWidth="1"/>
    <col min="35" max="16384" width="9.09765625" style="3"/>
  </cols>
  <sheetData>
    <row r="1" spans="1:26" s="16" customFormat="1" ht="18" customHeight="1">
      <c r="A1" s="114" t="str">
        <f ca="1">'X-LopTren'!A1:G2</f>
        <v>TÍNH TOÁN CỐT THÉP SÀN</v>
      </c>
      <c r="B1" s="114"/>
      <c r="C1" s="114"/>
      <c r="D1" s="114"/>
      <c r="E1" s="114"/>
      <c r="F1" s="114"/>
      <c r="G1" s="114"/>
      <c r="H1" s="115" t="s">
        <v>136</v>
      </c>
      <c r="I1" s="115"/>
      <c r="J1" s="116" t="s">
        <v>132</v>
      </c>
      <c r="K1" s="116"/>
      <c r="L1" s="116"/>
      <c r="M1" s="116"/>
      <c r="N1" s="116" t="s">
        <v>118</v>
      </c>
      <c r="O1" s="116"/>
      <c r="P1" s="116"/>
      <c r="Q1" s="116"/>
      <c r="R1" s="116"/>
    </row>
    <row r="2" spans="1:26" s="16" customFormat="1" ht="18" customHeight="1">
      <c r="A2" s="114"/>
      <c r="B2" s="114"/>
      <c r="C2" s="114"/>
      <c r="D2" s="114"/>
      <c r="E2" s="114"/>
      <c r="F2" s="114"/>
      <c r="G2" s="114"/>
      <c r="H2" s="115"/>
      <c r="I2" s="115"/>
      <c r="J2" s="116"/>
      <c r="K2" s="116"/>
      <c r="L2" s="116"/>
      <c r="M2" s="116"/>
      <c r="N2" s="116"/>
      <c r="O2" s="116"/>
      <c r="P2" s="116"/>
      <c r="Q2" s="116"/>
      <c r="R2" s="116"/>
    </row>
    <row r="3" spans="1:26" ht="18" customHeight="1">
      <c r="A3" s="29" t="s">
        <v>129</v>
      </c>
      <c r="B3" s="3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30" t="s">
        <v>67</v>
      </c>
      <c r="Q3" s="128">
        <f ca="1">TODAY()</f>
        <v>44150</v>
      </c>
      <c r="R3" s="128"/>
    </row>
    <row r="4" spans="1:26" ht="18" customHeight="1">
      <c r="A4" s="24" t="s">
        <v>121</v>
      </c>
      <c r="B4" s="127" t="s">
        <v>134</v>
      </c>
      <c r="C4" s="127"/>
      <c r="D4" s="127"/>
      <c r="E4" s="127"/>
      <c r="F4" s="127"/>
      <c r="G4" s="91"/>
      <c r="H4" s="19"/>
      <c r="I4" s="19"/>
      <c r="J4" s="19"/>
      <c r="K4" s="19"/>
      <c r="L4" s="19"/>
      <c r="M4" s="19"/>
      <c r="N4" s="19"/>
      <c r="O4" s="26"/>
      <c r="P4" s="26"/>
      <c r="Q4" s="19"/>
    </row>
    <row r="5" spans="1:26" ht="18" customHeight="1">
      <c r="A5" s="24" t="s">
        <v>122</v>
      </c>
      <c r="B5" s="127" t="s">
        <v>135</v>
      </c>
      <c r="C5" s="127"/>
      <c r="D5" s="127"/>
      <c r="E5" s="127"/>
      <c r="F5" s="127"/>
      <c r="G5" s="19"/>
      <c r="H5" s="32"/>
      <c r="I5" s="19"/>
      <c r="J5" s="19"/>
      <c r="K5" s="19"/>
      <c r="L5" s="19"/>
      <c r="M5" s="19"/>
      <c r="N5" s="19"/>
      <c r="O5" s="19"/>
      <c r="P5" s="19"/>
      <c r="Q5" s="19"/>
    </row>
    <row r="6" spans="1:26" ht="18" customHeight="1">
      <c r="A6" s="24" t="s">
        <v>123</v>
      </c>
      <c r="B6" s="23" t="s">
        <v>131</v>
      </c>
      <c r="C6" s="23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26" ht="18" customHeight="1">
      <c r="A7" s="31" t="s">
        <v>125</v>
      </c>
      <c r="B7" s="3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26" ht="18" customHeight="1">
      <c r="A8" s="24" t="s">
        <v>124</v>
      </c>
      <c r="B8" s="23"/>
      <c r="C8" s="21" t="str">
        <f>DaTa!H4</f>
        <v>B35</v>
      </c>
      <c r="D8" s="20" t="s">
        <v>74</v>
      </c>
      <c r="E8" s="22">
        <f>DaTa!I5</f>
        <v>195</v>
      </c>
      <c r="F8" s="26" t="s">
        <v>7</v>
      </c>
      <c r="G8" s="19"/>
      <c r="H8" s="16"/>
      <c r="I8" s="16"/>
      <c r="J8" s="86" t="s">
        <v>108</v>
      </c>
      <c r="K8" s="117" t="s">
        <v>133</v>
      </c>
      <c r="L8" s="117"/>
      <c r="M8" s="117"/>
      <c r="O8" s="33"/>
      <c r="P8" s="19"/>
      <c r="Q8" s="19"/>
      <c r="R8" s="19"/>
      <c r="T8" s="32"/>
      <c r="U8" s="33"/>
      <c r="V8" s="27"/>
      <c r="W8" s="19"/>
      <c r="X8" s="33"/>
      <c r="Y8" s="33"/>
      <c r="Z8" s="39"/>
    </row>
    <row r="9" spans="1:26" s="16" customFormat="1" ht="18" customHeight="1">
      <c r="A9" s="24"/>
      <c r="B9" s="23"/>
      <c r="C9" s="21"/>
      <c r="D9" s="33" t="s">
        <v>109</v>
      </c>
      <c r="E9" s="22">
        <f>DaTa!I6</f>
        <v>13</v>
      </c>
      <c r="F9" s="26" t="s">
        <v>7</v>
      </c>
      <c r="G9" s="19"/>
      <c r="J9" s="86" t="s">
        <v>107</v>
      </c>
      <c r="K9" s="117" t="s">
        <v>106</v>
      </c>
      <c r="L9" s="117"/>
      <c r="M9" s="117"/>
      <c r="O9" s="33"/>
      <c r="P9" s="19"/>
      <c r="Q9" s="19"/>
      <c r="R9" s="19"/>
      <c r="T9" s="32"/>
      <c r="U9" s="33"/>
      <c r="V9" s="27"/>
      <c r="W9" s="19"/>
      <c r="X9" s="33"/>
      <c r="Y9" s="33"/>
      <c r="Z9" s="39"/>
    </row>
    <row r="10" spans="1:26" ht="18" customHeight="1">
      <c r="A10" s="18"/>
      <c r="B10" s="19"/>
      <c r="C10" s="19"/>
      <c r="D10" s="33" t="s">
        <v>76</v>
      </c>
      <c r="E10" s="22">
        <f>DaTa!I9</f>
        <v>345000</v>
      </c>
      <c r="F10" s="26" t="s">
        <v>7</v>
      </c>
      <c r="G10" s="19"/>
      <c r="H10" s="16"/>
      <c r="I10" s="16"/>
      <c r="J10" s="86" t="s">
        <v>111</v>
      </c>
      <c r="K10" s="87" t="s">
        <v>112</v>
      </c>
      <c r="L10" s="118">
        <f>IF(K8="Ngắn hạn",1,0.9)</f>
        <v>1</v>
      </c>
      <c r="M10" s="118"/>
      <c r="O10" s="33"/>
      <c r="P10" s="19"/>
      <c r="Q10" s="19"/>
      <c r="R10" s="19"/>
      <c r="T10" s="19"/>
      <c r="U10" s="33"/>
      <c r="V10" s="27"/>
      <c r="W10" s="19"/>
      <c r="X10" s="33"/>
      <c r="Y10" s="33"/>
      <c r="Z10" s="39"/>
    </row>
    <row r="11" spans="1:26" ht="18" customHeight="1">
      <c r="A11" s="25" t="s">
        <v>126</v>
      </c>
      <c r="B11" s="26"/>
      <c r="C11" s="21" t="str">
        <f>DaTa!H11</f>
        <v>CB300T</v>
      </c>
      <c r="D11" s="19" t="s">
        <v>75</v>
      </c>
      <c r="E11" s="22">
        <f>DaTa!I12</f>
        <v>2600</v>
      </c>
      <c r="F11" s="26" t="s">
        <v>7</v>
      </c>
      <c r="G11" s="19"/>
      <c r="H11" s="16"/>
      <c r="I11" s="16"/>
      <c r="J11" s="16"/>
      <c r="K11" s="88" t="s">
        <v>113</v>
      </c>
      <c r="L11" s="118">
        <f>E11/E13</f>
        <v>1.2999999999999999E-3</v>
      </c>
      <c r="M11" s="118"/>
      <c r="O11" s="19"/>
      <c r="P11" s="19"/>
      <c r="Q11" s="19"/>
      <c r="R11" s="19"/>
      <c r="T11" s="19"/>
      <c r="U11" s="33"/>
      <c r="V11" s="27"/>
      <c r="W11" s="26"/>
      <c r="X11" s="19"/>
      <c r="Y11" s="19"/>
      <c r="Z11" s="19"/>
    </row>
    <row r="12" spans="1:26" s="16" customFormat="1" ht="18" customHeight="1">
      <c r="A12" s="25"/>
      <c r="B12" s="26"/>
      <c r="C12" s="21"/>
      <c r="D12" s="33" t="s">
        <v>110</v>
      </c>
      <c r="E12" s="22">
        <f>DaTa!I13</f>
        <v>2600</v>
      </c>
      <c r="F12" s="26" t="s">
        <v>7</v>
      </c>
      <c r="G12" s="19"/>
      <c r="K12" s="87" t="s">
        <v>114</v>
      </c>
      <c r="L12" s="118">
        <f>IF(K8="Ngắn hạn",VLOOKUP($C$8,DaTa!N4:R40,5,0),IF(K9="RH &lt; 40%",VLOOKUP($C$8,DaTa!$N$4:$Q$40,2,0),IF(K9="40% ≤ RH ≤ 75%",VLOOKUP($C$8,DaTa!$N$4:$Q$40,3,0),IF(K9="RH &gt; 75%",VLOOKUP($C$8,DaTa!$N$4:$Q$40,4,0),""))))</f>
        <v>3.5000000000000001E-3</v>
      </c>
      <c r="M12" s="118"/>
      <c r="O12" s="19"/>
      <c r="P12" s="19"/>
      <c r="Q12" s="19"/>
      <c r="R12" s="19"/>
      <c r="T12" s="19"/>
      <c r="U12" s="33"/>
      <c r="V12" s="27"/>
      <c r="W12" s="26"/>
      <c r="X12" s="19"/>
      <c r="Y12" s="19"/>
      <c r="Z12" s="19"/>
    </row>
    <row r="13" spans="1:26" s="16" customFormat="1" ht="18" customHeight="1">
      <c r="A13" s="25"/>
      <c r="B13" s="26"/>
      <c r="C13" s="21"/>
      <c r="D13" s="33" t="s">
        <v>77</v>
      </c>
      <c r="E13" s="22">
        <f>DaTa!I16</f>
        <v>2000000</v>
      </c>
      <c r="F13" s="26" t="s">
        <v>7</v>
      </c>
      <c r="G13" s="19"/>
      <c r="K13" s="87" t="s">
        <v>115</v>
      </c>
      <c r="L13" s="113">
        <f>IF(E8&lt;370,0.8/(1+L11/L12),0.7/(1+L11/L12))</f>
        <v>0.58333333333333337</v>
      </c>
      <c r="M13" s="113"/>
      <c r="O13" s="19"/>
      <c r="P13" s="19"/>
      <c r="Q13" s="19"/>
      <c r="R13" s="19"/>
      <c r="T13" s="19"/>
      <c r="U13" s="33"/>
      <c r="V13" s="22"/>
      <c r="W13" s="19"/>
      <c r="X13" s="19"/>
      <c r="Y13" s="19"/>
      <c r="Z13" s="19"/>
    </row>
    <row r="14" spans="1:26" s="16" customFormat="1" ht="18" customHeight="1">
      <c r="A14" s="25"/>
      <c r="B14" s="26"/>
      <c r="C14" s="21"/>
      <c r="D14" s="33"/>
      <c r="E14" s="22"/>
      <c r="F14" s="26"/>
      <c r="G14" s="19"/>
      <c r="K14" s="87" t="s">
        <v>116</v>
      </c>
      <c r="L14" s="113">
        <f>L13*(1-0.5*L13)</f>
        <v>0.41319444444444442</v>
      </c>
      <c r="M14" s="113"/>
      <c r="O14" s="19"/>
      <c r="P14" s="19"/>
      <c r="Q14" s="19"/>
      <c r="R14" s="19"/>
      <c r="T14" s="19"/>
      <c r="U14" s="33"/>
      <c r="V14" s="22"/>
      <c r="W14" s="19"/>
      <c r="X14" s="19"/>
      <c r="Y14" s="19"/>
      <c r="Z14" s="19"/>
    </row>
    <row r="15" spans="1:26" s="16" customFormat="1" ht="18" customHeight="1">
      <c r="A15" s="40" t="s">
        <v>78</v>
      </c>
      <c r="B15" s="41"/>
      <c r="C15" s="42"/>
      <c r="D15" s="43"/>
      <c r="E15" s="44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19"/>
    </row>
    <row r="16" spans="1:26" ht="18" customHeight="1">
      <c r="A16" s="111" t="s">
        <v>117</v>
      </c>
      <c r="B16" s="111" t="s">
        <v>127</v>
      </c>
      <c r="C16" s="89" t="s">
        <v>83</v>
      </c>
      <c r="D16" s="111" t="s">
        <v>128</v>
      </c>
      <c r="E16" s="34" t="s">
        <v>68</v>
      </c>
      <c r="F16" s="34" t="s">
        <v>69</v>
      </c>
      <c r="G16" s="34" t="s">
        <v>70</v>
      </c>
      <c r="H16" s="34" t="s">
        <v>71</v>
      </c>
      <c r="I16" s="111" t="s">
        <v>80</v>
      </c>
      <c r="J16" s="122" t="s">
        <v>72</v>
      </c>
      <c r="K16" s="90" t="s">
        <v>81</v>
      </c>
      <c r="L16" s="119" t="s">
        <v>82</v>
      </c>
      <c r="M16" s="119"/>
      <c r="N16" s="119"/>
      <c r="O16" s="119"/>
      <c r="P16" s="119"/>
      <c r="Q16" s="120"/>
      <c r="R16" s="121" t="s">
        <v>119</v>
      </c>
    </row>
    <row r="17" spans="1:18" ht="18" customHeight="1">
      <c r="A17" s="112"/>
      <c r="B17" s="112"/>
      <c r="C17" s="38" t="s">
        <v>84</v>
      </c>
      <c r="D17" s="112"/>
      <c r="E17" s="35" t="s">
        <v>85</v>
      </c>
      <c r="F17" s="28" t="s">
        <v>79</v>
      </c>
      <c r="G17" s="28" t="s">
        <v>79</v>
      </c>
      <c r="H17" s="28" t="s">
        <v>79</v>
      </c>
      <c r="I17" s="112"/>
      <c r="J17" s="123"/>
      <c r="K17" s="28" t="s">
        <v>73</v>
      </c>
      <c r="L17" s="124" t="str">
        <f>IF($Q$4="Việt Nam","Bố trí","Layout")</f>
        <v>Layout</v>
      </c>
      <c r="M17" s="125"/>
      <c r="N17" s="125"/>
      <c r="O17" s="125"/>
      <c r="P17" s="126"/>
      <c r="Q17" s="92" t="s">
        <v>73</v>
      </c>
      <c r="R17" s="121"/>
    </row>
  </sheetData>
  <mergeCells count="22">
    <mergeCell ref="N1:R2"/>
    <mergeCell ref="D16:D17"/>
    <mergeCell ref="B16:B17"/>
    <mergeCell ref="L16:Q16"/>
    <mergeCell ref="R16:R17"/>
    <mergeCell ref="I16:I17"/>
    <mergeCell ref="J16:J17"/>
    <mergeCell ref="L17:P17"/>
    <mergeCell ref="B5:F5"/>
    <mergeCell ref="B4:F4"/>
    <mergeCell ref="Q3:R3"/>
    <mergeCell ref="A16:A17"/>
    <mergeCell ref="L14:M14"/>
    <mergeCell ref="A1:G2"/>
    <mergeCell ref="H1:I2"/>
    <mergeCell ref="J1:M2"/>
    <mergeCell ref="K9:M9"/>
    <mergeCell ref="K8:M8"/>
    <mergeCell ref="L10:M10"/>
    <mergeCell ref="L11:M11"/>
    <mergeCell ref="L12:M12"/>
    <mergeCell ref="L13:M13"/>
  </mergeCells>
  <dataValidations disablePrompts="1" count="2">
    <dataValidation type="list" allowBlank="1" showInputMessage="1" showErrorMessage="1" sqref="K9" xr:uid="{E549A269-690C-4902-A7AB-D60ACD4FB7C0}">
      <formula1>"RH &lt; 40%,40% ≤ RH ≤ 75%,RH &gt; 75%"</formula1>
    </dataValidation>
    <dataValidation type="list" allowBlank="1" showInputMessage="1" showErrorMessage="1" sqref="K8:M8" xr:uid="{D5313B37-6615-4E35-B1C4-876167AAEB57}">
      <formula1>"Ngắn hạn,Dài hạn"</formula1>
    </dataValidation>
  </dataValidations>
  <printOptions horizontalCentered="1"/>
  <pageMargins left="0.7" right="0.1" top="0.3" bottom="0.3" header="0.3" footer="0.3"/>
  <pageSetup paperSize="9" scale="55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95B4884F-02EA-4B2F-9DA2-792A13D087C1}">
          <x14:formula1>
            <xm:f>DaTa!$L$4:$L$5</xm:f>
          </x14:formula1>
          <xm:sqref>P4</xm:sqref>
        </x14:dataValidation>
        <x14:dataValidation type="list" allowBlank="1" showInputMessage="1" showErrorMessage="1" xr:uid="{00000000-0002-0000-0100-000003000000}">
          <x14:formula1>
            <xm:f>DaTa!$O$4:$O$6</xm:f>
          </x14:formula1>
          <xm:sqref>V10</xm:sqref>
        </x14:dataValidation>
        <x14:dataValidation type="list" allowBlank="1" showInputMessage="1" showErrorMessage="1" xr:uid="{00000000-0002-0000-0100-000004000000}">
          <x14:formula1>
            <xm:f>DaTa!$N$4:$N$6</xm:f>
          </x14:formula1>
          <xm:sqref>V8:V9</xm:sqref>
        </x14:dataValidation>
        <x14:dataValidation type="list" allowBlank="1" showInputMessage="1" showErrorMessage="1" xr:uid="{00000000-0002-0000-0100-000005000000}">
          <x14:formula1>
            <xm:f>DaTa!$M$4:$M$5</xm:f>
          </x14:formula1>
          <xm:sqref>V11:V12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G17"/>
  <sheetViews>
    <sheetView view="pageBreakPreview" zoomScaleNormal="100" zoomScaleSheetLayoutView="100" workbookViewId="0">
      <selection activeCell="P3" sqref="P3:R3"/>
    </sheetView>
  </sheetViews>
  <sheetFormatPr defaultColWidth="9.09765625" defaultRowHeight="18" customHeight="1"/>
  <cols>
    <col min="1" max="1" width="17.09765625" style="16" customWidth="1"/>
    <col min="2" max="7" width="9.09765625" style="16"/>
    <col min="8" max="8" width="10.69921875" style="16" customWidth="1"/>
    <col min="9" max="10" width="9.09765625" style="16"/>
    <col min="11" max="13" width="6.69921875" style="16" customWidth="1"/>
    <col min="14" max="14" width="2.69921875" style="16" customWidth="1"/>
    <col min="15" max="15" width="6.69921875" style="16" customWidth="1"/>
    <col min="16" max="16" width="9.09765625" style="16"/>
    <col min="17" max="17" width="10.8984375" style="16" customWidth="1"/>
    <col min="18" max="18" width="9.69921875" style="16" bestFit="1" customWidth="1"/>
    <col min="19" max="19" width="9.09765625" style="16"/>
    <col min="20" max="20" width="11" style="16" bestFit="1" customWidth="1"/>
    <col min="21" max="30" width="9.09765625" style="16"/>
    <col min="31" max="32" width="0" style="16" hidden="1" customWidth="1"/>
    <col min="33" max="33" width="8.09765625" style="16" hidden="1" customWidth="1"/>
    <col min="34" max="34" width="0" style="16" hidden="1" customWidth="1"/>
    <col min="35" max="16384" width="9.09765625" style="16"/>
  </cols>
  <sheetData>
    <row r="1" spans="1:26" ht="18" customHeight="1">
      <c r="A1" s="114" t="str">
        <f ca="1">'X-LopTren'!A1:G2</f>
        <v>TÍNH TOÁN CỐT THÉP SÀN</v>
      </c>
      <c r="B1" s="114"/>
      <c r="C1" s="114"/>
      <c r="D1" s="114"/>
      <c r="E1" s="114"/>
      <c r="F1" s="114"/>
      <c r="G1" s="114"/>
      <c r="H1" s="115" t="str">
        <f>'X-LopTren'!H1:I2</f>
        <v>Tầng Base</v>
      </c>
      <c r="I1" s="115"/>
      <c r="J1" s="116" t="str">
        <f>'X-LopTren'!J1:M2</f>
        <v>Phương X</v>
      </c>
      <c r="K1" s="116"/>
      <c r="L1" s="116"/>
      <c r="M1" s="116"/>
      <c r="N1" s="130" t="s">
        <v>120</v>
      </c>
      <c r="O1" s="131"/>
      <c r="P1" s="131"/>
      <c r="Q1" s="131"/>
      <c r="R1" s="131"/>
    </row>
    <row r="2" spans="1:26" ht="18" customHeight="1">
      <c r="A2" s="114"/>
      <c r="B2" s="114"/>
      <c r="C2" s="114"/>
      <c r="D2" s="114"/>
      <c r="E2" s="114"/>
      <c r="F2" s="114"/>
      <c r="G2" s="114"/>
      <c r="H2" s="115"/>
      <c r="I2" s="115"/>
      <c r="J2" s="116"/>
      <c r="K2" s="116"/>
      <c r="L2" s="116"/>
      <c r="M2" s="116"/>
      <c r="N2" s="132"/>
      <c r="O2" s="133"/>
      <c r="P2" s="133"/>
      <c r="Q2" s="133"/>
      <c r="R2" s="133"/>
    </row>
    <row r="3" spans="1:26" ht="18" customHeight="1">
      <c r="A3" s="29" t="s">
        <v>129</v>
      </c>
      <c r="B3" s="3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30" t="s">
        <v>67</v>
      </c>
      <c r="Q3" s="128">
        <f ca="1">TODAY()</f>
        <v>44150</v>
      </c>
      <c r="R3" s="128"/>
    </row>
    <row r="4" spans="1:26" ht="18" customHeight="1">
      <c r="A4" s="24" t="s">
        <v>121</v>
      </c>
      <c r="B4" s="19" t="str">
        <f>'X-LopTren'!B4</f>
        <v>Công trình A</v>
      </c>
      <c r="C4" s="32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6"/>
      <c r="P4" s="26"/>
      <c r="Q4" s="19"/>
    </row>
    <row r="5" spans="1:26" ht="18" customHeight="1">
      <c r="A5" s="24" t="s">
        <v>122</v>
      </c>
      <c r="B5" s="19" t="str">
        <f>'X-LopTren'!B5</f>
        <v>Đà Nẵng</v>
      </c>
      <c r="C5" s="32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26" ht="18" customHeight="1">
      <c r="A6" s="24" t="s">
        <v>123</v>
      </c>
      <c r="B6" s="19" t="str">
        <f>'X-LopTren'!B6</f>
        <v>TCVN 5574-2018</v>
      </c>
      <c r="C6" s="23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26" ht="18" customHeight="1">
      <c r="A7" s="31" t="s">
        <v>125</v>
      </c>
      <c r="B7" s="3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26" ht="18" customHeight="1">
      <c r="A8" s="24" t="s">
        <v>124</v>
      </c>
      <c r="B8" s="23"/>
      <c r="C8" s="21" t="str">
        <f>DaTa!H4</f>
        <v>B35</v>
      </c>
      <c r="D8" s="20" t="s">
        <v>74</v>
      </c>
      <c r="E8" s="22">
        <f>DaTa!I5</f>
        <v>195</v>
      </c>
      <c r="F8" s="26" t="s">
        <v>7</v>
      </c>
      <c r="G8" s="19"/>
      <c r="J8" s="86" t="s">
        <v>108</v>
      </c>
      <c r="K8" s="117" t="s">
        <v>133</v>
      </c>
      <c r="L8" s="117"/>
      <c r="M8" s="117"/>
      <c r="O8" s="33"/>
      <c r="P8" s="19"/>
      <c r="Q8" s="19"/>
      <c r="R8" s="19"/>
      <c r="T8" s="32"/>
      <c r="U8" s="33"/>
      <c r="V8" s="27"/>
      <c r="W8" s="19"/>
      <c r="X8" s="33"/>
      <c r="Y8" s="33"/>
      <c r="Z8" s="39"/>
    </row>
    <row r="9" spans="1:26" ht="18" customHeight="1">
      <c r="A9" s="24"/>
      <c r="B9" s="23"/>
      <c r="C9" s="21"/>
      <c r="D9" s="33" t="s">
        <v>109</v>
      </c>
      <c r="E9" s="22">
        <f>DaTa!I6</f>
        <v>13</v>
      </c>
      <c r="F9" s="26" t="s">
        <v>7</v>
      </c>
      <c r="G9" s="19"/>
      <c r="J9" s="86" t="s">
        <v>107</v>
      </c>
      <c r="K9" s="117" t="s">
        <v>106</v>
      </c>
      <c r="L9" s="117"/>
      <c r="M9" s="117"/>
      <c r="O9" s="33"/>
      <c r="P9" s="19"/>
      <c r="Q9" s="19"/>
      <c r="R9" s="19"/>
      <c r="T9" s="32"/>
      <c r="U9" s="33"/>
      <c r="V9" s="27"/>
      <c r="W9" s="19"/>
      <c r="X9" s="33"/>
      <c r="Y9" s="33"/>
      <c r="Z9" s="39"/>
    </row>
    <row r="10" spans="1:26" ht="18" customHeight="1">
      <c r="A10" s="18"/>
      <c r="B10" s="19"/>
      <c r="C10" s="19"/>
      <c r="D10" s="33" t="s">
        <v>76</v>
      </c>
      <c r="E10" s="22">
        <f>DaTa!I9</f>
        <v>345000</v>
      </c>
      <c r="F10" s="26" t="s">
        <v>7</v>
      </c>
      <c r="G10" s="19"/>
      <c r="J10" s="86" t="s">
        <v>111</v>
      </c>
      <c r="K10" s="87" t="s">
        <v>112</v>
      </c>
      <c r="L10" s="118">
        <f>IF(K8="Ngắn hạn",1,0.9)</f>
        <v>1</v>
      </c>
      <c r="M10" s="118"/>
      <c r="O10" s="33"/>
      <c r="P10" s="19"/>
      <c r="Q10" s="19"/>
      <c r="R10" s="19"/>
      <c r="T10" s="19"/>
      <c r="U10" s="33"/>
      <c r="V10" s="27"/>
      <c r="W10" s="19"/>
      <c r="X10" s="33"/>
      <c r="Y10" s="33"/>
      <c r="Z10" s="39"/>
    </row>
    <row r="11" spans="1:26" ht="18" customHeight="1">
      <c r="A11" s="25" t="s">
        <v>126</v>
      </c>
      <c r="B11" s="26"/>
      <c r="C11" s="21" t="str">
        <f>DaTa!H11</f>
        <v>CB300T</v>
      </c>
      <c r="D11" s="19" t="s">
        <v>75</v>
      </c>
      <c r="E11" s="22">
        <f>DaTa!I12</f>
        <v>2600</v>
      </c>
      <c r="F11" s="26" t="s">
        <v>7</v>
      </c>
      <c r="G11" s="19"/>
      <c r="K11" s="88" t="s">
        <v>113</v>
      </c>
      <c r="L11" s="118">
        <f>E11/E13</f>
        <v>1.2999999999999999E-3</v>
      </c>
      <c r="M11" s="118"/>
      <c r="O11" s="19"/>
      <c r="P11" s="19"/>
      <c r="Q11" s="19"/>
      <c r="R11" s="19"/>
      <c r="T11" s="19"/>
      <c r="U11" s="33"/>
      <c r="V11" s="27"/>
      <c r="W11" s="26"/>
      <c r="X11" s="19"/>
      <c r="Y11" s="19"/>
      <c r="Z11" s="19"/>
    </row>
    <row r="12" spans="1:26" ht="18" customHeight="1">
      <c r="A12" s="25"/>
      <c r="B12" s="26"/>
      <c r="C12" s="21"/>
      <c r="D12" s="33" t="s">
        <v>110</v>
      </c>
      <c r="E12" s="22">
        <f>DaTa!I13</f>
        <v>2600</v>
      </c>
      <c r="F12" s="26" t="s">
        <v>7</v>
      </c>
      <c r="G12" s="19"/>
      <c r="K12" s="87" t="s">
        <v>114</v>
      </c>
      <c r="L12" s="118">
        <f>IF(K8="Ngắn hạn",VLOOKUP($C$8,DaTa!N4:R40,5,0),IF(K9="RH &lt; 40%",VLOOKUP($C$8,DaTa!$N$4:$Q$40,2,0),IF(K9="40% ≤ RH ≤ 75%",VLOOKUP($C$8,DaTa!$N$4:$Q$40,3,0),IF(K9="RH &gt; 75%",VLOOKUP($C$8,DaTa!$N$4:$Q$40,4,0),""))))</f>
        <v>3.5000000000000001E-3</v>
      </c>
      <c r="M12" s="118"/>
      <c r="O12" s="19"/>
      <c r="P12" s="19"/>
      <c r="Q12" s="19"/>
      <c r="R12" s="19"/>
      <c r="T12" s="19"/>
      <c r="U12" s="33"/>
      <c r="V12" s="27"/>
      <c r="W12" s="26"/>
      <c r="X12" s="19"/>
      <c r="Y12" s="19"/>
      <c r="Z12" s="19"/>
    </row>
    <row r="13" spans="1:26" ht="18" customHeight="1">
      <c r="A13" s="25"/>
      <c r="B13" s="26"/>
      <c r="C13" s="21"/>
      <c r="D13" s="33" t="s">
        <v>77</v>
      </c>
      <c r="E13" s="22">
        <f>DaTa!I16</f>
        <v>2000000</v>
      </c>
      <c r="F13" s="26" t="s">
        <v>7</v>
      </c>
      <c r="G13" s="19"/>
      <c r="K13" s="87" t="s">
        <v>115</v>
      </c>
      <c r="L13" s="113">
        <f>IF(E8&lt;370,0.8/(1+L11/L12),0.7/(1+L11/L12))</f>
        <v>0.58333333333333337</v>
      </c>
      <c r="M13" s="113"/>
      <c r="O13" s="19"/>
      <c r="P13" s="19"/>
      <c r="Q13" s="19"/>
      <c r="R13" s="19"/>
      <c r="T13" s="19"/>
      <c r="U13" s="33"/>
      <c r="V13" s="22"/>
      <c r="W13" s="19"/>
      <c r="X13" s="19"/>
      <c r="Y13" s="19"/>
      <c r="Z13" s="19"/>
    </row>
    <row r="14" spans="1:26" ht="18" customHeight="1">
      <c r="A14" s="25"/>
      <c r="B14" s="26"/>
      <c r="C14" s="21"/>
      <c r="D14" s="33"/>
      <c r="E14" s="22"/>
      <c r="F14" s="26"/>
      <c r="G14" s="19"/>
      <c r="K14" s="87" t="s">
        <v>116</v>
      </c>
      <c r="L14" s="113">
        <f>L13*(1-0.5*L13)</f>
        <v>0.41319444444444442</v>
      </c>
      <c r="M14" s="113"/>
      <c r="O14" s="19"/>
      <c r="P14" s="19"/>
      <c r="Q14" s="19"/>
      <c r="R14" s="19"/>
      <c r="T14" s="19"/>
      <c r="U14" s="33"/>
      <c r="V14" s="22"/>
      <c r="W14" s="19"/>
      <c r="X14" s="19"/>
      <c r="Y14" s="19"/>
      <c r="Z14" s="19"/>
    </row>
    <row r="15" spans="1:26" ht="18" customHeight="1">
      <c r="A15" s="40" t="s">
        <v>78</v>
      </c>
      <c r="B15" s="41"/>
      <c r="C15" s="42"/>
      <c r="D15" s="43"/>
      <c r="E15" s="44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19"/>
    </row>
    <row r="16" spans="1:26" ht="18" customHeight="1">
      <c r="A16" s="111" t="s">
        <v>117</v>
      </c>
      <c r="B16" s="111" t="s">
        <v>127</v>
      </c>
      <c r="C16" s="89" t="s">
        <v>83</v>
      </c>
      <c r="D16" s="111" t="s">
        <v>128</v>
      </c>
      <c r="E16" s="34" t="s">
        <v>68</v>
      </c>
      <c r="F16" s="34" t="s">
        <v>69</v>
      </c>
      <c r="G16" s="34" t="s">
        <v>70</v>
      </c>
      <c r="H16" s="34" t="s">
        <v>71</v>
      </c>
      <c r="I16" s="111" t="s">
        <v>80</v>
      </c>
      <c r="J16" s="122" t="s">
        <v>72</v>
      </c>
      <c r="K16" s="90" t="s">
        <v>81</v>
      </c>
      <c r="L16" s="119" t="s">
        <v>82</v>
      </c>
      <c r="M16" s="119"/>
      <c r="N16" s="119"/>
      <c r="O16" s="119"/>
      <c r="P16" s="119"/>
      <c r="Q16" s="119"/>
      <c r="R16" s="129" t="s">
        <v>119</v>
      </c>
    </row>
    <row r="17" spans="1:18" ht="18" customHeight="1">
      <c r="A17" s="112"/>
      <c r="B17" s="112"/>
      <c r="C17" s="38" t="s">
        <v>84</v>
      </c>
      <c r="D17" s="112"/>
      <c r="E17" s="35" t="s">
        <v>85</v>
      </c>
      <c r="F17" s="28" t="s">
        <v>79</v>
      </c>
      <c r="G17" s="28" t="s">
        <v>79</v>
      </c>
      <c r="H17" s="28" t="s">
        <v>79</v>
      </c>
      <c r="I17" s="112"/>
      <c r="J17" s="123"/>
      <c r="K17" s="28" t="s">
        <v>73</v>
      </c>
      <c r="L17" s="124" t="str">
        <f>IF($Q$4="Việt Nam","Bố trí","Layout")</f>
        <v>Layout</v>
      </c>
      <c r="M17" s="125"/>
      <c r="N17" s="125"/>
      <c r="O17" s="125"/>
      <c r="P17" s="126"/>
      <c r="Q17" s="28" t="s">
        <v>73</v>
      </c>
      <c r="R17" s="112"/>
    </row>
  </sheetData>
  <mergeCells count="20">
    <mergeCell ref="A1:G2"/>
    <mergeCell ref="H1:I2"/>
    <mergeCell ref="J1:M2"/>
    <mergeCell ref="A16:A17"/>
    <mergeCell ref="I16:I17"/>
    <mergeCell ref="K8:M8"/>
    <mergeCell ref="K9:M9"/>
    <mergeCell ref="L10:M10"/>
    <mergeCell ref="B16:B17"/>
    <mergeCell ref="D16:D17"/>
    <mergeCell ref="J16:J17"/>
    <mergeCell ref="L16:Q16"/>
    <mergeCell ref="L11:M11"/>
    <mergeCell ref="L12:M12"/>
    <mergeCell ref="L13:M13"/>
    <mergeCell ref="L14:M14"/>
    <mergeCell ref="R16:R17"/>
    <mergeCell ref="L17:P17"/>
    <mergeCell ref="Q3:R3"/>
    <mergeCell ref="N1:R2"/>
  </mergeCells>
  <dataValidations count="2">
    <dataValidation type="list" allowBlank="1" showInputMessage="1" showErrorMessage="1" sqref="K8:M8" xr:uid="{B4000D2B-317A-42EF-8B90-3A607B0331F9}">
      <formula1>"Ngắn hạn,Dài hạn"</formula1>
    </dataValidation>
    <dataValidation type="list" allowBlank="1" showInputMessage="1" showErrorMessage="1" sqref="K9" xr:uid="{7E8BBC4E-0B62-465F-B8A4-39BC853D8172}">
      <formula1>"RH &lt; 40%,40% ≤ RH ≤ 75%,RH &gt; 75%"</formula1>
    </dataValidation>
  </dataValidations>
  <printOptions horizontalCentered="1"/>
  <pageMargins left="0.7" right="0.1" top="0.3" bottom="0.3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71D22F8-AF3A-4E8F-9295-70FC8AE2255A}">
          <x14:formula1>
            <xm:f>DaTa!$L$4:$L$5</xm:f>
          </x14:formula1>
          <xm:sqref>P4</xm:sqref>
        </x14:dataValidation>
        <x14:dataValidation type="list" allowBlank="1" showInputMessage="1" showErrorMessage="1" xr:uid="{515882FB-FEC9-406E-8A1C-20A38978FB8E}">
          <x14:formula1>
            <xm:f>DaTa!$O$4:$O$6</xm:f>
          </x14:formula1>
          <xm:sqref>V10</xm:sqref>
        </x14:dataValidation>
        <x14:dataValidation type="list" allowBlank="1" showInputMessage="1" showErrorMessage="1" xr:uid="{26B1D244-80D0-4CC7-A25F-C35C85BADCA1}">
          <x14:formula1>
            <xm:f>DaTa!$N$4:$N$6</xm:f>
          </x14:formula1>
          <xm:sqref>V8:V9</xm:sqref>
        </x14:dataValidation>
        <x14:dataValidation type="list" allowBlank="1" showInputMessage="1" showErrorMessage="1" xr:uid="{7DAF54D9-1543-4D85-9D8C-9DE709E094A3}">
          <x14:formula1>
            <xm:f>DaTa!$M$4:$M$5</xm:f>
          </x14:formula1>
          <xm:sqref>V11:V12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G17"/>
  <sheetViews>
    <sheetView view="pageBreakPreview" zoomScaleNormal="100" zoomScaleSheetLayoutView="100" workbookViewId="0">
      <selection activeCell="P3" sqref="P3:R3"/>
    </sheetView>
  </sheetViews>
  <sheetFormatPr defaultColWidth="9.09765625" defaultRowHeight="18" customHeight="1"/>
  <cols>
    <col min="1" max="1" width="16.5" style="16" customWidth="1"/>
    <col min="2" max="7" width="9.09765625" style="16"/>
    <col min="8" max="8" width="10.69921875" style="16" customWidth="1"/>
    <col min="9" max="10" width="9.09765625" style="16"/>
    <col min="11" max="13" width="6.69921875" style="16" customWidth="1"/>
    <col min="14" max="14" width="2.69921875" style="16" customWidth="1"/>
    <col min="15" max="15" width="6.69921875" style="16" customWidth="1"/>
    <col min="16" max="16" width="9.09765625" style="16"/>
    <col min="17" max="17" width="10.8984375" style="16" customWidth="1"/>
    <col min="18" max="18" width="9.69921875" style="16" bestFit="1" customWidth="1"/>
    <col min="19" max="19" width="9.09765625" style="16"/>
    <col min="20" max="20" width="11" style="16" bestFit="1" customWidth="1"/>
    <col min="21" max="30" width="9.09765625" style="16"/>
    <col min="31" max="32" width="0" style="16" hidden="1" customWidth="1"/>
    <col min="33" max="33" width="8.09765625" style="16" hidden="1" customWidth="1"/>
    <col min="34" max="34" width="0" style="16" hidden="1" customWidth="1"/>
    <col min="35" max="16384" width="9.09765625" style="16"/>
  </cols>
  <sheetData>
    <row r="1" spans="1:26" ht="18" customHeight="1">
      <c r="A1" s="114" t="str">
        <f ca="1">'X-LopTren'!A1:G2</f>
        <v>TÍNH TOÁN CỐT THÉP SÀN</v>
      </c>
      <c r="B1" s="114"/>
      <c r="C1" s="114"/>
      <c r="D1" s="114"/>
      <c r="E1" s="114"/>
      <c r="F1" s="114"/>
      <c r="G1" s="114"/>
      <c r="H1" s="115" t="str">
        <f>'X-LopTren'!H1:I2</f>
        <v>Tầng Base</v>
      </c>
      <c r="I1" s="115"/>
      <c r="J1" s="116" t="s">
        <v>130</v>
      </c>
      <c r="K1" s="116"/>
      <c r="L1" s="116"/>
      <c r="M1" s="116"/>
      <c r="N1" s="130" t="s">
        <v>118</v>
      </c>
      <c r="O1" s="131"/>
      <c r="P1" s="131"/>
      <c r="Q1" s="131"/>
      <c r="R1" s="131"/>
    </row>
    <row r="2" spans="1:26" ht="18" customHeight="1">
      <c r="A2" s="114"/>
      <c r="B2" s="114"/>
      <c r="C2" s="114"/>
      <c r="D2" s="114"/>
      <c r="E2" s="114"/>
      <c r="F2" s="114"/>
      <c r="G2" s="114"/>
      <c r="H2" s="115"/>
      <c r="I2" s="115"/>
      <c r="J2" s="116"/>
      <c r="K2" s="116"/>
      <c r="L2" s="116"/>
      <c r="M2" s="116"/>
      <c r="N2" s="132"/>
      <c r="O2" s="133"/>
      <c r="P2" s="133"/>
      <c r="Q2" s="133"/>
      <c r="R2" s="133"/>
    </row>
    <row r="3" spans="1:26" ht="18" customHeight="1">
      <c r="A3" s="29" t="s">
        <v>129</v>
      </c>
      <c r="B3" s="3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30" t="s">
        <v>67</v>
      </c>
      <c r="Q3" s="128">
        <f ca="1">TODAY()</f>
        <v>44150</v>
      </c>
      <c r="R3" s="128"/>
    </row>
    <row r="4" spans="1:26" ht="18" customHeight="1">
      <c r="A4" s="24" t="s">
        <v>121</v>
      </c>
      <c r="B4" s="19" t="str">
        <f>'X-LopTren'!B4</f>
        <v>Công trình A</v>
      </c>
      <c r="C4" s="32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6"/>
      <c r="P4" s="26"/>
      <c r="Q4" s="19"/>
    </row>
    <row r="5" spans="1:26" ht="18" customHeight="1">
      <c r="A5" s="24" t="s">
        <v>122</v>
      </c>
      <c r="B5" s="19" t="str">
        <f>'X-LopTren'!B5</f>
        <v>Đà Nẵng</v>
      </c>
      <c r="C5" s="32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26" ht="18" customHeight="1">
      <c r="A6" s="24" t="s">
        <v>123</v>
      </c>
      <c r="B6" s="19" t="s">
        <v>131</v>
      </c>
      <c r="C6" s="23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26" ht="18" customHeight="1">
      <c r="A7" s="31" t="s">
        <v>125</v>
      </c>
      <c r="B7" s="3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26" ht="18" customHeight="1">
      <c r="A8" s="24" t="s">
        <v>124</v>
      </c>
      <c r="B8" s="23"/>
      <c r="C8" s="21" t="str">
        <f>DaTa!H4</f>
        <v>B35</v>
      </c>
      <c r="D8" s="20" t="s">
        <v>74</v>
      </c>
      <c r="E8" s="22">
        <f>DaTa!I5</f>
        <v>195</v>
      </c>
      <c r="F8" s="26" t="s">
        <v>7</v>
      </c>
      <c r="G8" s="19"/>
      <c r="J8" s="86" t="s">
        <v>108</v>
      </c>
      <c r="K8" s="117" t="s">
        <v>133</v>
      </c>
      <c r="L8" s="117"/>
      <c r="M8" s="117"/>
      <c r="O8" s="33"/>
      <c r="P8" s="19"/>
      <c r="Q8" s="19"/>
      <c r="R8" s="19"/>
      <c r="T8" s="32"/>
      <c r="U8" s="33"/>
      <c r="V8" s="27"/>
      <c r="W8" s="19"/>
      <c r="X8" s="33"/>
      <c r="Y8" s="33"/>
      <c r="Z8" s="39"/>
    </row>
    <row r="9" spans="1:26" ht="18" customHeight="1">
      <c r="A9" s="24"/>
      <c r="B9" s="23"/>
      <c r="C9" s="21"/>
      <c r="D9" s="33" t="s">
        <v>109</v>
      </c>
      <c r="E9" s="22">
        <f>DaTa!I6</f>
        <v>13</v>
      </c>
      <c r="F9" s="26" t="s">
        <v>7</v>
      </c>
      <c r="G9" s="19"/>
      <c r="J9" s="86" t="s">
        <v>107</v>
      </c>
      <c r="K9" s="117" t="s">
        <v>106</v>
      </c>
      <c r="L9" s="117"/>
      <c r="M9" s="117"/>
      <c r="O9" s="33"/>
      <c r="P9" s="19"/>
      <c r="Q9" s="19"/>
      <c r="R9" s="19"/>
      <c r="T9" s="32"/>
      <c r="U9" s="33"/>
      <c r="V9" s="27"/>
      <c r="W9" s="19"/>
      <c r="X9" s="33"/>
      <c r="Y9" s="33"/>
      <c r="Z9" s="39"/>
    </row>
    <row r="10" spans="1:26" ht="18" customHeight="1">
      <c r="A10" s="18"/>
      <c r="B10" s="19"/>
      <c r="C10" s="19"/>
      <c r="D10" s="33" t="s">
        <v>76</v>
      </c>
      <c r="E10" s="22">
        <f>DaTa!I9</f>
        <v>345000</v>
      </c>
      <c r="F10" s="26" t="s">
        <v>7</v>
      </c>
      <c r="G10" s="19"/>
      <c r="J10" s="86" t="s">
        <v>111</v>
      </c>
      <c r="K10" s="87" t="s">
        <v>112</v>
      </c>
      <c r="L10" s="118">
        <f>IF(K8="Ngắn hạn",1,0.9)</f>
        <v>1</v>
      </c>
      <c r="M10" s="118"/>
      <c r="O10" s="33"/>
      <c r="P10" s="19"/>
      <c r="Q10" s="19"/>
      <c r="R10" s="19"/>
      <c r="T10" s="19"/>
      <c r="U10" s="33"/>
      <c r="V10" s="27"/>
      <c r="W10" s="19"/>
      <c r="X10" s="33"/>
      <c r="Y10" s="33"/>
      <c r="Z10" s="39"/>
    </row>
    <row r="11" spans="1:26" ht="18" customHeight="1">
      <c r="A11" s="25" t="s">
        <v>126</v>
      </c>
      <c r="B11" s="26"/>
      <c r="C11" s="21" t="str">
        <f>DaTa!H11</f>
        <v>CB300T</v>
      </c>
      <c r="D11" s="19" t="s">
        <v>75</v>
      </c>
      <c r="E11" s="22">
        <f>DaTa!I12</f>
        <v>2600</v>
      </c>
      <c r="F11" s="26" t="s">
        <v>7</v>
      </c>
      <c r="G11" s="19"/>
      <c r="K11" s="88" t="s">
        <v>113</v>
      </c>
      <c r="L11" s="118">
        <f>E11/E13</f>
        <v>1.2999999999999999E-3</v>
      </c>
      <c r="M11" s="118"/>
      <c r="O11" s="19"/>
      <c r="P11" s="19"/>
      <c r="Q11" s="19"/>
      <c r="R11" s="19"/>
      <c r="T11" s="19"/>
      <c r="U11" s="33"/>
      <c r="V11" s="27"/>
      <c r="W11" s="26"/>
      <c r="X11" s="19"/>
      <c r="Y11" s="19"/>
      <c r="Z11" s="19"/>
    </row>
    <row r="12" spans="1:26" ht="18" customHeight="1">
      <c r="A12" s="25"/>
      <c r="B12" s="26"/>
      <c r="C12" s="21"/>
      <c r="D12" s="33" t="s">
        <v>110</v>
      </c>
      <c r="E12" s="22">
        <f>DaTa!I13</f>
        <v>2600</v>
      </c>
      <c r="F12" s="26" t="s">
        <v>7</v>
      </c>
      <c r="G12" s="19"/>
      <c r="K12" s="87" t="s">
        <v>114</v>
      </c>
      <c r="L12" s="118">
        <f>IF(K8="Ngắn hạn",VLOOKUP($C$8,DaTa!N4:R40,5,0),IF(K9="RH &lt; 40%",VLOOKUP($C$8,DaTa!$N$4:$Q$40,2,0),IF(K9="40% ≤ RH ≤ 75%",VLOOKUP($C$8,DaTa!$N$4:$Q$40,3,0),IF(K9="RH &gt; 75%",VLOOKUP($C$8,DaTa!$N$4:$Q$40,4,0),""))))</f>
        <v>3.5000000000000001E-3</v>
      </c>
      <c r="M12" s="118"/>
      <c r="O12" s="19"/>
      <c r="P12" s="19"/>
      <c r="Q12" s="19"/>
      <c r="R12" s="19"/>
      <c r="T12" s="19"/>
      <c r="U12" s="33"/>
      <c r="V12" s="27"/>
      <c r="W12" s="26"/>
      <c r="X12" s="19"/>
      <c r="Y12" s="19"/>
      <c r="Z12" s="19"/>
    </row>
    <row r="13" spans="1:26" ht="18" customHeight="1">
      <c r="A13" s="25"/>
      <c r="B13" s="26"/>
      <c r="C13" s="21"/>
      <c r="D13" s="33" t="s">
        <v>77</v>
      </c>
      <c r="E13" s="22">
        <f>DaTa!I16</f>
        <v>2000000</v>
      </c>
      <c r="F13" s="26" t="s">
        <v>7</v>
      </c>
      <c r="G13" s="19"/>
      <c r="K13" s="87" t="s">
        <v>115</v>
      </c>
      <c r="L13" s="113">
        <f>IF(E8&lt;370,0.8/(1+L11/L12),0.7/(1+L11/L12))</f>
        <v>0.58333333333333337</v>
      </c>
      <c r="M13" s="113"/>
      <c r="O13" s="19"/>
      <c r="P13" s="19"/>
      <c r="Q13" s="19"/>
      <c r="R13" s="19"/>
      <c r="T13" s="19"/>
      <c r="U13" s="33"/>
      <c r="V13" s="22"/>
      <c r="W13" s="19"/>
      <c r="X13" s="19"/>
      <c r="Y13" s="19"/>
      <c r="Z13" s="19"/>
    </row>
    <row r="14" spans="1:26" ht="18" customHeight="1">
      <c r="A14" s="25"/>
      <c r="B14" s="26"/>
      <c r="C14" s="21"/>
      <c r="D14" s="33"/>
      <c r="E14" s="22"/>
      <c r="F14" s="26"/>
      <c r="G14" s="19"/>
      <c r="K14" s="87" t="s">
        <v>116</v>
      </c>
      <c r="L14" s="113">
        <f>L13*(1-0.5*L13)</f>
        <v>0.41319444444444442</v>
      </c>
      <c r="M14" s="113"/>
      <c r="O14" s="19"/>
      <c r="P14" s="19"/>
      <c r="Q14" s="19"/>
      <c r="R14" s="19"/>
      <c r="T14" s="19"/>
      <c r="U14" s="33"/>
      <c r="V14" s="22"/>
      <c r="W14" s="19"/>
      <c r="X14" s="19"/>
      <c r="Y14" s="19"/>
      <c r="Z14" s="19"/>
    </row>
    <row r="15" spans="1:26" ht="18" customHeight="1">
      <c r="A15" s="40" t="s">
        <v>78</v>
      </c>
      <c r="B15" s="41"/>
      <c r="C15" s="42"/>
      <c r="D15" s="43"/>
      <c r="E15" s="44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19"/>
    </row>
    <row r="16" spans="1:26" ht="18" customHeight="1">
      <c r="A16" s="111" t="s">
        <v>117</v>
      </c>
      <c r="B16" s="111" t="s">
        <v>127</v>
      </c>
      <c r="C16" s="89" t="s">
        <v>83</v>
      </c>
      <c r="D16" s="111" t="s">
        <v>128</v>
      </c>
      <c r="E16" s="34" t="s">
        <v>68</v>
      </c>
      <c r="F16" s="34" t="s">
        <v>69</v>
      </c>
      <c r="G16" s="34" t="s">
        <v>70</v>
      </c>
      <c r="H16" s="34" t="s">
        <v>71</v>
      </c>
      <c r="I16" s="111" t="s">
        <v>80</v>
      </c>
      <c r="J16" s="122" t="s">
        <v>72</v>
      </c>
      <c r="K16" s="90" t="s">
        <v>81</v>
      </c>
      <c r="L16" s="119" t="s">
        <v>82</v>
      </c>
      <c r="M16" s="119"/>
      <c r="N16" s="119"/>
      <c r="O16" s="119"/>
      <c r="P16" s="119"/>
      <c r="Q16" s="119"/>
      <c r="R16" s="129" t="s">
        <v>119</v>
      </c>
    </row>
    <row r="17" spans="1:18" ht="18" customHeight="1">
      <c r="A17" s="112"/>
      <c r="B17" s="112"/>
      <c r="C17" s="38" t="s">
        <v>84</v>
      </c>
      <c r="D17" s="112"/>
      <c r="E17" s="35" t="s">
        <v>85</v>
      </c>
      <c r="F17" s="28" t="s">
        <v>79</v>
      </c>
      <c r="G17" s="28" t="s">
        <v>79</v>
      </c>
      <c r="H17" s="28" t="s">
        <v>79</v>
      </c>
      <c r="I17" s="112"/>
      <c r="J17" s="123"/>
      <c r="K17" s="28" t="s">
        <v>73</v>
      </c>
      <c r="L17" s="124" t="str">
        <f>IF($Q$4="Việt Nam","Bố trí","Layout")</f>
        <v>Layout</v>
      </c>
      <c r="M17" s="125"/>
      <c r="N17" s="125"/>
      <c r="O17" s="125"/>
      <c r="P17" s="126"/>
      <c r="Q17" s="28" t="s">
        <v>73</v>
      </c>
      <c r="R17" s="112"/>
    </row>
  </sheetData>
  <mergeCells count="20">
    <mergeCell ref="A1:G2"/>
    <mergeCell ref="H1:I2"/>
    <mergeCell ref="J1:M2"/>
    <mergeCell ref="A16:A17"/>
    <mergeCell ref="I16:I17"/>
    <mergeCell ref="K8:M8"/>
    <mergeCell ref="K9:M9"/>
    <mergeCell ref="L10:M10"/>
    <mergeCell ref="L13:M13"/>
    <mergeCell ref="L14:M14"/>
    <mergeCell ref="B16:B17"/>
    <mergeCell ref="D16:D17"/>
    <mergeCell ref="J16:J17"/>
    <mergeCell ref="L11:M11"/>
    <mergeCell ref="L12:M12"/>
    <mergeCell ref="L16:Q16"/>
    <mergeCell ref="R16:R17"/>
    <mergeCell ref="L17:P17"/>
    <mergeCell ref="Q3:R3"/>
    <mergeCell ref="N1:R2"/>
  </mergeCells>
  <dataValidations count="2">
    <dataValidation type="list" allowBlank="1" showInputMessage="1" showErrorMessage="1" sqref="K9" xr:uid="{6A55020B-68A2-4780-8A25-5D5A514B1417}">
      <formula1>"RH &lt; 40%,40% ≤ RH ≤ 75%,RH &gt; 75%"</formula1>
    </dataValidation>
    <dataValidation type="list" allowBlank="1" showInputMessage="1" showErrorMessage="1" sqref="K8:M8" xr:uid="{70EBEB17-C626-42D0-9CBB-6B0850B6ECE2}">
      <formula1>"Ngắn hạn,Dài hạn"</formula1>
    </dataValidation>
  </dataValidations>
  <printOptions horizontalCentered="1"/>
  <pageMargins left="0.7" right="0.1" top="0.3" bottom="0.3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E9F2173-D410-4FA2-8483-5CA8B47C631C}">
          <x14:formula1>
            <xm:f>DaTa!$M$4:$M$5</xm:f>
          </x14:formula1>
          <xm:sqref>V11:V12</xm:sqref>
        </x14:dataValidation>
        <x14:dataValidation type="list" allowBlank="1" showInputMessage="1" showErrorMessage="1" xr:uid="{38661795-B594-4A16-A001-F303AEA2AEAA}">
          <x14:formula1>
            <xm:f>DaTa!$N$4:$N$6</xm:f>
          </x14:formula1>
          <xm:sqref>V8:V9</xm:sqref>
        </x14:dataValidation>
        <x14:dataValidation type="list" allowBlank="1" showInputMessage="1" showErrorMessage="1" xr:uid="{2C0BD99A-2E96-45AA-827A-6EA8C31F7BD0}">
          <x14:formula1>
            <xm:f>DaTa!$O$4:$O$6</xm:f>
          </x14:formula1>
          <xm:sqref>V10</xm:sqref>
        </x14:dataValidation>
        <x14:dataValidation type="list" allowBlank="1" showInputMessage="1" showErrorMessage="1" xr:uid="{541D5300-6387-4CBA-AEAB-B6D4D68E8B68}">
          <x14:formula1>
            <xm:f>DaTa!$L$4:$L$5</xm:f>
          </x14:formula1>
          <xm:sqref>P4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AG17"/>
  <sheetViews>
    <sheetView view="pageBreakPreview" zoomScaleNormal="100" zoomScaleSheetLayoutView="100" workbookViewId="0">
      <selection activeCell="H1" sqref="H1:I2"/>
    </sheetView>
  </sheetViews>
  <sheetFormatPr defaultColWidth="9.09765625" defaultRowHeight="18" customHeight="1"/>
  <cols>
    <col min="1" max="1" width="16.296875" style="16" customWidth="1"/>
    <col min="2" max="7" width="9.09765625" style="16"/>
    <col min="8" max="8" width="10.69921875" style="16" customWidth="1"/>
    <col min="9" max="10" width="9.09765625" style="16"/>
    <col min="11" max="13" width="6.69921875" style="16" customWidth="1"/>
    <col min="14" max="14" width="2.69921875" style="16" customWidth="1"/>
    <col min="15" max="15" width="6.69921875" style="16" customWidth="1"/>
    <col min="16" max="16" width="9.09765625" style="16"/>
    <col min="17" max="17" width="10.8984375" style="16" customWidth="1"/>
    <col min="18" max="18" width="9.69921875" style="16" bestFit="1" customWidth="1"/>
    <col min="19" max="19" width="9.09765625" style="16"/>
    <col min="20" max="20" width="11" style="16" bestFit="1" customWidth="1"/>
    <col min="21" max="30" width="9.09765625" style="16"/>
    <col min="31" max="32" width="0" style="16" hidden="1" customWidth="1"/>
    <col min="33" max="33" width="8.09765625" style="16" hidden="1" customWidth="1"/>
    <col min="34" max="34" width="0" style="16" hidden="1" customWidth="1"/>
    <col min="35" max="16384" width="9.09765625" style="16"/>
  </cols>
  <sheetData>
    <row r="1" spans="1:26" ht="18" customHeight="1">
      <c r="A1" s="114" t="str">
        <f ca="1">'X-LopTren'!A1:G2</f>
        <v>TÍNH TOÁN CỐT THÉP SÀN</v>
      </c>
      <c r="B1" s="114"/>
      <c r="C1" s="114"/>
      <c r="D1" s="114"/>
      <c r="E1" s="114"/>
      <c r="F1" s="114"/>
      <c r="G1" s="114"/>
      <c r="H1" s="115" t="str">
        <f>'X-LopTren'!H1:I2</f>
        <v>Tầng Base</v>
      </c>
      <c r="I1" s="115"/>
      <c r="J1" s="116" t="s">
        <v>130</v>
      </c>
      <c r="K1" s="116"/>
      <c r="L1" s="116"/>
      <c r="M1" s="116"/>
      <c r="N1" s="130" t="s">
        <v>120</v>
      </c>
      <c r="O1" s="131"/>
      <c r="P1" s="131"/>
      <c r="Q1" s="131"/>
      <c r="R1" s="131"/>
    </row>
    <row r="2" spans="1:26" ht="18" customHeight="1">
      <c r="A2" s="114"/>
      <c r="B2" s="114"/>
      <c r="C2" s="114"/>
      <c r="D2" s="114"/>
      <c r="E2" s="114"/>
      <c r="F2" s="114"/>
      <c r="G2" s="114"/>
      <c r="H2" s="115"/>
      <c r="I2" s="115"/>
      <c r="J2" s="116"/>
      <c r="K2" s="116"/>
      <c r="L2" s="116"/>
      <c r="M2" s="116"/>
      <c r="N2" s="132"/>
      <c r="O2" s="133"/>
      <c r="P2" s="133"/>
      <c r="Q2" s="133"/>
      <c r="R2" s="133"/>
    </row>
    <row r="3" spans="1:26" ht="18" customHeight="1">
      <c r="A3" s="29" t="s">
        <v>129</v>
      </c>
      <c r="B3" s="3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30" t="s">
        <v>67</v>
      </c>
      <c r="Q3" s="128">
        <f ca="1">TODAY()</f>
        <v>44150</v>
      </c>
      <c r="R3" s="128"/>
    </row>
    <row r="4" spans="1:26" ht="18" customHeight="1">
      <c r="A4" s="24" t="s">
        <v>121</v>
      </c>
      <c r="B4" s="19" t="str">
        <f>'X-LopTren'!B4</f>
        <v>Công trình A</v>
      </c>
      <c r="C4" s="32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6"/>
      <c r="P4" s="26"/>
      <c r="Q4" s="19"/>
    </row>
    <row r="5" spans="1:26" ht="18" customHeight="1">
      <c r="A5" s="24" t="s">
        <v>122</v>
      </c>
      <c r="B5" s="19" t="str">
        <f>'X-LopTren'!B5</f>
        <v>Đà Nẵng</v>
      </c>
      <c r="C5" s="32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26" ht="18" customHeight="1">
      <c r="A6" s="24" t="s">
        <v>123</v>
      </c>
      <c r="B6" s="19" t="str">
        <f>'X-LopTren'!B6</f>
        <v>TCVN 5574-2018</v>
      </c>
      <c r="C6" s="23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26" ht="18" customHeight="1">
      <c r="A7" s="31" t="s">
        <v>125</v>
      </c>
      <c r="B7" s="3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26" ht="18" customHeight="1">
      <c r="A8" s="24" t="s">
        <v>124</v>
      </c>
      <c r="B8" s="23"/>
      <c r="C8" s="21" t="str">
        <f>DaTa!H4</f>
        <v>B35</v>
      </c>
      <c r="D8" s="20" t="s">
        <v>74</v>
      </c>
      <c r="E8" s="22">
        <f>DaTa!I5</f>
        <v>195</v>
      </c>
      <c r="F8" s="26" t="s">
        <v>7</v>
      </c>
      <c r="G8" s="19"/>
      <c r="J8" s="86" t="s">
        <v>108</v>
      </c>
      <c r="K8" s="117" t="s">
        <v>133</v>
      </c>
      <c r="L8" s="117"/>
      <c r="M8" s="117"/>
      <c r="O8" s="33"/>
      <c r="P8" s="19"/>
      <c r="Q8" s="19"/>
      <c r="R8" s="19"/>
      <c r="T8" s="32"/>
      <c r="U8" s="33"/>
      <c r="V8" s="27"/>
      <c r="W8" s="19"/>
      <c r="X8" s="33"/>
      <c r="Y8" s="33"/>
      <c r="Z8" s="39"/>
    </row>
    <row r="9" spans="1:26" ht="18" customHeight="1">
      <c r="A9" s="24"/>
      <c r="B9" s="23"/>
      <c r="C9" s="21"/>
      <c r="D9" s="33" t="s">
        <v>109</v>
      </c>
      <c r="E9" s="22">
        <f>DaTa!I6</f>
        <v>13</v>
      </c>
      <c r="F9" s="26" t="s">
        <v>7</v>
      </c>
      <c r="G9" s="19"/>
      <c r="J9" s="86" t="s">
        <v>107</v>
      </c>
      <c r="K9" s="117" t="s">
        <v>106</v>
      </c>
      <c r="L9" s="117"/>
      <c r="M9" s="117"/>
      <c r="O9" s="33"/>
      <c r="P9" s="19"/>
      <c r="Q9" s="19"/>
      <c r="R9" s="19"/>
      <c r="T9" s="32"/>
      <c r="U9" s="33"/>
      <c r="V9" s="27"/>
      <c r="W9" s="19"/>
      <c r="X9" s="33"/>
      <c r="Y9" s="33"/>
      <c r="Z9" s="39"/>
    </row>
    <row r="10" spans="1:26" ht="18" customHeight="1">
      <c r="A10" s="18"/>
      <c r="B10" s="19"/>
      <c r="C10" s="19"/>
      <c r="D10" s="33" t="s">
        <v>76</v>
      </c>
      <c r="E10" s="22">
        <f>DaTa!I9</f>
        <v>345000</v>
      </c>
      <c r="F10" s="26" t="s">
        <v>7</v>
      </c>
      <c r="G10" s="19"/>
      <c r="J10" s="86" t="s">
        <v>111</v>
      </c>
      <c r="K10" s="87" t="s">
        <v>112</v>
      </c>
      <c r="L10" s="118">
        <f>IF(K8="Ngắn hạn",1,0.9)</f>
        <v>1</v>
      </c>
      <c r="M10" s="118"/>
      <c r="O10" s="33"/>
      <c r="P10" s="19"/>
      <c r="Q10" s="19"/>
      <c r="R10" s="19"/>
      <c r="T10" s="19"/>
      <c r="U10" s="33"/>
      <c r="V10" s="27"/>
      <c r="W10" s="19"/>
      <c r="X10" s="33"/>
      <c r="Y10" s="33"/>
      <c r="Z10" s="39"/>
    </row>
    <row r="11" spans="1:26" ht="18" customHeight="1">
      <c r="A11" s="25" t="s">
        <v>126</v>
      </c>
      <c r="B11" s="26"/>
      <c r="C11" s="21" t="str">
        <f>DaTa!H11</f>
        <v>CB300T</v>
      </c>
      <c r="D11" s="19" t="s">
        <v>75</v>
      </c>
      <c r="E11" s="22">
        <f>DaTa!I12</f>
        <v>2600</v>
      </c>
      <c r="F11" s="26" t="s">
        <v>7</v>
      </c>
      <c r="G11" s="19"/>
      <c r="K11" s="88" t="s">
        <v>113</v>
      </c>
      <c r="L11" s="118">
        <f>E11/E13</f>
        <v>1.2999999999999999E-3</v>
      </c>
      <c r="M11" s="118"/>
      <c r="O11" s="19"/>
      <c r="P11" s="19"/>
      <c r="Q11" s="19"/>
      <c r="R11" s="19"/>
      <c r="T11" s="19"/>
      <c r="U11" s="33"/>
      <c r="V11" s="27"/>
      <c r="W11" s="26"/>
      <c r="X11" s="19"/>
      <c r="Y11" s="19"/>
      <c r="Z11" s="19"/>
    </row>
    <row r="12" spans="1:26" ht="18" customHeight="1">
      <c r="A12" s="25"/>
      <c r="B12" s="26"/>
      <c r="C12" s="21"/>
      <c r="D12" s="33" t="s">
        <v>110</v>
      </c>
      <c r="E12" s="22">
        <f>DaTa!I13</f>
        <v>2600</v>
      </c>
      <c r="F12" s="26" t="s">
        <v>7</v>
      </c>
      <c r="G12" s="19"/>
      <c r="K12" s="87" t="s">
        <v>114</v>
      </c>
      <c r="L12" s="118">
        <f>IF(K8="Ngắn hạn",VLOOKUP($C$8,DaTa!N4:R40,5,0),IF(K9="RH &lt; 40%",VLOOKUP($C$8,DaTa!$N$4:$Q$40,2,0),IF(K9="40% ≤ RH ≤ 75%",VLOOKUP($C$8,DaTa!$N$4:$Q$40,3,0),IF(K9="RH &gt; 75%",VLOOKUP($C$8,DaTa!$N$4:$Q$40,4,0),""))))</f>
        <v>3.5000000000000001E-3</v>
      </c>
      <c r="M12" s="118"/>
      <c r="O12" s="19"/>
      <c r="P12" s="19"/>
      <c r="Q12" s="19"/>
      <c r="R12" s="19"/>
      <c r="T12" s="19"/>
      <c r="U12" s="33"/>
      <c r="V12" s="27"/>
      <c r="W12" s="26"/>
      <c r="X12" s="19"/>
      <c r="Y12" s="19"/>
      <c r="Z12" s="19"/>
    </row>
    <row r="13" spans="1:26" ht="18" customHeight="1">
      <c r="A13" s="25"/>
      <c r="B13" s="26"/>
      <c r="C13" s="21"/>
      <c r="D13" s="33" t="s">
        <v>77</v>
      </c>
      <c r="E13" s="22">
        <f>DaTa!I16</f>
        <v>2000000</v>
      </c>
      <c r="F13" s="26" t="s">
        <v>7</v>
      </c>
      <c r="G13" s="19"/>
      <c r="K13" s="87" t="s">
        <v>115</v>
      </c>
      <c r="L13" s="113">
        <f>IF(E8&lt;370,0.8/(1+L11/L12),0.7/(1+L11/L12))</f>
        <v>0.58333333333333337</v>
      </c>
      <c r="M13" s="113"/>
      <c r="O13" s="19"/>
      <c r="P13" s="19"/>
      <c r="Q13" s="19"/>
      <c r="R13" s="19"/>
      <c r="T13" s="19"/>
      <c r="U13" s="33"/>
      <c r="V13" s="22"/>
      <c r="W13" s="19"/>
      <c r="X13" s="19"/>
      <c r="Y13" s="19"/>
      <c r="Z13" s="19"/>
    </row>
    <row r="14" spans="1:26" ht="18" customHeight="1">
      <c r="A14" s="25"/>
      <c r="B14" s="26"/>
      <c r="C14" s="21"/>
      <c r="D14" s="33"/>
      <c r="E14" s="22"/>
      <c r="F14" s="26"/>
      <c r="G14" s="19"/>
      <c r="K14" s="87" t="s">
        <v>116</v>
      </c>
      <c r="L14" s="113">
        <f>L13*(1-0.5*L13)</f>
        <v>0.41319444444444442</v>
      </c>
      <c r="M14" s="113"/>
      <c r="O14" s="19"/>
      <c r="P14" s="19"/>
      <c r="Q14" s="19"/>
      <c r="R14" s="19"/>
      <c r="T14" s="19"/>
      <c r="U14" s="33"/>
      <c r="V14" s="22"/>
      <c r="W14" s="19"/>
      <c r="X14" s="19"/>
      <c r="Y14" s="19"/>
      <c r="Z14" s="19"/>
    </row>
    <row r="15" spans="1:26" ht="18" customHeight="1">
      <c r="A15" s="40" t="s">
        <v>78</v>
      </c>
      <c r="B15" s="41"/>
      <c r="C15" s="42"/>
      <c r="D15" s="43"/>
      <c r="E15" s="44"/>
      <c r="F15" s="45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19"/>
    </row>
    <row r="16" spans="1:26" ht="18" customHeight="1">
      <c r="A16" s="111" t="s">
        <v>117</v>
      </c>
      <c r="B16" s="111" t="s">
        <v>127</v>
      </c>
      <c r="C16" s="89" t="s">
        <v>83</v>
      </c>
      <c r="D16" s="111" t="s">
        <v>128</v>
      </c>
      <c r="E16" s="34" t="s">
        <v>68</v>
      </c>
      <c r="F16" s="34" t="s">
        <v>69</v>
      </c>
      <c r="G16" s="34" t="s">
        <v>70</v>
      </c>
      <c r="H16" s="34" t="s">
        <v>71</v>
      </c>
      <c r="I16" s="111" t="s">
        <v>80</v>
      </c>
      <c r="J16" s="122" t="s">
        <v>72</v>
      </c>
      <c r="K16" s="90" t="s">
        <v>81</v>
      </c>
      <c r="L16" s="119" t="s">
        <v>82</v>
      </c>
      <c r="M16" s="119"/>
      <c r="N16" s="119"/>
      <c r="O16" s="119"/>
      <c r="P16" s="119"/>
      <c r="Q16" s="119"/>
      <c r="R16" s="129" t="s">
        <v>119</v>
      </c>
    </row>
    <row r="17" spans="1:18" ht="18" customHeight="1">
      <c r="A17" s="112"/>
      <c r="B17" s="112"/>
      <c r="C17" s="38" t="s">
        <v>84</v>
      </c>
      <c r="D17" s="112"/>
      <c r="E17" s="35" t="s">
        <v>85</v>
      </c>
      <c r="F17" s="28" t="s">
        <v>79</v>
      </c>
      <c r="G17" s="28" t="s">
        <v>79</v>
      </c>
      <c r="H17" s="28" t="s">
        <v>79</v>
      </c>
      <c r="I17" s="112"/>
      <c r="J17" s="123"/>
      <c r="K17" s="28" t="s">
        <v>73</v>
      </c>
      <c r="L17" s="124" t="str">
        <f>IF($Q$4="Việt Nam","Bố trí","Layout")</f>
        <v>Layout</v>
      </c>
      <c r="M17" s="125"/>
      <c r="N17" s="125"/>
      <c r="O17" s="125"/>
      <c r="P17" s="126"/>
      <c r="Q17" s="28" t="s">
        <v>73</v>
      </c>
      <c r="R17" s="112"/>
    </row>
  </sheetData>
  <mergeCells count="20">
    <mergeCell ref="A1:G2"/>
    <mergeCell ref="H1:I2"/>
    <mergeCell ref="J1:M2"/>
    <mergeCell ref="A16:A17"/>
    <mergeCell ref="I16:I17"/>
    <mergeCell ref="K8:M8"/>
    <mergeCell ref="K9:M9"/>
    <mergeCell ref="L10:M10"/>
    <mergeCell ref="L13:M13"/>
    <mergeCell ref="L14:M14"/>
    <mergeCell ref="B16:B17"/>
    <mergeCell ref="D16:D17"/>
    <mergeCell ref="J16:J17"/>
    <mergeCell ref="L11:M11"/>
    <mergeCell ref="L12:M12"/>
    <mergeCell ref="L16:Q16"/>
    <mergeCell ref="R16:R17"/>
    <mergeCell ref="L17:P17"/>
    <mergeCell ref="Q3:R3"/>
    <mergeCell ref="N1:R2"/>
  </mergeCells>
  <dataValidations count="2">
    <dataValidation type="list" allowBlank="1" showInputMessage="1" showErrorMessage="1" sqref="K8:M8" xr:uid="{8287F5EA-4BEA-410B-B69C-7DF563EB2AA6}">
      <formula1>"Ngắn hạn,Dài hạn"</formula1>
    </dataValidation>
    <dataValidation type="list" allowBlank="1" showInputMessage="1" showErrorMessage="1" sqref="K9" xr:uid="{FA5536EB-A179-416D-83EF-8D710A6B29AA}">
      <formula1>"RH &lt; 40%,40% ≤ RH ≤ 75%,RH &gt; 75%"</formula1>
    </dataValidation>
  </dataValidations>
  <printOptions horizontalCentered="1"/>
  <pageMargins left="0.7" right="0.1" top="0.3" bottom="0.3" header="0.3" footer="0.3"/>
  <pageSetup paperSize="9" scale="53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E25EBE1-31FC-4B87-A933-55170DDBE5F6}">
          <x14:formula1>
            <xm:f>DaTa!$M$4:$M$5</xm:f>
          </x14:formula1>
          <xm:sqref>V11:V12</xm:sqref>
        </x14:dataValidation>
        <x14:dataValidation type="list" allowBlank="1" showInputMessage="1" showErrorMessage="1" xr:uid="{7F108567-F327-446F-8CDD-E692BC09C4DD}">
          <x14:formula1>
            <xm:f>DaTa!$N$4:$N$6</xm:f>
          </x14:formula1>
          <xm:sqref>V8:V9</xm:sqref>
        </x14:dataValidation>
        <x14:dataValidation type="list" allowBlank="1" showInputMessage="1" showErrorMessage="1" xr:uid="{9C5BAC70-DF8C-40C5-A6D7-66B02935EA7A}">
          <x14:formula1>
            <xm:f>DaTa!$L$4:$L$5</xm:f>
          </x14:formula1>
          <xm:sqref>P4</xm:sqref>
        </x14:dataValidation>
        <x14:dataValidation type="list" allowBlank="1" showInputMessage="1" showErrorMessage="1" xr:uid="{E089E9F6-FC52-4091-A5E2-F9BB3EC8D9FC}">
          <x14:formula1>
            <xm:f>DaTa!$O$4:$O$6</xm:f>
          </x14:formula1>
          <xm:sqref>V10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X-LopTren</vt:lpstr>
      <vt:lpstr>X-LopDuoi</vt:lpstr>
      <vt:lpstr>Y-LopTren</vt:lpstr>
      <vt:lpstr>Y-LopDuoi</vt:lpstr>
      <vt:lpstr>'X-LopDuoi'!Print_Area</vt:lpstr>
      <vt:lpstr>'X-LopTren'!Print_Area</vt:lpstr>
      <vt:lpstr>'Y-LopDuoi'!Print_Area</vt:lpstr>
      <vt:lpstr>'Y-LopTren'!Print_Area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APC</dc:creator>
  <cp:lastModifiedBy>PC</cp:lastModifiedBy>
  <cp:lastPrinted>2018-06-14T08:35:10Z</cp:lastPrinted>
  <dcterms:created xsi:type="dcterms:W3CDTF">2016-07-27T06:33:46Z</dcterms:created>
  <dcterms:modified xsi:type="dcterms:W3CDTF">2020-11-15T04:37:16Z</dcterms:modified>
</cp:coreProperties>
</file>