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dmin\Desktop\Data analyst Course\"/>
    </mc:Choice>
  </mc:AlternateContent>
  <xr:revisionPtr revIDLastSave="0" documentId="8_{2DEFC5D4-D838-4D97-97C6-82EEC59C4654}" xr6:coauthVersionLast="47" xr6:coauthVersionMax="47" xr10:uidLastSave="{00000000-0000-0000-0000-000000000000}"/>
  <bookViews>
    <workbookView xWindow="-120" yWindow="-120" windowWidth="20730" windowHeight="11160" xr2:uid="{E6985E05-4C5E-4D3E-97D0-C8DDB8397DC6}"/>
  </bookViews>
  <sheets>
    <sheet name="Employee payroll" sheetId="1" r:id="rId1"/>
    <sheet name="Grade Book" sheetId="2" r:id="rId2"/>
    <sheet name="Career Decisions" sheetId="3" r:id="rId3"/>
    <sheet name="Sales Report" sheetId="4" r:id="rId4"/>
    <sheet name="Pivot table from sales report" sheetId="5" r:id="rId5"/>
    <sheet name="Dashboard for sales report" sheetId="9" r:id="rId6"/>
    <sheet name="Car Database" sheetId="6" r:id="rId7"/>
    <sheet name="pivot table from car database" sheetId="7" r:id="rId8"/>
    <sheet name="Sheet8" sheetId="8" r:id="rId9"/>
  </sheets>
  <definedNames>
    <definedName name="_xlnm._FilterDatabase" localSheetId="6" hidden="1">'Car Database'!$C$2:$N$20</definedName>
    <definedName name="_xlnm._FilterDatabase" localSheetId="3" hidden="1">'Sales Report'!$A$1:$K$22</definedName>
    <definedName name="Slicer_Month">#N/A</definedName>
    <definedName name="Slicer_sales_location">#N/A</definedName>
  </definedNames>
  <calcPr calcId="18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4" i="1" l="1"/>
  <c r="AD24" i="1" s="1"/>
  <c r="Y5" i="1"/>
  <c r="S4" i="1"/>
  <c r="O4" i="1"/>
  <c r="N4" i="1"/>
  <c r="G3" i="8"/>
  <c r="G4" i="8"/>
  <c r="G5" i="8"/>
  <c r="F3" i="8"/>
  <c r="F4" i="8"/>
  <c r="F5" i="8"/>
  <c r="E3" i="8"/>
  <c r="E4" i="8"/>
  <c r="E5" i="8"/>
  <c r="E2" i="8"/>
  <c r="F2" i="8" s="1"/>
  <c r="G2" i="8" s="1"/>
  <c r="M4" i="6"/>
  <c r="M10" i="6"/>
  <c r="M3" i="6"/>
  <c r="M6" i="6"/>
  <c r="M11" i="6"/>
  <c r="M7" i="6"/>
  <c r="M12" i="6"/>
  <c r="M13" i="6"/>
  <c r="M14" i="6"/>
  <c r="M2" i="6"/>
  <c r="M15" i="6"/>
  <c r="M16" i="6"/>
  <c r="M17" i="6"/>
  <c r="M5" i="6"/>
  <c r="M18" i="6"/>
  <c r="M19" i="6"/>
  <c r="M20" i="6"/>
  <c r="M8" i="6"/>
  <c r="M9" i="6"/>
  <c r="F2" i="6"/>
  <c r="F15" i="6"/>
  <c r="G15" i="6" s="1"/>
  <c r="I15" i="6" s="1"/>
  <c r="F16" i="6"/>
  <c r="G16" i="6" s="1"/>
  <c r="I16" i="6" s="1"/>
  <c r="F17" i="6"/>
  <c r="G17" i="6" s="1"/>
  <c r="I17" i="6" s="1"/>
  <c r="F5" i="6"/>
  <c r="F18" i="6"/>
  <c r="G18" i="6" s="1"/>
  <c r="I18" i="6" s="1"/>
  <c r="F19" i="6"/>
  <c r="G19" i="6" s="1"/>
  <c r="I19" i="6" s="1"/>
  <c r="F20" i="6"/>
  <c r="G20" i="6" s="1"/>
  <c r="I20" i="6" s="1"/>
  <c r="F8" i="6"/>
  <c r="G8" i="6" s="1"/>
  <c r="I8" i="6" s="1"/>
  <c r="F4" i="6"/>
  <c r="G4" i="6" s="1"/>
  <c r="I4" i="6" s="1"/>
  <c r="F10" i="6"/>
  <c r="G10" i="6" s="1"/>
  <c r="I10" i="6" s="1"/>
  <c r="F3" i="6"/>
  <c r="G3" i="6" s="1"/>
  <c r="I3" i="6" s="1"/>
  <c r="F6" i="6"/>
  <c r="G6" i="6" s="1"/>
  <c r="I6" i="6" s="1"/>
  <c r="F11" i="6"/>
  <c r="G11" i="6" s="1"/>
  <c r="I11" i="6" s="1"/>
  <c r="F7" i="6"/>
  <c r="G7" i="6" s="1"/>
  <c r="I7" i="6" s="1"/>
  <c r="F12" i="6"/>
  <c r="G12" i="6" s="1"/>
  <c r="I12" i="6" s="1"/>
  <c r="F13" i="6"/>
  <c r="G13" i="6" s="1"/>
  <c r="I13" i="6" s="1"/>
  <c r="F14" i="6"/>
  <c r="G14" i="6" s="1"/>
  <c r="I14" i="6" s="1"/>
  <c r="F9" i="6"/>
  <c r="G9" i="6" s="1"/>
  <c r="I9" i="6" s="1"/>
  <c r="D4" i="6"/>
  <c r="E4" i="6" s="1"/>
  <c r="D10" i="6"/>
  <c r="E10" i="6" s="1"/>
  <c r="D3" i="6"/>
  <c r="E3" i="6" s="1"/>
  <c r="D6" i="6"/>
  <c r="E6" i="6" s="1"/>
  <c r="D11" i="6"/>
  <c r="E11" i="6" s="1"/>
  <c r="D7" i="6"/>
  <c r="E7" i="6" s="1"/>
  <c r="D12" i="6"/>
  <c r="E12" i="6" s="1"/>
  <c r="D13" i="6"/>
  <c r="E13" i="6" s="1"/>
  <c r="D14" i="6"/>
  <c r="E14" i="6" s="1"/>
  <c r="D2" i="6"/>
  <c r="E2" i="6" s="1"/>
  <c r="D15" i="6"/>
  <c r="E15" i="6" s="1"/>
  <c r="D16" i="6"/>
  <c r="E16" i="6" s="1"/>
  <c r="D17" i="6"/>
  <c r="E17" i="6" s="1"/>
  <c r="D5" i="6"/>
  <c r="E5" i="6" s="1"/>
  <c r="D18" i="6"/>
  <c r="E18" i="6" s="1"/>
  <c r="D19" i="6"/>
  <c r="E19" i="6" s="1"/>
  <c r="D20" i="6"/>
  <c r="E20" i="6" s="1"/>
  <c r="D8" i="6"/>
  <c r="E8" i="6" s="1"/>
  <c r="D9" i="6"/>
  <c r="E9" i="6" s="1"/>
  <c r="B3" i="6"/>
  <c r="C4" i="6" s="1"/>
  <c r="B4" i="6"/>
  <c r="C10" i="6" s="1"/>
  <c r="B5" i="6"/>
  <c r="C3" i="6" s="1"/>
  <c r="B6" i="6"/>
  <c r="C6" i="6" s="1"/>
  <c r="B7" i="6"/>
  <c r="C11" i="6" s="1"/>
  <c r="B8" i="6"/>
  <c r="C7" i="6" s="1"/>
  <c r="B9" i="6"/>
  <c r="C12" i="6" s="1"/>
  <c r="B10" i="6"/>
  <c r="C13" i="6" s="1"/>
  <c r="B11" i="6"/>
  <c r="C14" i="6" s="1"/>
  <c r="B12" i="6"/>
  <c r="C2" i="6" s="1"/>
  <c r="B13" i="6"/>
  <c r="C15" i="6" s="1"/>
  <c r="B14" i="6"/>
  <c r="C16" i="6" s="1"/>
  <c r="B15" i="6"/>
  <c r="C17" i="6" s="1"/>
  <c r="B16" i="6"/>
  <c r="C5" i="6" s="1"/>
  <c r="B17" i="6"/>
  <c r="C18" i="6" s="1"/>
  <c r="B18" i="6"/>
  <c r="C19" i="6" s="1"/>
  <c r="B19" i="6"/>
  <c r="C20" i="6" s="1"/>
  <c r="B20" i="6"/>
  <c r="C8" i="6" s="1"/>
  <c r="B2" i="6"/>
  <c r="C9" i="6" s="1"/>
  <c r="F21" i="4"/>
  <c r="F4" i="4"/>
  <c r="F12" i="4"/>
  <c r="F14" i="4"/>
  <c r="F7" i="4"/>
  <c r="G7" i="4" s="1"/>
  <c r="F19" i="4"/>
  <c r="G19" i="4" s="1"/>
  <c r="F13" i="4"/>
  <c r="G13" i="4" s="1"/>
  <c r="H13" i="4" s="1"/>
  <c r="F2" i="4"/>
  <c r="G2" i="4" s="1"/>
  <c r="H2" i="4" s="1"/>
  <c r="F11" i="4"/>
  <c r="F16" i="4"/>
  <c r="G16" i="4" s="1"/>
  <c r="F8" i="4"/>
  <c r="G8" i="4" s="1"/>
  <c r="H8" i="4" s="1"/>
  <c r="F22" i="4"/>
  <c r="G22" i="4" s="1"/>
  <c r="H22" i="4" s="1"/>
  <c r="F17" i="4"/>
  <c r="F3" i="4"/>
  <c r="G3" i="4" s="1"/>
  <c r="F10" i="4"/>
  <c r="G10" i="4" s="1"/>
  <c r="H10" i="4" s="1"/>
  <c r="F18" i="4"/>
  <c r="G18" i="4" s="1"/>
  <c r="H18" i="4" s="1"/>
  <c r="F9" i="4"/>
  <c r="F5" i="4"/>
  <c r="G5" i="4" s="1"/>
  <c r="F20" i="4"/>
  <c r="G20" i="4" s="1"/>
  <c r="H20" i="4" s="1"/>
  <c r="F15" i="4"/>
  <c r="G15" i="4" s="1"/>
  <c r="H15" i="4" s="1"/>
  <c r="F6" i="4"/>
  <c r="G6" i="4" s="1"/>
  <c r="L5" i="3"/>
  <c r="L7" i="3"/>
  <c r="L8" i="3"/>
  <c r="L9" i="3"/>
  <c r="K9" i="3"/>
  <c r="K8" i="3"/>
  <c r="K7" i="3"/>
  <c r="K6" i="3"/>
  <c r="K5" i="3"/>
  <c r="I9" i="3"/>
  <c r="I8" i="3"/>
  <c r="I7" i="3"/>
  <c r="I6" i="3"/>
  <c r="I5" i="3"/>
  <c r="G9" i="3"/>
  <c r="G8" i="3"/>
  <c r="G7" i="3"/>
  <c r="G6" i="3"/>
  <c r="G5" i="3"/>
  <c r="E9" i="3"/>
  <c r="E8" i="3"/>
  <c r="E7" i="3"/>
  <c r="E6" i="3"/>
  <c r="L6" i="3" s="1"/>
  <c r="E5" i="3"/>
  <c r="C6" i="3"/>
  <c r="C7" i="3"/>
  <c r="C8" i="3"/>
  <c r="C9" i="3"/>
  <c r="C5" i="3"/>
  <c r="K24" i="2"/>
  <c r="J24" i="2"/>
  <c r="I24" i="2"/>
  <c r="H24" i="2"/>
  <c r="K23" i="2"/>
  <c r="J23" i="2"/>
  <c r="I23" i="2"/>
  <c r="H23" i="2"/>
  <c r="K22" i="2"/>
  <c r="J22" i="2"/>
  <c r="I22" i="2"/>
  <c r="H22" i="2"/>
  <c r="D22" i="2"/>
  <c r="E22" i="2"/>
  <c r="F22" i="2"/>
  <c r="D23" i="2"/>
  <c r="E23" i="2"/>
  <c r="F23" i="2"/>
  <c r="D24" i="2"/>
  <c r="E24" i="2"/>
  <c r="F24" i="2"/>
  <c r="C24" i="2"/>
  <c r="C23" i="2"/>
  <c r="C22" i="2"/>
  <c r="M5" i="2"/>
  <c r="M6" i="2"/>
  <c r="M7" i="2"/>
  <c r="M8" i="2"/>
  <c r="M9" i="2"/>
  <c r="M10" i="2"/>
  <c r="M11" i="2"/>
  <c r="M12" i="2"/>
  <c r="M13" i="2"/>
  <c r="M14" i="2"/>
  <c r="M15" i="2"/>
  <c r="M16" i="2"/>
  <c r="M17" i="2"/>
  <c r="M18" i="2"/>
  <c r="M19" i="2"/>
  <c r="M20" i="2"/>
  <c r="M4" i="2"/>
  <c r="I4" i="2"/>
  <c r="J4" i="2"/>
  <c r="K4" i="2"/>
  <c r="J5" i="2"/>
  <c r="K5" i="2"/>
  <c r="J6" i="2"/>
  <c r="K6" i="2"/>
  <c r="J7" i="2"/>
  <c r="K7" i="2"/>
  <c r="J8" i="2"/>
  <c r="K8" i="2"/>
  <c r="J9" i="2"/>
  <c r="K9" i="2"/>
  <c r="J10" i="2"/>
  <c r="K10" i="2"/>
  <c r="J11" i="2"/>
  <c r="K11" i="2"/>
  <c r="J12" i="2"/>
  <c r="K12" i="2"/>
  <c r="J13" i="2"/>
  <c r="K13" i="2"/>
  <c r="J14" i="2"/>
  <c r="K14" i="2"/>
  <c r="J15" i="2"/>
  <c r="K15" i="2"/>
  <c r="J16" i="2"/>
  <c r="K16" i="2"/>
  <c r="J17" i="2"/>
  <c r="K17" i="2"/>
  <c r="J18" i="2"/>
  <c r="K18" i="2"/>
  <c r="J19" i="2"/>
  <c r="K19" i="2"/>
  <c r="J20" i="2"/>
  <c r="K20" i="2"/>
  <c r="I20" i="2"/>
  <c r="I19" i="2"/>
  <c r="I18" i="2"/>
  <c r="I17" i="2"/>
  <c r="I16" i="2"/>
  <c r="I15" i="2"/>
  <c r="I14" i="2"/>
  <c r="I13" i="2"/>
  <c r="I12" i="2"/>
  <c r="I11" i="2"/>
  <c r="I10" i="2"/>
  <c r="I9" i="2"/>
  <c r="I8" i="2"/>
  <c r="I7" i="2"/>
  <c r="I6" i="2"/>
  <c r="I5" i="2"/>
  <c r="H5" i="2"/>
  <c r="H6" i="2"/>
  <c r="H7" i="2"/>
  <c r="H8" i="2"/>
  <c r="H9" i="2"/>
  <c r="H10" i="2"/>
  <c r="H11" i="2"/>
  <c r="H12" i="2"/>
  <c r="H13" i="2"/>
  <c r="H14" i="2"/>
  <c r="H15" i="2"/>
  <c r="H16" i="2"/>
  <c r="H17" i="2"/>
  <c r="H18" i="2"/>
  <c r="H19" i="2"/>
  <c r="H20" i="2"/>
  <c r="H4" i="2"/>
  <c r="P7" i="1"/>
  <c r="O7" i="1"/>
  <c r="Y4" i="1"/>
  <c r="X4" i="1"/>
  <c r="S6" i="1"/>
  <c r="S5" i="1"/>
  <c r="AA25" i="1"/>
  <c r="AA24" i="1"/>
  <c r="AA23" i="1"/>
  <c r="AA22" i="1"/>
  <c r="X23" i="1"/>
  <c r="X24" i="1"/>
  <c r="X25" i="1"/>
  <c r="AB22" i="1"/>
  <c r="AB23" i="1"/>
  <c r="AB24" i="1"/>
  <c r="AB25" i="1"/>
  <c r="AD23" i="1"/>
  <c r="AD5" i="1"/>
  <c r="AD6" i="1"/>
  <c r="AD7" i="1"/>
  <c r="AD8" i="1"/>
  <c r="AD9" i="1"/>
  <c r="AD10" i="1"/>
  <c r="AD11" i="1"/>
  <c r="AD12" i="1"/>
  <c r="AD13" i="1"/>
  <c r="AD14" i="1"/>
  <c r="AD15" i="1"/>
  <c r="AD16" i="1"/>
  <c r="AD17" i="1"/>
  <c r="AD18" i="1"/>
  <c r="AD19" i="1"/>
  <c r="AD20" i="1"/>
  <c r="Y22" i="1"/>
  <c r="Z22" i="1"/>
  <c r="Y23" i="1"/>
  <c r="Z23" i="1"/>
  <c r="Y24" i="1"/>
  <c r="Z24" i="1"/>
  <c r="Y25" i="1"/>
  <c r="Z25" i="1"/>
  <c r="T22" i="1"/>
  <c r="U22" i="1"/>
  <c r="V22" i="1"/>
  <c r="W22" i="1"/>
  <c r="T23" i="1"/>
  <c r="U23" i="1"/>
  <c r="V23" i="1"/>
  <c r="W23" i="1"/>
  <c r="T24" i="1"/>
  <c r="U24" i="1"/>
  <c r="V24" i="1"/>
  <c r="W24" i="1"/>
  <c r="T25" i="1"/>
  <c r="U25" i="1"/>
  <c r="V25" i="1"/>
  <c r="W25" i="1"/>
  <c r="O22" i="1"/>
  <c r="P22" i="1"/>
  <c r="Q22" i="1"/>
  <c r="R22" i="1"/>
  <c r="O23" i="1"/>
  <c r="P23" i="1"/>
  <c r="Q23" i="1"/>
  <c r="R23" i="1"/>
  <c r="O24" i="1"/>
  <c r="P24" i="1"/>
  <c r="Q24" i="1"/>
  <c r="R24" i="1"/>
  <c r="O25" i="1"/>
  <c r="P25" i="1"/>
  <c r="Q25" i="1"/>
  <c r="R25" i="1"/>
  <c r="J22" i="1"/>
  <c r="K22" i="1"/>
  <c r="L22" i="1"/>
  <c r="M22" i="1"/>
  <c r="J23" i="1"/>
  <c r="K23" i="1"/>
  <c r="L23" i="1"/>
  <c r="M23" i="1"/>
  <c r="J24" i="1"/>
  <c r="K24" i="1"/>
  <c r="L24" i="1"/>
  <c r="M24" i="1"/>
  <c r="J25" i="1"/>
  <c r="K25" i="1"/>
  <c r="L25" i="1"/>
  <c r="M25" i="1"/>
  <c r="E22" i="1"/>
  <c r="F22" i="1"/>
  <c r="G22" i="1"/>
  <c r="H22" i="1"/>
  <c r="E23" i="1"/>
  <c r="F23" i="1"/>
  <c r="G23" i="1"/>
  <c r="H23" i="1"/>
  <c r="E24" i="1"/>
  <c r="F24" i="1"/>
  <c r="G24" i="1"/>
  <c r="H24" i="1"/>
  <c r="E25" i="1"/>
  <c r="F25" i="1"/>
  <c r="G25" i="1"/>
  <c r="H25" i="1"/>
  <c r="Z4" i="1"/>
  <c r="AA4" i="1"/>
  <c r="AB4" i="1"/>
  <c r="Z5" i="1"/>
  <c r="AA5" i="1"/>
  <c r="AB5" i="1"/>
  <c r="Y6" i="1"/>
  <c r="Z6" i="1"/>
  <c r="AA6" i="1"/>
  <c r="AB6" i="1"/>
  <c r="Y7" i="1"/>
  <c r="Z7" i="1"/>
  <c r="AA7" i="1"/>
  <c r="AB7" i="1"/>
  <c r="Y8" i="1"/>
  <c r="Z8" i="1"/>
  <c r="AA8" i="1"/>
  <c r="AB8" i="1"/>
  <c r="Y9" i="1"/>
  <c r="Z9" i="1"/>
  <c r="AA9" i="1"/>
  <c r="AB9" i="1"/>
  <c r="Y10" i="1"/>
  <c r="Z10" i="1"/>
  <c r="AA10" i="1"/>
  <c r="AB10" i="1"/>
  <c r="Y11" i="1"/>
  <c r="Z11" i="1"/>
  <c r="AA11" i="1"/>
  <c r="AB11" i="1"/>
  <c r="Y12" i="1"/>
  <c r="Z12" i="1"/>
  <c r="AA12" i="1"/>
  <c r="AB12" i="1"/>
  <c r="Y13" i="1"/>
  <c r="Z13" i="1"/>
  <c r="AA13" i="1"/>
  <c r="AB13" i="1"/>
  <c r="Y14" i="1"/>
  <c r="Z14" i="1"/>
  <c r="AA14" i="1"/>
  <c r="AB14" i="1"/>
  <c r="Y15" i="1"/>
  <c r="Z15" i="1"/>
  <c r="AA15" i="1"/>
  <c r="AB15" i="1"/>
  <c r="Y16" i="1"/>
  <c r="Z16" i="1"/>
  <c r="AA16" i="1"/>
  <c r="AB16" i="1"/>
  <c r="Y17" i="1"/>
  <c r="Z17" i="1"/>
  <c r="AA17" i="1"/>
  <c r="AB17" i="1"/>
  <c r="Y18" i="1"/>
  <c r="Z18" i="1"/>
  <c r="AA18" i="1"/>
  <c r="AB18" i="1"/>
  <c r="Y19" i="1"/>
  <c r="Z19" i="1"/>
  <c r="AA19" i="1"/>
  <c r="AB19" i="1"/>
  <c r="Y20" i="1"/>
  <c r="Z20" i="1"/>
  <c r="AA20" i="1"/>
  <c r="AB20" i="1"/>
  <c r="X5" i="1"/>
  <c r="X6" i="1"/>
  <c r="X7" i="1"/>
  <c r="X8" i="1"/>
  <c r="X9" i="1"/>
  <c r="X10" i="1"/>
  <c r="X11" i="1"/>
  <c r="X12" i="1"/>
  <c r="X13" i="1"/>
  <c r="X14" i="1"/>
  <c r="X15" i="1"/>
  <c r="X16" i="1"/>
  <c r="X17" i="1"/>
  <c r="X18" i="1"/>
  <c r="X19" i="1"/>
  <c r="X20" i="1"/>
  <c r="Z3" i="1"/>
  <c r="AA3" i="1" s="1"/>
  <c r="AB3" i="1" s="1"/>
  <c r="Y3" i="1"/>
  <c r="T4" i="1"/>
  <c r="U4" i="1"/>
  <c r="V4" i="1"/>
  <c r="W4" i="1"/>
  <c r="T5" i="1"/>
  <c r="U5" i="1"/>
  <c r="V5" i="1"/>
  <c r="W5" i="1"/>
  <c r="T6" i="1"/>
  <c r="U6" i="1"/>
  <c r="V6" i="1"/>
  <c r="W6" i="1"/>
  <c r="T7" i="1"/>
  <c r="U7" i="1"/>
  <c r="V7" i="1"/>
  <c r="W7" i="1"/>
  <c r="T8" i="1"/>
  <c r="U8" i="1"/>
  <c r="V8" i="1"/>
  <c r="W8" i="1"/>
  <c r="T9" i="1"/>
  <c r="U9" i="1"/>
  <c r="V9" i="1"/>
  <c r="W9" i="1"/>
  <c r="T10" i="1"/>
  <c r="U10" i="1"/>
  <c r="V10" i="1"/>
  <c r="W10" i="1"/>
  <c r="T11" i="1"/>
  <c r="U11" i="1"/>
  <c r="V11" i="1"/>
  <c r="W11" i="1"/>
  <c r="T12" i="1"/>
  <c r="U12" i="1"/>
  <c r="V12" i="1"/>
  <c r="W12" i="1"/>
  <c r="T13" i="1"/>
  <c r="U13" i="1"/>
  <c r="V13" i="1"/>
  <c r="W13" i="1"/>
  <c r="T14" i="1"/>
  <c r="U14" i="1"/>
  <c r="V14" i="1"/>
  <c r="W14" i="1"/>
  <c r="T15" i="1"/>
  <c r="U15" i="1"/>
  <c r="V15" i="1"/>
  <c r="W15" i="1"/>
  <c r="T16" i="1"/>
  <c r="U16" i="1"/>
  <c r="V16" i="1"/>
  <c r="W16" i="1"/>
  <c r="T17" i="1"/>
  <c r="U17" i="1"/>
  <c r="V17" i="1"/>
  <c r="W17" i="1"/>
  <c r="T18" i="1"/>
  <c r="U18" i="1"/>
  <c r="V18" i="1"/>
  <c r="W18" i="1"/>
  <c r="T19" i="1"/>
  <c r="U19" i="1"/>
  <c r="V19" i="1"/>
  <c r="W19" i="1"/>
  <c r="T20" i="1"/>
  <c r="U20" i="1"/>
  <c r="V20" i="1"/>
  <c r="W20" i="1"/>
  <c r="S7" i="1"/>
  <c r="S8" i="1"/>
  <c r="S9" i="1"/>
  <c r="S10" i="1"/>
  <c r="S11" i="1"/>
  <c r="S12" i="1"/>
  <c r="S13" i="1"/>
  <c r="S14" i="1"/>
  <c r="S15" i="1"/>
  <c r="S16" i="1"/>
  <c r="S17" i="1"/>
  <c r="S18" i="1"/>
  <c r="S19" i="1"/>
  <c r="S20" i="1"/>
  <c r="W3" i="1"/>
  <c r="U3" i="1"/>
  <c r="V3" i="1" s="1"/>
  <c r="T3" i="1"/>
  <c r="Q16" i="1"/>
  <c r="O16" i="1"/>
  <c r="P4" i="1"/>
  <c r="Q4" i="1"/>
  <c r="R4" i="1"/>
  <c r="O5" i="1"/>
  <c r="P5" i="1"/>
  <c r="Q5" i="1"/>
  <c r="R5" i="1"/>
  <c r="O6" i="1"/>
  <c r="P6" i="1"/>
  <c r="Q6" i="1"/>
  <c r="R6"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O15" i="1"/>
  <c r="P15" i="1"/>
  <c r="Q15" i="1"/>
  <c r="R15" i="1"/>
  <c r="P16" i="1"/>
  <c r="R16" i="1"/>
  <c r="O17" i="1"/>
  <c r="P17" i="1"/>
  <c r="Q17" i="1"/>
  <c r="R17" i="1"/>
  <c r="O18" i="1"/>
  <c r="P18" i="1"/>
  <c r="Q18" i="1"/>
  <c r="R18" i="1"/>
  <c r="O19" i="1"/>
  <c r="P19" i="1"/>
  <c r="Q19" i="1"/>
  <c r="R19" i="1"/>
  <c r="O20" i="1"/>
  <c r="P20" i="1"/>
  <c r="Q20" i="1"/>
  <c r="R20" i="1"/>
  <c r="N5" i="1"/>
  <c r="N6" i="1"/>
  <c r="N7" i="1"/>
  <c r="N8" i="1"/>
  <c r="N9" i="1"/>
  <c r="N10" i="1"/>
  <c r="N11" i="1"/>
  <c r="N12" i="1"/>
  <c r="N13" i="1"/>
  <c r="N14" i="1"/>
  <c r="N15" i="1"/>
  <c r="N16" i="1"/>
  <c r="N17" i="1"/>
  <c r="N18" i="1"/>
  <c r="N19" i="1"/>
  <c r="N20" i="1"/>
  <c r="P3" i="1"/>
  <c r="Q3" i="1"/>
  <c r="R3" i="1"/>
  <c r="O3" i="1"/>
  <c r="M5" i="1"/>
  <c r="K7" i="1"/>
  <c r="K4" i="1"/>
  <c r="L4" i="1"/>
  <c r="M4" i="1"/>
  <c r="K5" i="1"/>
  <c r="L5" i="1"/>
  <c r="K6" i="1"/>
  <c r="L6" i="1"/>
  <c r="M6"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K18" i="1"/>
  <c r="L18" i="1"/>
  <c r="M18" i="1"/>
  <c r="K19" i="1"/>
  <c r="L19" i="1"/>
  <c r="M19" i="1"/>
  <c r="K20" i="1"/>
  <c r="L20" i="1"/>
  <c r="M20" i="1"/>
  <c r="I5" i="1"/>
  <c r="J4" i="1"/>
  <c r="J20" i="1"/>
  <c r="J19" i="1"/>
  <c r="J18" i="1"/>
  <c r="J17" i="1"/>
  <c r="J16" i="1"/>
  <c r="J15" i="1"/>
  <c r="J14" i="1"/>
  <c r="J13" i="1"/>
  <c r="J12" i="1"/>
  <c r="J11" i="1"/>
  <c r="J10" i="1"/>
  <c r="J9" i="1"/>
  <c r="J8" i="1"/>
  <c r="J7" i="1"/>
  <c r="J6" i="1"/>
  <c r="J5" i="1"/>
  <c r="J3" i="1"/>
  <c r="K3" i="1" s="1"/>
  <c r="L3" i="1" s="1"/>
  <c r="M3" i="1" s="1"/>
  <c r="E3" i="1"/>
  <c r="F3" i="1" s="1"/>
  <c r="G3" i="1" s="1"/>
  <c r="H3" i="1" s="1"/>
  <c r="I6" i="1"/>
  <c r="I7" i="1"/>
  <c r="I8" i="1"/>
  <c r="I9" i="1"/>
  <c r="I10" i="1"/>
  <c r="I11" i="1"/>
  <c r="I12" i="1"/>
  <c r="I13" i="1"/>
  <c r="I14" i="1"/>
  <c r="I15" i="1"/>
  <c r="I16" i="1"/>
  <c r="I17" i="1"/>
  <c r="I18" i="1"/>
  <c r="I19" i="1"/>
  <c r="I20" i="1"/>
  <c r="I4" i="1"/>
  <c r="C25" i="1"/>
  <c r="D25" i="1"/>
  <c r="D24" i="1"/>
  <c r="D23" i="1"/>
  <c r="D22" i="1"/>
  <c r="C24" i="1"/>
  <c r="C23" i="1"/>
  <c r="C22" i="1"/>
  <c r="AD22" i="1" l="1"/>
  <c r="AD25" i="1"/>
  <c r="N2" i="6"/>
  <c r="N5" i="6"/>
  <c r="G5" i="6"/>
  <c r="I5" i="6" s="1"/>
  <c r="N19" i="6"/>
  <c r="N16" i="6"/>
  <c r="N13" i="6"/>
  <c r="N6" i="6"/>
  <c r="G2" i="6"/>
  <c r="I2" i="6" s="1"/>
  <c r="N9" i="6"/>
  <c r="N18" i="6"/>
  <c r="N15" i="6"/>
  <c r="N12" i="6"/>
  <c r="N3" i="6"/>
  <c r="N8" i="6"/>
  <c r="N7" i="6"/>
  <c r="N10" i="6"/>
  <c r="N20" i="6"/>
  <c r="N17" i="6"/>
  <c r="N14" i="6"/>
  <c r="N11" i="6"/>
  <c r="N4" i="6"/>
  <c r="G14" i="4"/>
  <c r="H14" i="4" s="1"/>
  <c r="G12" i="4"/>
  <c r="H12" i="4" s="1"/>
  <c r="F25" i="4"/>
  <c r="H3" i="4"/>
  <c r="H16" i="4"/>
  <c r="H19" i="4"/>
  <c r="F27" i="4"/>
  <c r="H21" i="4"/>
  <c r="G21" i="4"/>
  <c r="G4" i="4"/>
  <c r="H4" i="4" s="1"/>
  <c r="G9" i="4"/>
  <c r="H9" i="4" s="1"/>
  <c r="G17" i="4"/>
  <c r="H17" i="4" s="1"/>
  <c r="G11" i="4"/>
  <c r="H11" i="4" s="1"/>
  <c r="H6" i="4"/>
  <c r="H5" i="4"/>
  <c r="H7" i="4"/>
  <c r="F26" i="4"/>
  <c r="I23" i="1"/>
  <c r="I24" i="1"/>
  <c r="I22" i="1"/>
  <c r="I25" i="1"/>
  <c r="N25" i="1"/>
  <c r="N24" i="1"/>
  <c r="N23" i="1"/>
  <c r="N22" i="1"/>
  <c r="S22" i="1" l="1"/>
  <c r="S24" i="1"/>
  <c r="S25" i="1"/>
  <c r="S23" i="1"/>
  <c r="X22" i="1" l="1"/>
</calcChain>
</file>

<file path=xl/sharedStrings.xml><?xml version="1.0" encoding="utf-8"?>
<sst xmlns="http://schemas.openxmlformats.org/spreadsheetml/2006/main" count="365" uniqueCount="221">
  <si>
    <t>Employee Payroll</t>
  </si>
  <si>
    <t>LastName</t>
  </si>
  <si>
    <t>Hours worked</t>
  </si>
  <si>
    <t>pay</t>
  </si>
  <si>
    <t>Hourly wage</t>
  </si>
  <si>
    <t>FirstName</t>
  </si>
  <si>
    <t>Kern</t>
  </si>
  <si>
    <t>John</t>
  </si>
  <si>
    <t>Howard</t>
  </si>
  <si>
    <t>Gloria</t>
  </si>
  <si>
    <t xml:space="preserve">henderson </t>
  </si>
  <si>
    <t>Jordan</t>
  </si>
  <si>
    <t>Arnold</t>
  </si>
  <si>
    <t>Alexander</t>
  </si>
  <si>
    <t xml:space="preserve">Van </t>
  </si>
  <si>
    <t>dijk</t>
  </si>
  <si>
    <t>Blessing</t>
  </si>
  <si>
    <t>Njoku</t>
  </si>
  <si>
    <t xml:space="preserve">Onyinye </t>
  </si>
  <si>
    <t>Chi</t>
  </si>
  <si>
    <t xml:space="preserve">Odubo </t>
  </si>
  <si>
    <t>Ukam</t>
  </si>
  <si>
    <t xml:space="preserve">Obim </t>
  </si>
  <si>
    <t>onote</t>
  </si>
  <si>
    <t>young</t>
  </si>
  <si>
    <t>ashley</t>
  </si>
  <si>
    <t xml:space="preserve">norman </t>
  </si>
  <si>
    <t>bill</t>
  </si>
  <si>
    <t xml:space="preserve">marin </t>
  </si>
  <si>
    <t>trent</t>
  </si>
  <si>
    <t>baker</t>
  </si>
  <si>
    <t>tom</t>
  </si>
  <si>
    <t>thiago</t>
  </si>
  <si>
    <t>Alcantra</t>
  </si>
  <si>
    <t>erling</t>
  </si>
  <si>
    <t>haaland</t>
  </si>
  <si>
    <t>riyad</t>
  </si>
  <si>
    <t>mahrez</t>
  </si>
  <si>
    <t xml:space="preserve">okechukwu </t>
  </si>
  <si>
    <t>Chibuike</t>
  </si>
  <si>
    <t>Max</t>
  </si>
  <si>
    <t>Min</t>
  </si>
  <si>
    <t>Average</t>
  </si>
  <si>
    <t>Total</t>
  </si>
  <si>
    <t>Mr Bartholomew</t>
  </si>
  <si>
    <t>Overtime Hours</t>
  </si>
  <si>
    <t>Overtime Bonus</t>
  </si>
  <si>
    <t>Total pay</t>
  </si>
  <si>
    <t>January Pay</t>
  </si>
  <si>
    <t>Grade Book</t>
  </si>
  <si>
    <t>Last-Name</t>
  </si>
  <si>
    <t>Firstname</t>
  </si>
  <si>
    <t>Erling</t>
  </si>
  <si>
    <t>Riyad</t>
  </si>
  <si>
    <t>Safety Test</t>
  </si>
  <si>
    <t>Fianacial skills Test</t>
  </si>
  <si>
    <t>Company Philosphy Test</t>
  </si>
  <si>
    <t>Drug Test</t>
  </si>
  <si>
    <t>Points Possible</t>
  </si>
  <si>
    <t>Fire employee?</t>
  </si>
  <si>
    <t xml:space="preserve">Min </t>
  </si>
  <si>
    <t>Avg</t>
  </si>
  <si>
    <t>Financial skills Test</t>
  </si>
  <si>
    <t>Career Decisions</t>
  </si>
  <si>
    <t>Job</t>
  </si>
  <si>
    <t>Pay</t>
  </si>
  <si>
    <t>Job Market</t>
  </si>
  <si>
    <t>Enjoyment</t>
  </si>
  <si>
    <t>My Talent</t>
  </si>
  <si>
    <t>Schooling</t>
  </si>
  <si>
    <t>Mc-Donalds Manager</t>
  </si>
  <si>
    <t>Doctor</t>
  </si>
  <si>
    <t>Footballer</t>
  </si>
  <si>
    <t>Engineer</t>
  </si>
  <si>
    <t>Data Analyst</t>
  </si>
  <si>
    <t>Month</t>
  </si>
  <si>
    <t>Transaction number</t>
  </si>
  <si>
    <t>Product code</t>
  </si>
  <si>
    <t>product description</t>
  </si>
  <si>
    <t>store cost</t>
  </si>
  <si>
    <t>sale price</t>
  </si>
  <si>
    <t>commisions 10% for items less than $50. 20% for items more than more than $50</t>
  </si>
  <si>
    <t>January</t>
  </si>
  <si>
    <t>Feb</t>
  </si>
  <si>
    <t>feb</t>
  </si>
  <si>
    <t xml:space="preserve">pool cover </t>
  </si>
  <si>
    <t>net</t>
  </si>
  <si>
    <t>8 ft hose</t>
  </si>
  <si>
    <t>water pump</t>
  </si>
  <si>
    <t>chlorine test kits</t>
  </si>
  <si>
    <t>skimmer</t>
  </si>
  <si>
    <t>1 Gal muratic acid</t>
  </si>
  <si>
    <t>Autovac</t>
  </si>
  <si>
    <t>Profit</t>
  </si>
  <si>
    <t>sales location</t>
  </si>
  <si>
    <t>CA</t>
  </si>
  <si>
    <t>NY</t>
  </si>
  <si>
    <t>NM</t>
  </si>
  <si>
    <t>AZ</t>
  </si>
  <si>
    <t xml:space="preserve">CO </t>
  </si>
  <si>
    <t>gloria</t>
  </si>
  <si>
    <t>henderson</t>
  </si>
  <si>
    <t>jordan</t>
  </si>
  <si>
    <t>Alexandar</t>
  </si>
  <si>
    <t>Van</t>
  </si>
  <si>
    <t>njoku</t>
  </si>
  <si>
    <t>Luiz</t>
  </si>
  <si>
    <t>suarez</t>
  </si>
  <si>
    <t>Odubo</t>
  </si>
  <si>
    <t>ukam</t>
  </si>
  <si>
    <t>Obim</t>
  </si>
  <si>
    <t>norman</t>
  </si>
  <si>
    <t>marin</t>
  </si>
  <si>
    <t>okechukwu</t>
  </si>
  <si>
    <t>Darwin</t>
  </si>
  <si>
    <t>Nunez</t>
  </si>
  <si>
    <t>Fabinho</t>
  </si>
  <si>
    <t>kloop</t>
  </si>
  <si>
    <t>Gabriel</t>
  </si>
  <si>
    <t>martinelli</t>
  </si>
  <si>
    <t>Bukayo</t>
  </si>
  <si>
    <t>saka</t>
  </si>
  <si>
    <t>First Name</t>
  </si>
  <si>
    <t>Last Name</t>
  </si>
  <si>
    <t xml:space="preserve">Formulas used </t>
  </si>
  <si>
    <t>If</t>
  </si>
  <si>
    <t>SumIf</t>
  </si>
  <si>
    <t>Text to column</t>
  </si>
  <si>
    <t>Sum of all items</t>
  </si>
  <si>
    <t xml:space="preserve">sum of items valued at more than $50 </t>
  </si>
  <si>
    <t xml:space="preserve">sum of items valued at $50 or less </t>
  </si>
  <si>
    <t>sort</t>
  </si>
  <si>
    <t>filter</t>
  </si>
  <si>
    <t>Row Labels</t>
  </si>
  <si>
    <t>Grand Total</t>
  </si>
  <si>
    <t>Sum of sale price</t>
  </si>
  <si>
    <t>pivot table</t>
  </si>
  <si>
    <t>charts</t>
  </si>
  <si>
    <t>Car ID</t>
  </si>
  <si>
    <t>FD06MTG001</t>
  </si>
  <si>
    <t>FD07MTG003</t>
  </si>
  <si>
    <t>FD09FCS005</t>
  </si>
  <si>
    <t>FD08FCS006</t>
  </si>
  <si>
    <t>FD07FCS008</t>
  </si>
  <si>
    <t>FD07FCS009</t>
  </si>
  <si>
    <t>Model</t>
  </si>
  <si>
    <t>Manufacture year</t>
  </si>
  <si>
    <t>color</t>
  </si>
  <si>
    <t>Driver</t>
  </si>
  <si>
    <t>Warranty miles</t>
  </si>
  <si>
    <t>Make</t>
  </si>
  <si>
    <t>Make (full name)</t>
  </si>
  <si>
    <t>HO14ODY041</t>
  </si>
  <si>
    <t>HO14ODY044</t>
  </si>
  <si>
    <t>HO14ODY046</t>
  </si>
  <si>
    <t>HY14ODY040</t>
  </si>
  <si>
    <t>HY14ODY045</t>
  </si>
  <si>
    <t>GM10SLV017</t>
  </si>
  <si>
    <t>HY12ELA049</t>
  </si>
  <si>
    <t>TY13COR027</t>
  </si>
  <si>
    <t>GM11SLV007</t>
  </si>
  <si>
    <t>TY12COR011</t>
  </si>
  <si>
    <t>TY10CAM029</t>
  </si>
  <si>
    <t>Age</t>
  </si>
  <si>
    <t>Miles</t>
  </si>
  <si>
    <t>FD</t>
  </si>
  <si>
    <t>Ford</t>
  </si>
  <si>
    <t>TY</t>
  </si>
  <si>
    <t>Toyota</t>
  </si>
  <si>
    <t>HO</t>
  </si>
  <si>
    <t>Honda</t>
  </si>
  <si>
    <t>HY</t>
  </si>
  <si>
    <t>Hyundai</t>
  </si>
  <si>
    <t>GM</t>
  </si>
  <si>
    <t>General Motors</t>
  </si>
  <si>
    <t>Model(Fullname)</t>
  </si>
  <si>
    <t>MTG</t>
  </si>
  <si>
    <t>COR</t>
  </si>
  <si>
    <t>FCS</t>
  </si>
  <si>
    <t>CAM</t>
  </si>
  <si>
    <t>ODY</t>
  </si>
  <si>
    <t>SLV</t>
  </si>
  <si>
    <t>ELA</t>
  </si>
  <si>
    <t>Mustang</t>
  </si>
  <si>
    <t>Camry</t>
  </si>
  <si>
    <t>Odyssey</t>
  </si>
  <si>
    <t>Elantra</t>
  </si>
  <si>
    <t>silverado</t>
  </si>
  <si>
    <t>Corola</t>
  </si>
  <si>
    <t>focus</t>
  </si>
  <si>
    <t>FD98MTG004</t>
  </si>
  <si>
    <t>HO99ODY041</t>
  </si>
  <si>
    <t>Miles/year</t>
  </si>
  <si>
    <t xml:space="preserve">Blue </t>
  </si>
  <si>
    <t>Black</t>
  </si>
  <si>
    <t>Red</t>
  </si>
  <si>
    <t>silver</t>
  </si>
  <si>
    <t>gold</t>
  </si>
  <si>
    <t>brown</t>
  </si>
  <si>
    <t>orange</t>
  </si>
  <si>
    <t>white</t>
  </si>
  <si>
    <t>smith</t>
  </si>
  <si>
    <t>Fernandez</t>
  </si>
  <si>
    <t>Gerrard</t>
  </si>
  <si>
    <t>Lampard</t>
  </si>
  <si>
    <t>Drogba</t>
  </si>
  <si>
    <t>covered?</t>
  </si>
  <si>
    <t>Newcar ID</t>
  </si>
  <si>
    <t>Sum of Miles</t>
  </si>
  <si>
    <t>Principal</t>
  </si>
  <si>
    <t>Interest rates</t>
  </si>
  <si>
    <t>Total loan paid</t>
  </si>
  <si>
    <t>Loan A</t>
  </si>
  <si>
    <t>Loan B</t>
  </si>
  <si>
    <t>Loan C</t>
  </si>
  <si>
    <t>Loan D</t>
  </si>
  <si>
    <t>Interest paid</t>
  </si>
  <si>
    <t>Monthly payment</t>
  </si>
  <si>
    <t>Months</t>
  </si>
  <si>
    <t>Column Labels</t>
  </si>
  <si>
    <t>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</si>
</sst>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_-[$$-409]* #,##0.00_ ;_-[$$-409]* \-#,##0.00\ ;_-[$$-409]* &quot;-&quot;??_ ;_-@_ "/>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4"/>
      <color rgb="FFFF0000"/>
      <name val="Calibri"/>
      <family val="2"/>
      <scheme val="minor"/>
    </font>
    <font>
      <sz val="11"/>
      <color theme="1"/>
      <name val="Arial"/>
      <family val="2"/>
    </font>
    <font>
      <sz val="8"/>
      <name val="Calibri"/>
      <family val="2"/>
      <scheme val="minor"/>
    </font>
    <font>
      <b/>
      <u/>
      <sz val="11"/>
      <color theme="1"/>
      <name val="Calibri"/>
      <family val="2"/>
      <scheme val="minor"/>
    </font>
    <font>
      <sz val="11"/>
      <color rgb="FFC00000"/>
      <name val="Calibri"/>
      <family val="2"/>
      <scheme val="minor"/>
    </font>
    <font>
      <b/>
      <sz val="26"/>
      <color theme="0"/>
      <name val="Calibri"/>
      <family val="2"/>
      <scheme val="minor"/>
    </font>
  </fonts>
  <fills count="11">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
      <patternFill patternType="solid">
        <fgColor theme="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rgb="FF00B050"/>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45">
    <xf numFmtId="0" fontId="0" fillId="0" borderId="0" xfId="0"/>
    <xf numFmtId="164" fontId="0" fillId="0" borderId="0" xfId="0" applyNumberFormat="1"/>
    <xf numFmtId="165" fontId="0" fillId="0" borderId="0" xfId="0" applyNumberFormat="1"/>
    <xf numFmtId="0" fontId="4" fillId="0" borderId="0" xfId="0" applyFont="1"/>
    <xf numFmtId="0" fontId="2" fillId="0" borderId="0" xfId="0" applyFont="1"/>
    <xf numFmtId="16" fontId="2" fillId="0" borderId="0" xfId="0" applyNumberFormat="1" applyFont="1"/>
    <xf numFmtId="0" fontId="3" fillId="0" borderId="0" xfId="0" applyFont="1"/>
    <xf numFmtId="16" fontId="2" fillId="2" borderId="0" xfId="0" applyNumberFormat="1" applyFont="1" applyFill="1"/>
    <xf numFmtId="0" fontId="0" fillId="2" borderId="0" xfId="0" applyFill="1"/>
    <xf numFmtId="16" fontId="2" fillId="3" borderId="0" xfId="0" applyNumberFormat="1" applyFont="1" applyFill="1"/>
    <xf numFmtId="164" fontId="0" fillId="3" borderId="0" xfId="0" applyNumberFormat="1" applyFill="1"/>
    <xf numFmtId="164" fontId="0" fillId="4" borderId="0" xfId="0" applyNumberFormat="1" applyFill="1"/>
    <xf numFmtId="16" fontId="2" fillId="5" borderId="0" xfId="0" applyNumberFormat="1" applyFont="1" applyFill="1"/>
    <xf numFmtId="0" fontId="0" fillId="5" borderId="0" xfId="0" applyFill="1"/>
    <xf numFmtId="164" fontId="0" fillId="6" borderId="0" xfId="0" applyNumberFormat="1" applyFill="1"/>
    <xf numFmtId="164" fontId="0" fillId="0" borderId="0" xfId="1" applyNumberFormat="1" applyFont="1"/>
    <xf numFmtId="164" fontId="0" fillId="7" borderId="0" xfId="0" applyNumberFormat="1" applyFill="1"/>
    <xf numFmtId="0" fontId="0" fillId="7" borderId="0" xfId="0" applyFill="1"/>
    <xf numFmtId="0" fontId="3" fillId="0" borderId="0" xfId="0" applyFont="1" applyAlignment="1">
      <alignment textRotation="90"/>
    </xf>
    <xf numFmtId="9" fontId="0" fillId="0" borderId="0" xfId="2" applyFont="1"/>
    <xf numFmtId="0" fontId="5" fillId="0" borderId="0" xfId="0" applyFont="1"/>
    <xf numFmtId="0" fontId="3" fillId="4" borderId="0" xfId="0" applyFont="1" applyFill="1"/>
    <xf numFmtId="0" fontId="0" fillId="4" borderId="0" xfId="0" applyFill="1"/>
    <xf numFmtId="0" fontId="3" fillId="8" borderId="0" xfId="0" applyFont="1" applyFill="1"/>
    <xf numFmtId="0" fontId="0" fillId="8" borderId="0" xfId="0" applyFill="1"/>
    <xf numFmtId="0" fontId="3" fillId="2" borderId="0" xfId="0" applyFont="1" applyFill="1"/>
    <xf numFmtId="0" fontId="3" fillId="3" borderId="0" xfId="0" applyFont="1" applyFill="1"/>
    <xf numFmtId="0" fontId="0" fillId="3" borderId="0" xfId="0" applyFill="1"/>
    <xf numFmtId="0" fontId="3" fillId="9" borderId="0" xfId="0" applyFont="1" applyFill="1"/>
    <xf numFmtId="0" fontId="0" fillId="9" borderId="0" xfId="0" applyFill="1"/>
    <xf numFmtId="0" fontId="7" fillId="0" borderId="0" xfId="0" applyFont="1"/>
    <xf numFmtId="0" fontId="0" fillId="0" borderId="0" xfId="0" applyAlignment="1">
      <alignment wrapText="1"/>
    </xf>
    <xf numFmtId="0" fontId="5" fillId="0" borderId="0" xfId="0" applyFont="1" applyAlignment="1">
      <alignment wrapText="1"/>
    </xf>
    <xf numFmtId="0" fontId="8" fillId="0" borderId="0" xfId="0" applyFont="1"/>
    <xf numFmtId="164" fontId="5" fillId="0" borderId="0" xfId="0" applyNumberFormat="1" applyFont="1" applyAlignment="1">
      <alignment wrapText="1"/>
    </xf>
    <xf numFmtId="164" fontId="5" fillId="0" borderId="0" xfId="0" applyNumberFormat="1" applyFont="1"/>
    <xf numFmtId="0" fontId="10" fillId="0" borderId="0" xfId="0" applyFont="1"/>
    <xf numFmtId="0" fontId="0" fillId="0" borderId="0" xfId="0" pivotButton="1"/>
    <xf numFmtId="0" fontId="0" fillId="0" borderId="0" xfId="0" applyAlignment="1">
      <alignment horizontal="left"/>
    </xf>
    <xf numFmtId="0" fontId="6" fillId="0" borderId="0" xfId="0" applyFont="1" applyAlignment="1">
      <alignment wrapText="1"/>
    </xf>
    <xf numFmtId="43" fontId="6" fillId="0" borderId="0" xfId="3" applyFont="1" applyAlignment="1">
      <alignment wrapText="1"/>
    </xf>
    <xf numFmtId="43" fontId="0" fillId="0" borderId="0" xfId="3" applyFont="1"/>
    <xf numFmtId="3" fontId="0" fillId="0" borderId="0" xfId="0" applyNumberFormat="1"/>
    <xf numFmtId="0" fontId="11" fillId="0" borderId="0" xfId="0" applyFont="1"/>
    <xf numFmtId="0" fontId="12" fillId="10" borderId="0" xfId="0" applyFont="1" applyFill="1" applyAlignment="1">
      <alignment horizontal="center"/>
    </xf>
  </cellXfs>
  <cellStyles count="4">
    <cellStyle name="Comma" xfId="3" builtinId="3"/>
    <cellStyle name="Currency" xfId="1" builtinId="4"/>
    <cellStyle name="Normal" xfId="0" builtinId="0"/>
    <cellStyle name="Percent" xfId="2" builtinId="5"/>
  </cellStyles>
  <dxfs count="5">
    <dxf>
      <font>
        <color rgb="FF9C0006"/>
      </font>
      <fill>
        <patternFill>
          <bgColor rgb="FFFFC7CE"/>
        </patternFill>
      </fill>
    </dxf>
    <dxf>
      <font>
        <color rgb="FF9C0006"/>
      </font>
      <fill>
        <patternFill>
          <bgColor rgb="FFFFC7CE"/>
        </patternFill>
      </fill>
    </dxf>
    <dxf>
      <fill>
        <patternFill>
          <bgColor rgb="FFFFC7CE"/>
        </patternFill>
      </fill>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Safety test</a:t>
            </a:r>
          </a:p>
        </c:rich>
      </c:tx>
      <c:overlay val="0"/>
      <c:spPr>
        <a:solidFill>
          <a:schemeClr val="accent2">
            <a:alpha val="51000"/>
          </a:schemeClr>
        </a:solid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henderson </c:v>
                </c:pt>
                <c:pt idx="3">
                  <c:v>Arnold</c:v>
                </c:pt>
                <c:pt idx="4">
                  <c:v>Van </c:v>
                </c:pt>
                <c:pt idx="5">
                  <c:v>Blessing</c:v>
                </c:pt>
                <c:pt idx="6">
                  <c:v>Onyinye </c:v>
                </c:pt>
                <c:pt idx="7">
                  <c:v>Odubo </c:v>
                </c:pt>
                <c:pt idx="8">
                  <c:v>Obim </c:v>
                </c:pt>
                <c:pt idx="9">
                  <c:v>young</c:v>
                </c:pt>
                <c:pt idx="10">
                  <c:v>norman </c:v>
                </c:pt>
                <c:pt idx="11">
                  <c:v>marin </c:v>
                </c:pt>
                <c:pt idx="12">
                  <c:v>baker</c:v>
                </c:pt>
                <c:pt idx="13">
                  <c:v>thiago</c:v>
                </c:pt>
                <c:pt idx="14">
                  <c:v>Erling</c:v>
                </c:pt>
                <c:pt idx="15">
                  <c:v>Riyad</c:v>
                </c:pt>
                <c:pt idx="16">
                  <c:v>okechukwu </c:v>
                </c:pt>
              </c:strCache>
            </c:strRef>
          </c:cat>
          <c:val>
            <c:numRef>
              <c:f>'Grade Book'!$C$4:$C$20</c:f>
              <c:numCache>
                <c:formatCode>General</c:formatCode>
                <c:ptCount val="17"/>
                <c:pt idx="0">
                  <c:v>10</c:v>
                </c:pt>
                <c:pt idx="1">
                  <c:v>9</c:v>
                </c:pt>
                <c:pt idx="2">
                  <c:v>8</c:v>
                </c:pt>
                <c:pt idx="3">
                  <c:v>7</c:v>
                </c:pt>
                <c:pt idx="4">
                  <c:v>6</c:v>
                </c:pt>
                <c:pt idx="5">
                  <c:v>5</c:v>
                </c:pt>
                <c:pt idx="6">
                  <c:v>4</c:v>
                </c:pt>
                <c:pt idx="7">
                  <c:v>10</c:v>
                </c:pt>
                <c:pt idx="8">
                  <c:v>9</c:v>
                </c:pt>
                <c:pt idx="9">
                  <c:v>8</c:v>
                </c:pt>
                <c:pt idx="10">
                  <c:v>7</c:v>
                </c:pt>
                <c:pt idx="11">
                  <c:v>6</c:v>
                </c:pt>
                <c:pt idx="12">
                  <c:v>5</c:v>
                </c:pt>
                <c:pt idx="13">
                  <c:v>4</c:v>
                </c:pt>
                <c:pt idx="14">
                  <c:v>3</c:v>
                </c:pt>
                <c:pt idx="15">
                  <c:v>5</c:v>
                </c:pt>
                <c:pt idx="16">
                  <c:v>9</c:v>
                </c:pt>
              </c:numCache>
            </c:numRef>
          </c:val>
          <c:extLst>
            <c:ext xmlns:c16="http://schemas.microsoft.com/office/drawing/2014/chart" uri="{C3380CC4-5D6E-409C-BE32-E72D297353CC}">
              <c16:uniqueId val="{00000000-6828-4153-B0FD-8F8CCD92C316}"/>
            </c:ext>
          </c:extLst>
        </c:ser>
        <c:dLbls>
          <c:showLegendKey val="0"/>
          <c:showVal val="0"/>
          <c:showCatName val="0"/>
          <c:showSerName val="0"/>
          <c:showPercent val="0"/>
          <c:showBubbleSize val="0"/>
        </c:dLbls>
        <c:gapWidth val="219"/>
        <c:overlap val="-27"/>
        <c:axId val="898595439"/>
        <c:axId val="898595919"/>
      </c:barChart>
      <c:catAx>
        <c:axId val="89859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98595919"/>
        <c:crosses val="autoZero"/>
        <c:auto val="1"/>
        <c:lblAlgn val="ctr"/>
        <c:lblOffset val="100"/>
        <c:noMultiLvlLbl val="0"/>
      </c:catAx>
      <c:valAx>
        <c:axId val="89859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9859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Philosphy Test</a:t>
            </a:r>
          </a:p>
        </c:rich>
      </c:tx>
      <c:overlay val="0"/>
      <c:spPr>
        <a:solidFill>
          <a:schemeClr val="accent6">
            <a:lumMod val="75000"/>
            <a:alpha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henderson </c:v>
                </c:pt>
                <c:pt idx="3">
                  <c:v>Arnold</c:v>
                </c:pt>
                <c:pt idx="4">
                  <c:v>Van </c:v>
                </c:pt>
                <c:pt idx="5">
                  <c:v>Blessing</c:v>
                </c:pt>
                <c:pt idx="6">
                  <c:v>Onyinye </c:v>
                </c:pt>
                <c:pt idx="7">
                  <c:v>Odubo </c:v>
                </c:pt>
                <c:pt idx="8">
                  <c:v>Obim </c:v>
                </c:pt>
                <c:pt idx="9">
                  <c:v>young</c:v>
                </c:pt>
                <c:pt idx="10">
                  <c:v>norman </c:v>
                </c:pt>
                <c:pt idx="11">
                  <c:v>marin </c:v>
                </c:pt>
                <c:pt idx="12">
                  <c:v>baker</c:v>
                </c:pt>
                <c:pt idx="13">
                  <c:v>thiago</c:v>
                </c:pt>
                <c:pt idx="14">
                  <c:v>Erling</c:v>
                </c:pt>
                <c:pt idx="15">
                  <c:v>Riyad</c:v>
                </c:pt>
                <c:pt idx="16">
                  <c:v>okechukwu </c:v>
                </c:pt>
              </c:strCache>
            </c:strRef>
          </c:cat>
          <c:val>
            <c:numRef>
              <c:f>'Grade Book'!$D$4:$D$20</c:f>
              <c:numCache>
                <c:formatCode>General</c:formatCode>
                <c:ptCount val="17"/>
                <c:pt idx="0">
                  <c:v>14</c:v>
                </c:pt>
                <c:pt idx="1">
                  <c:v>13</c:v>
                </c:pt>
                <c:pt idx="2">
                  <c:v>12</c:v>
                </c:pt>
                <c:pt idx="3">
                  <c:v>11</c:v>
                </c:pt>
                <c:pt idx="4">
                  <c:v>19</c:v>
                </c:pt>
                <c:pt idx="5">
                  <c:v>18</c:v>
                </c:pt>
                <c:pt idx="6">
                  <c:v>17</c:v>
                </c:pt>
                <c:pt idx="7">
                  <c:v>16</c:v>
                </c:pt>
                <c:pt idx="8">
                  <c:v>15</c:v>
                </c:pt>
                <c:pt idx="9">
                  <c:v>14</c:v>
                </c:pt>
                <c:pt idx="10">
                  <c:v>13</c:v>
                </c:pt>
                <c:pt idx="11">
                  <c:v>12</c:v>
                </c:pt>
                <c:pt idx="12">
                  <c:v>11</c:v>
                </c:pt>
                <c:pt idx="13">
                  <c:v>10</c:v>
                </c:pt>
                <c:pt idx="14">
                  <c:v>9</c:v>
                </c:pt>
                <c:pt idx="15">
                  <c:v>8</c:v>
                </c:pt>
                <c:pt idx="16">
                  <c:v>7</c:v>
                </c:pt>
              </c:numCache>
            </c:numRef>
          </c:val>
          <c:extLst>
            <c:ext xmlns:c16="http://schemas.microsoft.com/office/drawing/2014/chart" uri="{C3380CC4-5D6E-409C-BE32-E72D297353CC}">
              <c16:uniqueId val="{00000000-6D87-4E7D-B7BB-7391B89FB6F3}"/>
            </c:ext>
          </c:extLst>
        </c:ser>
        <c:dLbls>
          <c:showLegendKey val="0"/>
          <c:showVal val="0"/>
          <c:showCatName val="0"/>
          <c:showSerName val="0"/>
          <c:showPercent val="0"/>
          <c:showBubbleSize val="0"/>
        </c:dLbls>
        <c:gapWidth val="219"/>
        <c:overlap val="-27"/>
        <c:axId val="2045317023"/>
        <c:axId val="2045315103"/>
      </c:barChart>
      <c:catAx>
        <c:axId val="204531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5315103"/>
        <c:crosses val="autoZero"/>
        <c:auto val="1"/>
        <c:lblAlgn val="ctr"/>
        <c:lblOffset val="100"/>
        <c:noMultiLvlLbl val="0"/>
      </c:catAx>
      <c:valAx>
        <c:axId val="204531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5317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skills Test</a:t>
            </a:r>
          </a:p>
        </c:rich>
      </c:tx>
      <c:overlay val="0"/>
      <c:spPr>
        <a:solidFill>
          <a:srgbClr val="FF0000">
            <a:alpha val="55000"/>
          </a:srgb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spPr>
            <a:solidFill>
              <a:schemeClr val="accent1"/>
            </a:solidFill>
            <a:ln>
              <a:noFill/>
            </a:ln>
            <a:effectLst/>
          </c:spPr>
          <c:invertIfNegative val="0"/>
          <c:cat>
            <c:strRef>
              <c:f>'Grade Book'!$A$4:$A$20</c:f>
              <c:strCache>
                <c:ptCount val="17"/>
                <c:pt idx="0">
                  <c:v>Kern</c:v>
                </c:pt>
                <c:pt idx="1">
                  <c:v>Howard</c:v>
                </c:pt>
                <c:pt idx="2">
                  <c:v>henderson </c:v>
                </c:pt>
                <c:pt idx="3">
                  <c:v>Arnold</c:v>
                </c:pt>
                <c:pt idx="4">
                  <c:v>Van </c:v>
                </c:pt>
                <c:pt idx="5">
                  <c:v>Blessing</c:v>
                </c:pt>
                <c:pt idx="6">
                  <c:v>Onyinye </c:v>
                </c:pt>
                <c:pt idx="7">
                  <c:v>Odubo </c:v>
                </c:pt>
                <c:pt idx="8">
                  <c:v>Obim </c:v>
                </c:pt>
                <c:pt idx="9">
                  <c:v>young</c:v>
                </c:pt>
                <c:pt idx="10">
                  <c:v>norman </c:v>
                </c:pt>
                <c:pt idx="11">
                  <c:v>marin </c:v>
                </c:pt>
                <c:pt idx="12">
                  <c:v>baker</c:v>
                </c:pt>
                <c:pt idx="13">
                  <c:v>thiago</c:v>
                </c:pt>
                <c:pt idx="14">
                  <c:v>Erling</c:v>
                </c:pt>
                <c:pt idx="15">
                  <c:v>Riyad</c:v>
                </c:pt>
                <c:pt idx="16">
                  <c:v>okechukwu </c:v>
                </c:pt>
              </c:strCache>
            </c:strRef>
          </c:cat>
          <c:val>
            <c:numRef>
              <c:f>'Grade Book'!$E$4:$E$20</c:f>
              <c:numCache>
                <c:formatCode>General</c:formatCode>
                <c:ptCount val="17"/>
                <c:pt idx="0">
                  <c:v>95</c:v>
                </c:pt>
                <c:pt idx="1">
                  <c:v>93</c:v>
                </c:pt>
                <c:pt idx="2">
                  <c:v>91</c:v>
                </c:pt>
                <c:pt idx="3">
                  <c:v>89</c:v>
                </c:pt>
                <c:pt idx="4">
                  <c:v>87</c:v>
                </c:pt>
                <c:pt idx="5">
                  <c:v>85</c:v>
                </c:pt>
                <c:pt idx="6">
                  <c:v>83</c:v>
                </c:pt>
                <c:pt idx="7">
                  <c:v>81</c:v>
                </c:pt>
                <c:pt idx="8">
                  <c:v>79</c:v>
                </c:pt>
                <c:pt idx="9">
                  <c:v>77</c:v>
                </c:pt>
                <c:pt idx="10">
                  <c:v>75</c:v>
                </c:pt>
                <c:pt idx="11">
                  <c:v>73</c:v>
                </c:pt>
                <c:pt idx="12">
                  <c:v>71</c:v>
                </c:pt>
                <c:pt idx="13">
                  <c:v>69</c:v>
                </c:pt>
                <c:pt idx="14">
                  <c:v>67</c:v>
                </c:pt>
                <c:pt idx="15">
                  <c:v>65</c:v>
                </c:pt>
                <c:pt idx="16">
                  <c:v>63</c:v>
                </c:pt>
              </c:numCache>
            </c:numRef>
          </c:val>
          <c:extLst>
            <c:ext xmlns:c16="http://schemas.microsoft.com/office/drawing/2014/chart" uri="{C3380CC4-5D6E-409C-BE32-E72D297353CC}">
              <c16:uniqueId val="{00000000-C7A6-43AE-860B-F94F926BA0BA}"/>
            </c:ext>
          </c:extLst>
        </c:ser>
        <c:dLbls>
          <c:showLegendKey val="0"/>
          <c:showVal val="0"/>
          <c:showCatName val="0"/>
          <c:showSerName val="0"/>
          <c:showPercent val="0"/>
          <c:showBubbleSize val="0"/>
        </c:dLbls>
        <c:gapWidth val="219"/>
        <c:overlap val="-27"/>
        <c:axId val="1030931631"/>
        <c:axId val="1030925871"/>
      </c:barChart>
      <c:catAx>
        <c:axId val="103093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0925871"/>
        <c:crosses val="autoZero"/>
        <c:auto val="1"/>
        <c:lblAlgn val="ctr"/>
        <c:lblOffset val="100"/>
        <c:noMultiLvlLbl val="0"/>
      </c:catAx>
      <c:valAx>
        <c:axId val="10309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093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payroll project.xlsx]Pivot table from sales report!PivotTable5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report</a:t>
            </a:r>
          </a:p>
        </c:rich>
      </c:tx>
      <c:layout>
        <c:manualLayout>
          <c:xMode val="edge"/>
          <c:yMode val="edge"/>
          <c:x val="0.38738237243207418"/>
          <c:y val="4.8400737399469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from sales report'!$B$3:$B$4</c:f>
              <c:strCache>
                <c:ptCount val="1"/>
                <c:pt idx="0">
                  <c:v>Feb</c:v>
                </c:pt>
              </c:strCache>
            </c:strRef>
          </c:tx>
          <c:spPr>
            <a:solidFill>
              <a:schemeClr val="accent6"/>
            </a:solidFill>
            <a:ln>
              <a:noFill/>
            </a:ln>
            <a:effectLst/>
          </c:spPr>
          <c:invertIfNegative val="0"/>
          <c:cat>
            <c:strRef>
              <c:f>'Pivot table from sales report'!$A$5:$A$8</c:f>
              <c:strCache>
                <c:ptCount val="3"/>
                <c:pt idx="0">
                  <c:v>chlorine test kits</c:v>
                </c:pt>
                <c:pt idx="1">
                  <c:v>net</c:v>
                </c:pt>
                <c:pt idx="2">
                  <c:v>water pump</c:v>
                </c:pt>
              </c:strCache>
            </c:strRef>
          </c:cat>
          <c:val>
            <c:numRef>
              <c:f>'Pivot table from sales report'!$B$5:$B$8</c:f>
              <c:numCache>
                <c:formatCode>_-[$$-409]* #,##0.00_ ;_-[$$-409]* \-#,##0.00\ ;_-[$$-409]* "-"??_ ;_-@_ </c:formatCode>
                <c:ptCount val="3"/>
                <c:pt idx="0">
                  <c:v>90</c:v>
                </c:pt>
              </c:numCache>
            </c:numRef>
          </c:val>
          <c:extLst>
            <c:ext xmlns:c16="http://schemas.microsoft.com/office/drawing/2014/chart" uri="{C3380CC4-5D6E-409C-BE32-E72D297353CC}">
              <c16:uniqueId val="{00000000-3CCC-4DDD-8131-8524A0CAEBB8}"/>
            </c:ext>
          </c:extLst>
        </c:ser>
        <c:ser>
          <c:idx val="1"/>
          <c:order val="1"/>
          <c:tx>
            <c:strRef>
              <c:f>'Pivot table from sales report'!$C$3:$C$4</c:f>
              <c:strCache>
                <c:ptCount val="1"/>
                <c:pt idx="0">
                  <c:v>January</c:v>
                </c:pt>
              </c:strCache>
            </c:strRef>
          </c:tx>
          <c:spPr>
            <a:solidFill>
              <a:schemeClr val="accent5"/>
            </a:solidFill>
            <a:ln>
              <a:noFill/>
            </a:ln>
            <a:effectLst/>
          </c:spPr>
          <c:invertIfNegative val="0"/>
          <c:cat>
            <c:strRef>
              <c:f>'Pivot table from sales report'!$A$5:$A$8</c:f>
              <c:strCache>
                <c:ptCount val="3"/>
                <c:pt idx="0">
                  <c:v>chlorine test kits</c:v>
                </c:pt>
                <c:pt idx="1">
                  <c:v>net</c:v>
                </c:pt>
                <c:pt idx="2">
                  <c:v>water pump</c:v>
                </c:pt>
              </c:strCache>
            </c:strRef>
          </c:cat>
          <c:val>
            <c:numRef>
              <c:f>'Pivot table from sales report'!$C$5:$C$8</c:f>
              <c:numCache>
                <c:formatCode>_-[$$-409]* #,##0.00_ ;_-[$$-409]* \-#,##0.00\ ;_-[$$-409]* "-"??_ ;_-@_ </c:formatCode>
                <c:ptCount val="3"/>
                <c:pt idx="1">
                  <c:v>17.100000000000001</c:v>
                </c:pt>
                <c:pt idx="2">
                  <c:v>516</c:v>
                </c:pt>
              </c:numCache>
            </c:numRef>
          </c:val>
          <c:extLst>
            <c:ext xmlns:c16="http://schemas.microsoft.com/office/drawing/2014/chart" uri="{C3380CC4-5D6E-409C-BE32-E72D297353CC}">
              <c16:uniqueId val="{00000001-4438-44EE-9F69-5325C99B7217}"/>
            </c:ext>
          </c:extLst>
        </c:ser>
        <c:dLbls>
          <c:showLegendKey val="0"/>
          <c:showVal val="0"/>
          <c:showCatName val="0"/>
          <c:showSerName val="0"/>
          <c:showPercent val="0"/>
          <c:showBubbleSize val="0"/>
        </c:dLbls>
        <c:gapWidth val="219"/>
        <c:overlap val="-27"/>
        <c:axId val="1585481664"/>
        <c:axId val="1585484544"/>
      </c:barChart>
      <c:catAx>
        <c:axId val="158548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5484544"/>
        <c:crosses val="autoZero"/>
        <c:auto val="1"/>
        <c:lblAlgn val="ctr"/>
        <c:lblOffset val="100"/>
        <c:noMultiLvlLbl val="0"/>
      </c:catAx>
      <c:valAx>
        <c:axId val="158548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54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payroll project.xlsx]Pivot table from sales report!PivotTable5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report</a:t>
            </a:r>
          </a:p>
        </c:rich>
      </c:tx>
      <c:layout>
        <c:manualLayout>
          <c:xMode val="edge"/>
          <c:yMode val="edge"/>
          <c:x val="0.38738237243207418"/>
          <c:y val="4.8400737399469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from sales report'!$B$3:$B$4</c:f>
              <c:strCache>
                <c:ptCount val="1"/>
                <c:pt idx="0">
                  <c:v>Feb</c:v>
                </c:pt>
              </c:strCache>
            </c:strRef>
          </c:tx>
          <c:spPr>
            <a:solidFill>
              <a:schemeClr val="accent6"/>
            </a:solidFill>
            <a:ln>
              <a:noFill/>
            </a:ln>
            <a:effectLst/>
          </c:spPr>
          <c:invertIfNegative val="0"/>
          <c:cat>
            <c:strRef>
              <c:f>'Pivot table from sales report'!$A$5:$A$8</c:f>
              <c:strCache>
                <c:ptCount val="3"/>
                <c:pt idx="0">
                  <c:v>chlorine test kits</c:v>
                </c:pt>
                <c:pt idx="1">
                  <c:v>net</c:v>
                </c:pt>
                <c:pt idx="2">
                  <c:v>water pump</c:v>
                </c:pt>
              </c:strCache>
            </c:strRef>
          </c:cat>
          <c:val>
            <c:numRef>
              <c:f>'Pivot table from sales report'!$B$5:$B$8</c:f>
              <c:numCache>
                <c:formatCode>_-[$$-409]* #,##0.00_ ;_-[$$-409]* \-#,##0.00\ ;_-[$$-409]* "-"??_ ;_-@_ </c:formatCode>
                <c:ptCount val="3"/>
                <c:pt idx="0">
                  <c:v>90</c:v>
                </c:pt>
              </c:numCache>
            </c:numRef>
          </c:val>
          <c:extLst>
            <c:ext xmlns:c16="http://schemas.microsoft.com/office/drawing/2014/chart" uri="{C3380CC4-5D6E-409C-BE32-E72D297353CC}">
              <c16:uniqueId val="{00000000-AFC4-4A5D-9012-35F1B56FE66C}"/>
            </c:ext>
          </c:extLst>
        </c:ser>
        <c:ser>
          <c:idx val="1"/>
          <c:order val="1"/>
          <c:tx>
            <c:strRef>
              <c:f>'Pivot table from sales report'!$C$3:$C$4</c:f>
              <c:strCache>
                <c:ptCount val="1"/>
                <c:pt idx="0">
                  <c:v>January</c:v>
                </c:pt>
              </c:strCache>
            </c:strRef>
          </c:tx>
          <c:spPr>
            <a:solidFill>
              <a:schemeClr val="accent5"/>
            </a:solidFill>
            <a:ln>
              <a:noFill/>
            </a:ln>
            <a:effectLst/>
          </c:spPr>
          <c:invertIfNegative val="0"/>
          <c:cat>
            <c:strRef>
              <c:f>'Pivot table from sales report'!$A$5:$A$8</c:f>
              <c:strCache>
                <c:ptCount val="3"/>
                <c:pt idx="0">
                  <c:v>chlorine test kits</c:v>
                </c:pt>
                <c:pt idx="1">
                  <c:v>net</c:v>
                </c:pt>
                <c:pt idx="2">
                  <c:v>water pump</c:v>
                </c:pt>
              </c:strCache>
            </c:strRef>
          </c:cat>
          <c:val>
            <c:numRef>
              <c:f>'Pivot table from sales report'!$C$5:$C$8</c:f>
              <c:numCache>
                <c:formatCode>_-[$$-409]* #,##0.00_ ;_-[$$-409]* \-#,##0.00\ ;_-[$$-409]* "-"??_ ;_-@_ </c:formatCode>
                <c:ptCount val="3"/>
                <c:pt idx="1">
                  <c:v>17.100000000000001</c:v>
                </c:pt>
                <c:pt idx="2">
                  <c:v>516</c:v>
                </c:pt>
              </c:numCache>
            </c:numRef>
          </c:val>
          <c:extLst>
            <c:ext xmlns:c16="http://schemas.microsoft.com/office/drawing/2014/chart" uri="{C3380CC4-5D6E-409C-BE32-E72D297353CC}">
              <c16:uniqueId val="{00000002-6345-419A-94A4-CB44D7076381}"/>
            </c:ext>
          </c:extLst>
        </c:ser>
        <c:dLbls>
          <c:showLegendKey val="0"/>
          <c:showVal val="0"/>
          <c:showCatName val="0"/>
          <c:showSerName val="0"/>
          <c:showPercent val="0"/>
          <c:showBubbleSize val="0"/>
        </c:dLbls>
        <c:gapWidth val="219"/>
        <c:overlap val="-27"/>
        <c:axId val="1585481664"/>
        <c:axId val="1585484544"/>
      </c:barChart>
      <c:catAx>
        <c:axId val="158548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5484544"/>
        <c:crosses val="autoZero"/>
        <c:auto val="1"/>
        <c:lblAlgn val="ctr"/>
        <c:lblOffset val="100"/>
        <c:noMultiLvlLbl val="0"/>
      </c:catAx>
      <c:valAx>
        <c:axId val="158548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54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manualLayout>
          <c:layoutTarget val="inner"/>
          <c:xMode val="edge"/>
          <c:yMode val="edge"/>
          <c:x val="0.19342171351700962"/>
          <c:y val="0.15782407407407409"/>
          <c:w val="0.74384628083756532"/>
          <c:h val="0.62271617089530473"/>
        </c:manualLayout>
      </c:layout>
      <c:scatterChart>
        <c:scatterStyle val="lineMarker"/>
        <c:varyColors val="0"/>
        <c:ser>
          <c:idx val="0"/>
          <c:order val="0"/>
          <c:tx>
            <c:strRef>
              <c:f>'Car Database'!$H$1</c:f>
              <c:strCache>
                <c:ptCount val="1"/>
                <c:pt idx="0">
                  <c:v> Miles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'Car Database'!$G$2:$G$30</c:f>
              <c:numCache>
                <c:formatCode>General</c:formatCode>
                <c:ptCount val="29"/>
                <c:pt idx="0">
                  <c:v>17</c:v>
                </c:pt>
                <c:pt idx="1">
                  <c:v>11</c:v>
                </c:pt>
                <c:pt idx="2">
                  <c:v>16</c:v>
                </c:pt>
                <c:pt idx="3">
                  <c:v>25</c:v>
                </c:pt>
                <c:pt idx="4">
                  <c:v>14</c:v>
                </c:pt>
                <c:pt idx="5">
                  <c:v>15</c:v>
                </c:pt>
                <c:pt idx="6">
                  <c:v>13</c:v>
                </c:pt>
                <c:pt idx="7">
                  <c:v>16</c:v>
                </c:pt>
                <c:pt idx="8">
                  <c:v>16</c:v>
                </c:pt>
                <c:pt idx="9">
                  <c:v>9</c:v>
                </c:pt>
                <c:pt idx="10">
                  <c:v>24</c:v>
                </c:pt>
                <c:pt idx="11">
                  <c:v>9</c:v>
                </c:pt>
                <c:pt idx="12">
                  <c:v>9</c:v>
                </c:pt>
                <c:pt idx="13">
                  <c:v>9</c:v>
                </c:pt>
                <c:pt idx="14">
                  <c:v>9</c:v>
                </c:pt>
                <c:pt idx="15">
                  <c:v>10</c:v>
                </c:pt>
                <c:pt idx="16">
                  <c:v>13</c:v>
                </c:pt>
                <c:pt idx="17">
                  <c:v>11</c:v>
                </c:pt>
                <c:pt idx="18">
                  <c:v>12</c:v>
                </c:pt>
              </c:numCache>
            </c:numRef>
          </c:xVal>
          <c:yVal>
            <c:numRef>
              <c:f>'Car Database'!$H$2:$H$30</c:f>
              <c:numCache>
                <c:formatCode>_(* #,##0.00_);_(* \(#,##0.00\);_(* "-"??_);_(@_)</c:formatCode>
                <c:ptCount val="29"/>
                <c:pt idx="0">
                  <c:v>70093.8</c:v>
                </c:pt>
                <c:pt idx="1">
                  <c:v>60100.800000000003</c:v>
                </c:pt>
                <c:pt idx="2">
                  <c:v>50102.8</c:v>
                </c:pt>
                <c:pt idx="3">
                  <c:v>46089.8</c:v>
                </c:pt>
                <c:pt idx="4">
                  <c:v>45099.8</c:v>
                </c:pt>
                <c:pt idx="5">
                  <c:v>42097.8</c:v>
                </c:pt>
                <c:pt idx="6">
                  <c:v>41085.800000000003</c:v>
                </c:pt>
                <c:pt idx="7">
                  <c:v>40103.800000000003</c:v>
                </c:pt>
                <c:pt idx="8">
                  <c:v>40101.800000000003</c:v>
                </c:pt>
                <c:pt idx="9">
                  <c:v>40098.800000000003</c:v>
                </c:pt>
                <c:pt idx="10">
                  <c:v>40096.800000000003</c:v>
                </c:pt>
                <c:pt idx="11">
                  <c:v>40095.800000000003</c:v>
                </c:pt>
                <c:pt idx="12">
                  <c:v>40094.800000000003</c:v>
                </c:pt>
                <c:pt idx="13">
                  <c:v>40092.800000000003</c:v>
                </c:pt>
                <c:pt idx="14">
                  <c:v>40091.800000000003</c:v>
                </c:pt>
                <c:pt idx="15">
                  <c:v>40090.800000000003</c:v>
                </c:pt>
                <c:pt idx="16">
                  <c:v>40088.800000000003</c:v>
                </c:pt>
                <c:pt idx="17">
                  <c:v>40087.800000000003</c:v>
                </c:pt>
                <c:pt idx="18">
                  <c:v>40086.800000000003</c:v>
                </c:pt>
              </c:numCache>
            </c:numRef>
          </c:yVal>
          <c:smooth val="0"/>
          <c:extLst>
            <c:ext xmlns:c16="http://schemas.microsoft.com/office/drawing/2014/chart" uri="{C3380CC4-5D6E-409C-BE32-E72D297353CC}">
              <c16:uniqueId val="{00000000-80BB-441B-9447-68B1210205C3}"/>
            </c:ext>
          </c:extLst>
        </c:ser>
        <c:dLbls>
          <c:showLegendKey val="0"/>
          <c:showVal val="0"/>
          <c:showCatName val="0"/>
          <c:showSerName val="0"/>
          <c:showPercent val="0"/>
          <c:showBubbleSize val="0"/>
        </c:dLbls>
        <c:axId val="2041634879"/>
        <c:axId val="1126463567"/>
      </c:scatterChart>
      <c:valAx>
        <c:axId val="2041634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of car(years)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463567"/>
        <c:crosses val="autoZero"/>
        <c:crossBetween val="midCat"/>
      </c:valAx>
      <c:valAx>
        <c:axId val="112646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a:t>
                </a:r>
                <a:r>
                  <a:rPr lang="en-US" baseline="0"/>
                  <a:t>s driven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1634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payroll project.xlsx]pivot table from car database!PivotTable6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from car database'!$B$3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222-4E68-BC8B-318DAF2DA4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222-4E68-BC8B-318DAF2DA4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222-4E68-BC8B-318DAF2DA4C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222-4E68-BC8B-318DAF2DA4C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222-4E68-BC8B-318DAF2DA4C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222-4E68-BC8B-318DAF2DA4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from car database'!$A$4:$A$10</c:f>
              <c:strCache>
                <c:ptCount val="6"/>
                <c:pt idx="0">
                  <c:v>Drogba</c:v>
                </c:pt>
                <c:pt idx="1">
                  <c:v>Fernandez</c:v>
                </c:pt>
                <c:pt idx="2">
                  <c:v>Gerrard</c:v>
                </c:pt>
                <c:pt idx="3">
                  <c:v>Lampard</c:v>
                </c:pt>
                <c:pt idx="4">
                  <c:v>smith</c:v>
                </c:pt>
                <c:pt idx="5">
                  <c:v>suarez</c:v>
                </c:pt>
              </c:strCache>
            </c:strRef>
          </c:cat>
          <c:val>
            <c:numRef>
              <c:f>'pivot table from car database'!$B$4:$B$10</c:f>
              <c:numCache>
                <c:formatCode>General</c:formatCode>
                <c:ptCount val="6"/>
                <c:pt idx="0">
                  <c:v>120278.40000000001</c:v>
                </c:pt>
                <c:pt idx="1">
                  <c:v>126287.40000000001</c:v>
                </c:pt>
                <c:pt idx="2">
                  <c:v>140284.40000000002</c:v>
                </c:pt>
                <c:pt idx="3">
                  <c:v>155281.40000000002</c:v>
                </c:pt>
                <c:pt idx="4">
                  <c:v>163379.20000000001</c:v>
                </c:pt>
                <c:pt idx="5">
                  <c:v>130290.40000000001</c:v>
                </c:pt>
              </c:numCache>
            </c:numRef>
          </c:val>
          <c:extLst>
            <c:ext xmlns:c16="http://schemas.microsoft.com/office/drawing/2014/chart" uri="{C3380CC4-5D6E-409C-BE32-E72D297353CC}">
              <c16:uniqueId val="{00000000-DA56-4709-82B1-780A40A691A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Monthly payment for $20k loan</a:t>
            </a:r>
          </a:p>
        </c:rich>
      </c:tx>
      <c:layout>
        <c:manualLayout>
          <c:xMode val="edge"/>
          <c:yMode val="edge"/>
          <c:x val="0.24335411198600174"/>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lotArea>
      <c:layout/>
      <c:barChart>
        <c:barDir val="col"/>
        <c:grouping val="clustered"/>
        <c:varyColors val="0"/>
        <c:ser>
          <c:idx val="0"/>
          <c:order val="0"/>
          <c:tx>
            <c:strRef>
              <c:f>Sheet8!$G$1</c:f>
              <c:strCache>
                <c:ptCount val="1"/>
                <c:pt idx="0">
                  <c:v>Monthly payment</c:v>
                </c:pt>
              </c:strCache>
            </c:strRef>
          </c:tx>
          <c:spPr>
            <a:solidFill>
              <a:schemeClr val="accent2"/>
            </a:solidFill>
            <a:ln>
              <a:noFill/>
            </a:ln>
            <a:effectLst/>
          </c:spPr>
          <c:invertIfNegative val="0"/>
          <c:cat>
            <c:numRef>
              <c:f>Sheet8!$C$2:$C$5</c:f>
              <c:numCache>
                <c:formatCode>0%</c:formatCode>
                <c:ptCount val="4"/>
                <c:pt idx="0">
                  <c:v>0.09</c:v>
                </c:pt>
                <c:pt idx="1">
                  <c:v>0.08</c:v>
                </c:pt>
                <c:pt idx="2">
                  <c:v>7.0000000000000007E-2</c:v>
                </c:pt>
                <c:pt idx="3">
                  <c:v>0.06</c:v>
                </c:pt>
              </c:numCache>
            </c:numRef>
          </c:cat>
          <c:val>
            <c:numRef>
              <c:f>Sheet8!$G$2:$G$5</c:f>
              <c:numCache>
                <c:formatCode>_-[$$-409]* #,##0.00_ ;_-[$$-409]* \-#,##0.00\ ;_-[$$-409]* "-"??_ ;_-@_ </c:formatCode>
                <c:ptCount val="4"/>
                <c:pt idx="0">
                  <c:v>1816.6666666666667</c:v>
                </c:pt>
                <c:pt idx="1">
                  <c:v>1800</c:v>
                </c:pt>
                <c:pt idx="2">
                  <c:v>1783.3333333333333</c:v>
                </c:pt>
                <c:pt idx="3">
                  <c:v>1766.6666666666667</c:v>
                </c:pt>
              </c:numCache>
            </c:numRef>
          </c:val>
          <c:extLst>
            <c:ext xmlns:c16="http://schemas.microsoft.com/office/drawing/2014/chart" uri="{C3380CC4-5D6E-409C-BE32-E72D297353CC}">
              <c16:uniqueId val="{00000000-5C9E-4261-A31D-A07E39634AA1}"/>
            </c:ext>
          </c:extLst>
        </c:ser>
        <c:dLbls>
          <c:showLegendKey val="0"/>
          <c:showVal val="0"/>
          <c:showCatName val="0"/>
          <c:showSerName val="0"/>
          <c:showPercent val="0"/>
          <c:showBubbleSize val="0"/>
        </c:dLbls>
        <c:gapWidth val="267"/>
        <c:overlap val="-43"/>
        <c:axId val="2045316543"/>
        <c:axId val="2045319423"/>
      </c:barChart>
      <c:catAx>
        <c:axId val="204531654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solidFill>
                      <a:schemeClr val="lt1"/>
                    </a:solidFill>
                    <a:latin typeface="+mn-lt"/>
                    <a:ea typeface="+mn-ea"/>
                    <a:cs typeface="+mn-cs"/>
                  </a:rPr>
                  <a:t>Interest rates</a:t>
                </a:r>
                <a:endParaRPr lang="en-US"/>
              </a:p>
            </c:rich>
          </c:tx>
          <c:overlay val="0"/>
          <c:spPr>
            <a:solidFill>
              <a:schemeClr val="accent1"/>
            </a:solidFill>
            <a:ln w="12700" cap="flat" cmpd="sng" algn="ctr">
              <a:solidFill>
                <a:schemeClr val="accent1">
                  <a:shade val="15000"/>
                </a:schemeClr>
              </a:solidFill>
              <a:prstDash val="solid"/>
              <a:miter lim="800000"/>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NG"/>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2045319423"/>
        <c:crosses val="autoZero"/>
        <c:auto val="1"/>
        <c:lblAlgn val="ctr"/>
        <c:lblOffset val="100"/>
        <c:noMultiLvlLbl val="0"/>
      </c:catAx>
      <c:valAx>
        <c:axId val="204531942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solidFill>
                      <a:schemeClr val="lt1"/>
                    </a:solidFill>
                    <a:latin typeface="+mn-lt"/>
                    <a:ea typeface="+mn-ea"/>
                    <a:cs typeface="+mn-cs"/>
                  </a:rPr>
                  <a:t>Monthly payment</a:t>
                </a:r>
                <a:endParaRPr lang="en-US"/>
              </a:p>
            </c:rich>
          </c:tx>
          <c:overlay val="0"/>
          <c:spPr>
            <a:solidFill>
              <a:schemeClr val="accent1"/>
            </a:solidFill>
            <a:ln w="12700" cap="flat" cmpd="sng" algn="ctr">
              <a:solidFill>
                <a:schemeClr val="accent6"/>
              </a:solidFill>
              <a:prstDash val="solid"/>
              <a:miter lim="800000"/>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204531654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518584</xdr:colOff>
      <xdr:row>0</xdr:row>
      <xdr:rowOff>189441</xdr:rowOff>
    </xdr:from>
    <xdr:to>
      <xdr:col>21</xdr:col>
      <xdr:colOff>179917</xdr:colOff>
      <xdr:row>7</xdr:row>
      <xdr:rowOff>106891</xdr:rowOff>
    </xdr:to>
    <xdr:graphicFrame macro="">
      <xdr:nvGraphicFramePr>
        <xdr:cNvPr id="2" name="Chart 1">
          <a:extLst>
            <a:ext uri="{FF2B5EF4-FFF2-40B4-BE49-F238E27FC236}">
              <a16:creationId xmlns:a16="http://schemas.microsoft.com/office/drawing/2014/main" id="{56A843DC-8A6A-0A8C-CA2A-9F26A90A7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508001</xdr:colOff>
      <xdr:row>7</xdr:row>
      <xdr:rowOff>178858</xdr:rowOff>
    </xdr:from>
    <xdr:to>
      <xdr:col>21</xdr:col>
      <xdr:colOff>169334</xdr:colOff>
      <xdr:row>22</xdr:row>
      <xdr:rowOff>64558</xdr:rowOff>
    </xdr:to>
    <xdr:graphicFrame macro="">
      <xdr:nvGraphicFramePr>
        <xdr:cNvPr id="3" name="Chart 2">
          <a:extLst>
            <a:ext uri="{FF2B5EF4-FFF2-40B4-BE49-F238E27FC236}">
              <a16:creationId xmlns:a16="http://schemas.microsoft.com/office/drawing/2014/main" id="{1105EE12-1C56-1698-7721-7A76B5C07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486833</xdr:colOff>
      <xdr:row>22</xdr:row>
      <xdr:rowOff>178858</xdr:rowOff>
    </xdr:from>
    <xdr:to>
      <xdr:col>21</xdr:col>
      <xdr:colOff>148167</xdr:colOff>
      <xdr:row>37</xdr:row>
      <xdr:rowOff>64558</xdr:rowOff>
    </xdr:to>
    <xdr:graphicFrame macro="">
      <xdr:nvGraphicFramePr>
        <xdr:cNvPr id="5" name="Chart 4">
          <a:extLst>
            <a:ext uri="{FF2B5EF4-FFF2-40B4-BE49-F238E27FC236}">
              <a16:creationId xmlns:a16="http://schemas.microsoft.com/office/drawing/2014/main" id="{CE6531AE-3B4C-9A47-0F21-86479B1E6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1</xdr:row>
      <xdr:rowOff>9525</xdr:rowOff>
    </xdr:from>
    <xdr:to>
      <xdr:col>12</xdr:col>
      <xdr:colOff>228600</xdr:colOff>
      <xdr:row>17</xdr:row>
      <xdr:rowOff>52387</xdr:rowOff>
    </xdr:to>
    <xdr:graphicFrame macro="">
      <xdr:nvGraphicFramePr>
        <xdr:cNvPr id="2" name="Chart 1">
          <a:extLst>
            <a:ext uri="{FF2B5EF4-FFF2-40B4-BE49-F238E27FC236}">
              <a16:creationId xmlns:a16="http://schemas.microsoft.com/office/drawing/2014/main" id="{9196EA9B-D9DB-4E6F-BC17-F3AF8745F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85725</xdr:colOff>
      <xdr:row>2</xdr:row>
      <xdr:rowOff>28575</xdr:rowOff>
    </xdr:from>
    <xdr:to>
      <xdr:col>11</xdr:col>
      <xdr:colOff>0</xdr:colOff>
      <xdr:row>18</xdr:row>
      <xdr:rowOff>71437</xdr:rowOff>
    </xdr:to>
    <xdr:graphicFrame macro="">
      <xdr:nvGraphicFramePr>
        <xdr:cNvPr id="9" name="Chart 8">
          <a:extLst>
            <a:ext uri="{FF2B5EF4-FFF2-40B4-BE49-F238E27FC236}">
              <a16:creationId xmlns:a16="http://schemas.microsoft.com/office/drawing/2014/main" id="{EC3BF3F7-CD60-4D3F-BFA5-DF9A8E2E0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2</xdr:row>
      <xdr:rowOff>28576</xdr:rowOff>
    </xdr:from>
    <xdr:to>
      <xdr:col>2</xdr:col>
      <xdr:colOff>638175</xdr:colOff>
      <xdr:row>7</xdr:row>
      <xdr:rowOff>180976</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8E544425-7549-7817-2B4E-94DF255B165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575" y="409576"/>
              <a:ext cx="1828800" cy="11049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9525</xdr:rowOff>
    </xdr:from>
    <xdr:to>
      <xdr:col>2</xdr:col>
      <xdr:colOff>638175</xdr:colOff>
      <xdr:row>21</xdr:row>
      <xdr:rowOff>57150</xdr:rowOff>
    </xdr:to>
    <mc:AlternateContent xmlns:mc="http://schemas.openxmlformats.org/markup-compatibility/2006" xmlns:a14="http://schemas.microsoft.com/office/drawing/2010/main">
      <mc:Choice Requires="a14">
        <xdr:graphicFrame macro="">
          <xdr:nvGraphicFramePr>
            <xdr:cNvPr id="3" name="sales location">
              <a:extLst>
                <a:ext uri="{FF2B5EF4-FFF2-40B4-BE49-F238E27FC236}">
                  <a16:creationId xmlns:a16="http://schemas.microsoft.com/office/drawing/2014/main" id="{AF141401-FABA-27A2-B9F7-B874278AD638}"/>
                </a:ext>
              </a:extLst>
            </xdr:cNvPr>
            <xdr:cNvGraphicFramePr/>
          </xdr:nvGraphicFramePr>
          <xdr:xfrm>
            <a:off x="0" y="0"/>
            <a:ext cx="0" cy="0"/>
          </xdr:xfrm>
          <a:graphic>
            <a:graphicData uri="http://schemas.microsoft.com/office/drawing/2010/slicer">
              <sle:slicer xmlns:sle="http://schemas.microsoft.com/office/drawing/2010/slicer" name="sales location"/>
            </a:graphicData>
          </a:graphic>
        </xdr:graphicFrame>
      </mc:Choice>
      <mc:Fallback xmlns="">
        <xdr:sp macro="" textlink="">
          <xdr:nvSpPr>
            <xdr:cNvPr id="0" name=""/>
            <xdr:cNvSpPr>
              <a:spLocks noTextEdit="1"/>
            </xdr:cNvSpPr>
          </xdr:nvSpPr>
          <xdr:spPr>
            <a:xfrm>
              <a:off x="28575" y="15335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214312</xdr:colOff>
      <xdr:row>0</xdr:row>
      <xdr:rowOff>485774</xdr:rowOff>
    </xdr:from>
    <xdr:to>
      <xdr:col>21</xdr:col>
      <xdr:colOff>531018</xdr:colOff>
      <xdr:row>14</xdr:row>
      <xdr:rowOff>38099</xdr:rowOff>
    </xdr:to>
    <xdr:graphicFrame macro="">
      <xdr:nvGraphicFramePr>
        <xdr:cNvPr id="2" name="Chart 1">
          <a:extLst>
            <a:ext uri="{FF2B5EF4-FFF2-40B4-BE49-F238E27FC236}">
              <a16:creationId xmlns:a16="http://schemas.microsoft.com/office/drawing/2014/main" id="{113D5216-4A7D-E163-EBBC-1091044AC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123825</xdr:colOff>
      <xdr:row>0</xdr:row>
      <xdr:rowOff>166687</xdr:rowOff>
    </xdr:from>
    <xdr:to>
      <xdr:col>10</xdr:col>
      <xdr:colOff>428625</xdr:colOff>
      <xdr:row>15</xdr:row>
      <xdr:rowOff>52387</xdr:rowOff>
    </xdr:to>
    <xdr:graphicFrame macro="">
      <xdr:nvGraphicFramePr>
        <xdr:cNvPr id="4" name="Chart 3">
          <a:extLst>
            <a:ext uri="{FF2B5EF4-FFF2-40B4-BE49-F238E27FC236}">
              <a16:creationId xmlns:a16="http://schemas.microsoft.com/office/drawing/2014/main" id="{70AD7BB3-351A-30A0-B2FE-686886CA1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457200</xdr:colOff>
      <xdr:row>0</xdr:row>
      <xdr:rowOff>309562</xdr:rowOff>
    </xdr:from>
    <xdr:to>
      <xdr:col>15</xdr:col>
      <xdr:colOff>152400</xdr:colOff>
      <xdr:row>15</xdr:row>
      <xdr:rowOff>61912</xdr:rowOff>
    </xdr:to>
    <xdr:graphicFrame macro="">
      <xdr:nvGraphicFramePr>
        <xdr:cNvPr id="2" name="Chart 1">
          <a:extLst>
            <a:ext uri="{FF2B5EF4-FFF2-40B4-BE49-F238E27FC236}">
              <a16:creationId xmlns:a16="http://schemas.microsoft.com/office/drawing/2014/main" id="{2D85B265-D3AB-09CF-8CC6-66CFE9A04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88.682735879629" createdVersion="8" refreshedVersion="8" minRefreshableVersion="3" recordCount="21" xr:uid="{B9FC23CA-F85F-476B-8D3A-8050A18E7A34}">
  <cacheSource type="worksheet">
    <worksheetSource ref="A1:K22" sheet="Sales Report"/>
  </cacheSource>
  <cacheFields count="11">
    <cacheField name="Month" numFmtId="0">
      <sharedItems count="2">
        <s v="January"/>
        <s v="Feb"/>
      </sharedItems>
    </cacheField>
    <cacheField name="Transaction number" numFmtId="0">
      <sharedItems containsSemiMixedTypes="0" containsString="0" containsNumber="1" containsInteger="1" minValue="1001" maxValue="1021"/>
    </cacheField>
    <cacheField name="Product code" numFmtId="0">
      <sharedItems containsSemiMixedTypes="0" containsString="0" containsNumber="1" containsInteger="1" minValue="1357" maxValue="9988"/>
    </cacheField>
    <cacheField name="product description" numFmtId="0">
      <sharedItems count="8">
        <s v="water pump"/>
        <s v="net"/>
        <s v="chlorine test kits"/>
        <s v="pool cover "/>
        <s v="Autovac"/>
        <s v="1 Gal muratic acid"/>
        <s v="8 ft hose"/>
        <s v="skimmer"/>
      </sharedItems>
    </cacheField>
    <cacheField name="store cost" numFmtId="164">
      <sharedItems containsSemiMixedTypes="0" containsString="0" containsNumber="1" minValue="3" maxValue="344" count="9">
        <n v="344"/>
        <n v="11.4"/>
        <n v="60"/>
        <n v="58.3"/>
        <n v="6.2"/>
        <n v="3"/>
        <n v="4"/>
        <n v="45"/>
        <n v="5"/>
      </sharedItems>
    </cacheField>
    <cacheField name="sale price" numFmtId="164">
      <sharedItems containsSemiMixedTypes="0" containsString="0" containsNumber="1" minValue="4.5" maxValue="516" count="9">
        <n v="516"/>
        <n v="17.100000000000001"/>
        <n v="90"/>
        <n v="87.449999999999989"/>
        <n v="9.3000000000000007"/>
        <n v="4.5"/>
        <n v="6"/>
        <n v="67.5"/>
        <n v="7.5"/>
      </sharedItems>
    </cacheField>
    <cacheField name="Profit" numFmtId="164">
      <sharedItems containsSemiMixedTypes="0" containsString="0" containsNumber="1" minValue="1.5" maxValue="172" count="9">
        <n v="172"/>
        <n v="5.7000000000000011"/>
        <n v="30"/>
        <n v="29.149999999999991"/>
        <n v="3.1000000000000005"/>
        <n v="1.5"/>
        <n v="2"/>
        <n v="22.5"/>
        <n v="2.5"/>
      </sharedItems>
    </cacheField>
    <cacheField name="commisions 10% for items less than $50. 20% for items more than more than $50" numFmtId="164">
      <sharedItems containsSemiMixedTypes="0" containsString="0" containsNumber="1" minValue="0.15000000000000002" maxValue="34.4" count="9">
        <n v="34.4"/>
        <n v="0.57000000000000017"/>
        <n v="6"/>
        <n v="5.8299999999999983"/>
        <n v="0.31000000000000005"/>
        <n v="0.15000000000000002"/>
        <n v="0.2"/>
        <n v="4.5"/>
        <n v="0.25"/>
      </sharedItems>
    </cacheField>
    <cacheField name="First Name" numFmtId="0">
      <sharedItems/>
    </cacheField>
    <cacheField name="Last Name" numFmtId="0">
      <sharedItems/>
    </cacheField>
    <cacheField name="sales location" numFmtId="0">
      <sharedItems count="5">
        <s v="AZ"/>
        <s v="CA"/>
        <s v="CO "/>
        <s v="NM"/>
        <s v="NY"/>
      </sharedItems>
    </cacheField>
  </cacheFields>
  <extLst>
    <ext xmlns:x14="http://schemas.microsoft.com/office/spreadsheetml/2009/9/main" uri="{725AE2AE-9491-48be-B2B4-4EB974FC3084}">
      <x14:pivotCacheDefinition pivotCacheId="20207468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88.682736226852" createdVersion="8" refreshedVersion="8" minRefreshableVersion="3" recordCount="19" xr:uid="{404356E4-53DE-429B-A6BB-0332D735748C}">
  <cacheSource type="worksheet">
    <worksheetSource ref="A1:N20" sheet="Car Database"/>
  </cacheSource>
  <cacheFields count="14">
    <cacheField name="Car ID" numFmtId="0">
      <sharedItems/>
    </cacheField>
    <cacheField name="Make" numFmtId="0">
      <sharedItems/>
    </cacheField>
    <cacheField name="Make (full name)" numFmtId="0">
      <sharedItems/>
    </cacheField>
    <cacheField name="Model" numFmtId="0">
      <sharedItems/>
    </cacheField>
    <cacheField name="Model(Fullname)" numFmtId="0">
      <sharedItems/>
    </cacheField>
    <cacheField name="Manufacture year" numFmtId="0">
      <sharedItems/>
    </cacheField>
    <cacheField name="Age" numFmtId="0">
      <sharedItems containsSemiMixedTypes="0" containsString="0" containsNumber="1" containsInteger="1" minValue="9" maxValue="25"/>
    </cacheField>
    <cacheField name="Miles" numFmtId="43">
      <sharedItems containsSemiMixedTypes="0" containsString="0" containsNumber="1" minValue="40086.800000000003" maxValue="70093.8"/>
    </cacheField>
    <cacheField name="Miles/year" numFmtId="43">
      <sharedItems containsSemiMixedTypes="0" containsString="0" containsNumber="1" minValue="1636.6040816326531" maxValue="5226.1565217391308"/>
    </cacheField>
    <cacheField name="color" numFmtId="0">
      <sharedItems/>
    </cacheField>
    <cacheField name="Driver" numFmtId="0">
      <sharedItems count="6">
        <s v="Lampard"/>
        <s v="Gerrard"/>
        <s v="suarez"/>
        <s v="Fernandez"/>
        <s v="smith"/>
        <s v="Drogba"/>
      </sharedItems>
    </cacheField>
    <cacheField name="Warranty miles" numFmtId="3">
      <sharedItems containsSemiMixedTypes="0" containsString="0" containsNumber="1" containsInteger="1" minValue="50000" maxValue="50000"/>
    </cacheField>
    <cacheField name="covered?" numFmtId="0">
      <sharedItems/>
    </cacheField>
    <cacheField name="Newcar 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1004"/>
    <n v="6545"/>
    <x v="0"/>
    <x v="0"/>
    <x v="0"/>
    <x v="0"/>
    <x v="0"/>
    <s v="Arnold"/>
    <s v="Alexandar"/>
    <x v="0"/>
  </r>
  <r>
    <x v="0"/>
    <n v="1010"/>
    <n v="3345"/>
    <x v="1"/>
    <x v="1"/>
    <x v="1"/>
    <x v="1"/>
    <x v="1"/>
    <s v="young"/>
    <s v="ashley"/>
    <x v="0"/>
  </r>
  <r>
    <x v="1"/>
    <n v="1017"/>
    <n v="5567"/>
    <x v="2"/>
    <x v="2"/>
    <x v="2"/>
    <x v="2"/>
    <x v="2"/>
    <s v="okechukwu"/>
    <s v="Chibuike"/>
    <x v="0"/>
  </r>
  <r>
    <x v="0"/>
    <n v="1014"/>
    <n v="4456"/>
    <x v="0"/>
    <x v="0"/>
    <x v="0"/>
    <x v="0"/>
    <x v="0"/>
    <s v="thiago"/>
    <s v="Alcantra"/>
    <x v="1"/>
  </r>
  <r>
    <x v="0"/>
    <n v="1001"/>
    <n v="9822"/>
    <x v="3"/>
    <x v="3"/>
    <x v="3"/>
    <x v="3"/>
    <x v="3"/>
    <s v="Kern"/>
    <s v="John"/>
    <x v="1"/>
  </r>
  <r>
    <x v="1"/>
    <n v="1020"/>
    <n v="1357"/>
    <x v="4"/>
    <x v="4"/>
    <x v="4"/>
    <x v="4"/>
    <x v="4"/>
    <s v="Gabriel"/>
    <s v="martinelli"/>
    <x v="1"/>
  </r>
  <r>
    <x v="0"/>
    <n v="1007"/>
    <n v="7724"/>
    <x v="2"/>
    <x v="5"/>
    <x v="5"/>
    <x v="5"/>
    <x v="5"/>
    <s v="Luiz"/>
    <s v="suarez"/>
    <x v="1"/>
  </r>
  <r>
    <x v="0"/>
    <n v="1013"/>
    <n v="3030"/>
    <x v="5"/>
    <x v="6"/>
    <x v="6"/>
    <x v="6"/>
    <x v="6"/>
    <s v="baker"/>
    <s v="tom"/>
    <x v="1"/>
  </r>
  <r>
    <x v="0"/>
    <n v="1011"/>
    <n v="6675"/>
    <x v="1"/>
    <x v="1"/>
    <x v="1"/>
    <x v="1"/>
    <x v="1"/>
    <s v="norman"/>
    <s v="bill"/>
    <x v="2"/>
  </r>
  <r>
    <x v="0"/>
    <n v="1005"/>
    <n v="5673"/>
    <x v="2"/>
    <x v="5"/>
    <x v="5"/>
    <x v="5"/>
    <x v="5"/>
    <s v="Van"/>
    <s v="dijk"/>
    <x v="2"/>
  </r>
  <r>
    <x v="1"/>
    <n v="1018"/>
    <n v="7761"/>
    <x v="6"/>
    <x v="5"/>
    <x v="5"/>
    <x v="5"/>
    <x v="5"/>
    <s v="Darwin"/>
    <s v="Nunez"/>
    <x v="2"/>
  </r>
  <r>
    <x v="0"/>
    <n v="1003"/>
    <n v="8972"/>
    <x v="6"/>
    <x v="4"/>
    <x v="4"/>
    <x v="4"/>
    <x v="4"/>
    <s v="henderson"/>
    <s v="jordan"/>
    <x v="3"/>
  </r>
  <r>
    <x v="1"/>
    <n v="1019"/>
    <n v="2468"/>
    <x v="6"/>
    <x v="4"/>
    <x v="4"/>
    <x v="4"/>
    <x v="4"/>
    <s v="Fabinho"/>
    <s v="kloop"/>
    <x v="3"/>
  </r>
  <r>
    <x v="0"/>
    <n v="1016"/>
    <n v="9988"/>
    <x v="4"/>
    <x v="4"/>
    <x v="4"/>
    <x v="4"/>
    <x v="4"/>
    <s v="Riyad"/>
    <s v="mahrez"/>
    <x v="3"/>
  </r>
  <r>
    <x v="0"/>
    <n v="1006"/>
    <n v="6677"/>
    <x v="3"/>
    <x v="3"/>
    <x v="3"/>
    <x v="3"/>
    <x v="3"/>
    <s v="Blessing"/>
    <s v="njoku"/>
    <x v="3"/>
  </r>
  <r>
    <x v="0"/>
    <n v="1009"/>
    <n v="2198"/>
    <x v="2"/>
    <x v="5"/>
    <x v="5"/>
    <x v="5"/>
    <x v="5"/>
    <s v="Obim"/>
    <s v="onote"/>
    <x v="3"/>
  </r>
  <r>
    <x v="0"/>
    <n v="1012"/>
    <n v="9822"/>
    <x v="7"/>
    <x v="7"/>
    <x v="7"/>
    <x v="7"/>
    <x v="7"/>
    <s v="marin"/>
    <s v="trent"/>
    <x v="3"/>
  </r>
  <r>
    <x v="0"/>
    <n v="1002"/>
    <n v="2234"/>
    <x v="1"/>
    <x v="1"/>
    <x v="1"/>
    <x v="1"/>
    <x v="1"/>
    <s v="Howard"/>
    <s v="gloria"/>
    <x v="4"/>
  </r>
  <r>
    <x v="0"/>
    <n v="1015"/>
    <n v="7893"/>
    <x v="6"/>
    <x v="1"/>
    <x v="1"/>
    <x v="1"/>
    <x v="1"/>
    <s v="Erling"/>
    <s v="haaland"/>
    <x v="4"/>
  </r>
  <r>
    <x v="1"/>
    <n v="1021"/>
    <n v="3175"/>
    <x v="0"/>
    <x v="8"/>
    <x v="8"/>
    <x v="8"/>
    <x v="8"/>
    <s v="Bukayo"/>
    <s v="saka"/>
    <x v="4"/>
  </r>
  <r>
    <x v="0"/>
    <n v="1008"/>
    <n v="8921"/>
    <x v="1"/>
    <x v="1"/>
    <x v="1"/>
    <x v="1"/>
    <x v="1"/>
    <s v="Odubo"/>
    <s v="ukam"/>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FD06MTG001"/>
    <s v="FD"/>
    <s v="Ford"/>
    <s v="MTG"/>
    <s v="Mustang"/>
    <s v="06"/>
    <n v="17"/>
    <n v="70093.8"/>
    <n v="4005.36"/>
    <s v="orange"/>
    <x v="0"/>
    <n v="50000"/>
    <s v="not covered"/>
    <s v="FD06MTGORA001"/>
  </r>
  <r>
    <s v="TY12COR011"/>
    <s v="TY"/>
    <s v="Toyota"/>
    <s v="COR"/>
    <s v="Corola"/>
    <s v="12"/>
    <n v="11"/>
    <n v="60100.800000000003"/>
    <n v="5226.1565217391308"/>
    <s v="silver"/>
    <x v="1"/>
    <n v="50000"/>
    <s v="not covered"/>
    <s v="TY12CORSIL011"/>
  </r>
  <r>
    <s v="FD07MTG003"/>
    <s v="FD"/>
    <s v="Ford"/>
    <s v="MTG"/>
    <s v="Mustang"/>
    <s v="07"/>
    <n v="16"/>
    <n v="50102.8"/>
    <n v="3036.5333333333333"/>
    <s v="Black"/>
    <x v="2"/>
    <n v="50000"/>
    <s v="not covered"/>
    <s v="FD07MTGBLA003"/>
  </r>
  <r>
    <s v="FD98MTG004"/>
    <s v="FD"/>
    <s v="Ford"/>
    <s v="MTG"/>
    <s v="Mustang"/>
    <s v="98"/>
    <n v="25"/>
    <n v="46089.8"/>
    <n v="1807.443137254902"/>
    <s v="orange"/>
    <x v="3"/>
    <n v="50000"/>
    <s v="Y"/>
    <s v="FD98MTGORA004"/>
  </r>
  <r>
    <s v="FD09FCS005"/>
    <s v="FD"/>
    <s v="Ford"/>
    <s v="FCS"/>
    <s v="focus"/>
    <s v="09"/>
    <n v="14"/>
    <n v="45099.8"/>
    <n v="3110.3310344827587"/>
    <s v="gold"/>
    <x v="0"/>
    <n v="50000"/>
    <s v="Y"/>
    <s v="FD09FCSGOL005"/>
  </r>
  <r>
    <s v="FD08FCS006"/>
    <s v="FD"/>
    <s v="Ford"/>
    <s v="FCS"/>
    <s v="focus"/>
    <s v="08"/>
    <n v="15"/>
    <n v="42097.8"/>
    <n v="2715.9870967741936"/>
    <s v="orange"/>
    <x v="4"/>
    <n v="50000"/>
    <s v="Y"/>
    <s v="FD08FCSORA006"/>
  </r>
  <r>
    <s v="TY10CAM029"/>
    <s v="TY"/>
    <s v="Toyota"/>
    <s v="CAM"/>
    <s v="Camry"/>
    <s v="10"/>
    <n v="13"/>
    <n v="41085.800000000003"/>
    <n v="3043.3925925925928"/>
    <s v="orange"/>
    <x v="4"/>
    <n v="50000"/>
    <s v="Y"/>
    <s v="TY10CAMORA029"/>
  </r>
  <r>
    <s v="FD07FCS008"/>
    <s v="FD"/>
    <s v="Ford"/>
    <s v="FCS"/>
    <s v="focus"/>
    <s v="07"/>
    <n v="16"/>
    <n v="40103.800000000003"/>
    <n v="2430.5333333333333"/>
    <s v="Blue "/>
    <x v="4"/>
    <n v="50000"/>
    <s v="Y"/>
    <s v="FD07FCSBLU008"/>
  </r>
  <r>
    <s v="FD07FCS009"/>
    <s v="FD"/>
    <s v="Ford"/>
    <s v="FCS"/>
    <s v="focus"/>
    <s v="07"/>
    <n v="16"/>
    <n v="40101.800000000003"/>
    <n v="2430.4121212121213"/>
    <s v="Red"/>
    <x v="3"/>
    <n v="50000"/>
    <s v="Y"/>
    <s v="FD07FCSRED009"/>
  </r>
  <r>
    <s v="HO14ODY041"/>
    <s v="HO"/>
    <s v="Honda"/>
    <s v="ODY"/>
    <s v="Odyssey"/>
    <s v="14"/>
    <n v="9"/>
    <n v="40098.800000000003"/>
    <n v="4220.9263157894738"/>
    <s v="brown"/>
    <x v="5"/>
    <n v="50000"/>
    <s v="Y"/>
    <s v="HO14ODYBRO041"/>
  </r>
  <r>
    <s v="HO99ODY041"/>
    <s v="HO"/>
    <s v="Honda"/>
    <s v="ODY"/>
    <s v="Odyssey"/>
    <s v="99"/>
    <n v="24"/>
    <n v="40096.800000000003"/>
    <n v="1636.6040816326531"/>
    <s v="white"/>
    <x v="2"/>
    <n v="50000"/>
    <s v="Y"/>
    <s v="HO99ODYWHI041"/>
  </r>
  <r>
    <s v="HY14ODY040"/>
    <s v="HY"/>
    <s v="Hyundai"/>
    <s v="ODY"/>
    <s v="Odyssey"/>
    <s v="14"/>
    <n v="9"/>
    <n v="40095.800000000003"/>
    <n v="4220.6105263157897"/>
    <s v="gold"/>
    <x v="3"/>
    <n v="50000"/>
    <s v="Y"/>
    <s v="HY14ODYGOL040"/>
  </r>
  <r>
    <s v="HO14ODY044"/>
    <s v="HO"/>
    <s v="Honda"/>
    <s v="ODY"/>
    <s v="Odyssey"/>
    <s v="14"/>
    <n v="9"/>
    <n v="40094.800000000003"/>
    <n v="4220.5052631578947"/>
    <s v="brown"/>
    <x v="1"/>
    <n v="50000"/>
    <s v="Y"/>
    <s v="HO14ODYBRO044"/>
  </r>
  <r>
    <s v="HY14ODY045"/>
    <s v="HY"/>
    <s v="Hyundai"/>
    <s v="ODY"/>
    <s v="Odyssey"/>
    <s v="14"/>
    <n v="9"/>
    <n v="40092.800000000003"/>
    <n v="4220.2947368421055"/>
    <s v="white"/>
    <x v="5"/>
    <n v="50000"/>
    <s v="Y"/>
    <s v="HY14ODYWHI045"/>
  </r>
  <r>
    <s v="HO14ODY046"/>
    <s v="HO"/>
    <s v="Honda"/>
    <s v="ODY"/>
    <s v="Odyssey"/>
    <s v="14"/>
    <n v="9"/>
    <n v="40091.800000000003"/>
    <n v="4220.1894736842105"/>
    <s v="gold"/>
    <x v="4"/>
    <n v="50000"/>
    <s v="Y"/>
    <s v="HO14ODYGOL046"/>
  </r>
  <r>
    <s v="TY13COR027"/>
    <s v="TY"/>
    <s v="Toyota"/>
    <s v="COR"/>
    <s v="Corola"/>
    <s v="13"/>
    <n v="10"/>
    <n v="40090.800000000003"/>
    <n v="3818.1714285714288"/>
    <s v="brown"/>
    <x v="2"/>
    <n v="50000"/>
    <s v="Y"/>
    <s v="TY13CORBRO027"/>
  </r>
  <r>
    <s v="GM10SLV017"/>
    <s v="GM"/>
    <s v="General Motors"/>
    <s v="SLV"/>
    <s v="silverado"/>
    <s v="10"/>
    <n v="13"/>
    <n v="40088.800000000003"/>
    <n v="2969.5407407407411"/>
    <s v="white"/>
    <x v="1"/>
    <n v="50000"/>
    <s v="Y"/>
    <s v="GM10SLVWHI017"/>
  </r>
  <r>
    <s v="HY12ELA049"/>
    <s v="HY"/>
    <s v="Hyundai"/>
    <s v="ELA"/>
    <s v="Elantra"/>
    <s v="12"/>
    <n v="11"/>
    <n v="40087.800000000003"/>
    <n v="3485.8956521739133"/>
    <s v="gold"/>
    <x v="0"/>
    <n v="50000"/>
    <s v="Y"/>
    <s v="HY12ELAGOL049"/>
  </r>
  <r>
    <s v="GM11SLV007"/>
    <s v="GM"/>
    <s v="General Motors"/>
    <s v="SLV"/>
    <s v="silverado"/>
    <s v="11"/>
    <n v="12"/>
    <n v="40086.800000000003"/>
    <n v="3206.9440000000004"/>
    <s v="brown"/>
    <x v="5"/>
    <n v="50000"/>
    <s v="Y"/>
    <s v="GM11SLVBRO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AB0F1D-83D4-48EE-8DA7-2A2ED52E31D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1" firstDataRow="2" firstDataCol="1"/>
  <pivotFields count="11">
    <pivotField axis="axisCol" showAll="0">
      <items count="3">
        <item x="1"/>
        <item x="0"/>
        <item t="default"/>
      </items>
    </pivotField>
    <pivotField showAll="0"/>
    <pivotField showAll="0"/>
    <pivotField axis="axisRow" showAll="0">
      <items count="9">
        <item x="5"/>
        <item x="6"/>
        <item x="4"/>
        <item x="2"/>
        <item x="1"/>
        <item x="3"/>
        <item x="7"/>
        <item x="0"/>
        <item t="default"/>
      </items>
    </pivotField>
    <pivotField numFmtId="164" showAll="0">
      <items count="10">
        <item h="1" x="5"/>
        <item h="1" x="6"/>
        <item h="1" x="8"/>
        <item h="1" x="4"/>
        <item h="1" x="1"/>
        <item h="1" x="7"/>
        <item h="1" x="3"/>
        <item x="2"/>
        <item h="1" x="0"/>
        <item t="default"/>
      </items>
    </pivotField>
    <pivotField dataField="1" numFmtId="164" showAll="0">
      <items count="10">
        <item x="5"/>
        <item x="6"/>
        <item x="8"/>
        <item x="4"/>
        <item x="1"/>
        <item x="7"/>
        <item x="3"/>
        <item x="2"/>
        <item x="0"/>
        <item t="default"/>
      </items>
    </pivotField>
    <pivotField numFmtId="164" showAll="0">
      <items count="10">
        <item h="1" x="5"/>
        <item h="1" x="6"/>
        <item h="1" x="8"/>
        <item x="4"/>
        <item h="1" x="1"/>
        <item h="1" x="7"/>
        <item h="1" x="3"/>
        <item h="1" x="2"/>
        <item h="1" x="0"/>
        <item t="default"/>
      </items>
    </pivotField>
    <pivotField numFmtId="164" showAll="0">
      <items count="10">
        <item h="1" x="5"/>
        <item x="6"/>
        <item h="1" x="8"/>
        <item h="1" x="4"/>
        <item h="1" x="1"/>
        <item h="1" x="7"/>
        <item h="1" x="3"/>
        <item h="1" x="2"/>
        <item h="1" x="0"/>
        <item t="default"/>
      </items>
    </pivotField>
    <pivotField showAll="0"/>
    <pivotField showAll="0"/>
    <pivotField showAll="0">
      <items count="6">
        <item x="0"/>
        <item h="1" x="1"/>
        <item h="1" x="2"/>
        <item h="1" x="3"/>
        <item h="1" x="4"/>
        <item t="default"/>
      </items>
    </pivotField>
  </pivotFields>
  <rowFields count="1">
    <field x="3"/>
  </rowFields>
  <rowItems count="4">
    <i>
      <x v="3"/>
    </i>
    <i>
      <x v="4"/>
    </i>
    <i>
      <x v="7"/>
    </i>
    <i t="grand">
      <x/>
    </i>
  </rowItems>
  <colFields count="1">
    <field x="0"/>
  </colFields>
  <colItems count="3">
    <i>
      <x/>
    </i>
    <i>
      <x v="1"/>
    </i>
    <i t="grand">
      <x/>
    </i>
  </colItems>
  <dataFields count="1">
    <dataField name="Sum of sale price" fld="5" baseField="9" baseItem="4" numFmtId="164"/>
  </dataFields>
  <formats count="2">
    <format dxfId="4">
      <pivotArea outline="0" collapsedLevelsAreSubtotals="1" fieldPosition="0"/>
    </format>
    <format dxfId="3">
      <pivotArea dataOnly="0" labelOnly="1" outline="0" axis="axisValues" fieldPosition="0"/>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6" format="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658C5-9493-4483-B9C4-7B1F1861718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4">
    <pivotField showAll="0"/>
    <pivotField showAll="0"/>
    <pivotField showAll="0"/>
    <pivotField showAll="0"/>
    <pivotField showAll="0"/>
    <pivotField showAll="0"/>
    <pivotField showAll="0"/>
    <pivotField dataField="1" numFmtId="43" showAll="0"/>
    <pivotField numFmtId="43" showAll="0"/>
    <pivotField showAll="0"/>
    <pivotField axis="axisRow" showAll="0">
      <items count="7">
        <item x="5"/>
        <item x="3"/>
        <item x="1"/>
        <item x="0"/>
        <item x="4"/>
        <item x="2"/>
        <item t="default"/>
      </items>
    </pivotField>
    <pivotField numFmtId="3" showAll="0"/>
    <pivotField showAll="0"/>
    <pivotField showAll="0"/>
  </pivotFields>
  <rowFields count="1">
    <field x="10"/>
  </rowFields>
  <rowItems count="7">
    <i>
      <x/>
    </i>
    <i>
      <x v="1"/>
    </i>
    <i>
      <x v="2"/>
    </i>
    <i>
      <x v="3"/>
    </i>
    <i>
      <x v="4"/>
    </i>
    <i>
      <x v="5"/>
    </i>
    <i t="grand">
      <x/>
    </i>
  </rowItems>
  <colItems count="1">
    <i/>
  </colItems>
  <dataFields count="1">
    <dataField name="Sum of Miles" fld="7" baseField="0" baseItem="0"/>
  </dataFields>
  <chartFormats count="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0" count="1" selected="0">
            <x v="0"/>
          </reference>
        </references>
      </pivotArea>
    </chartFormat>
    <chartFormat chart="10" format="2">
      <pivotArea type="data" outline="0" fieldPosition="0">
        <references count="2">
          <reference field="4294967294" count="1" selected="0">
            <x v="0"/>
          </reference>
          <reference field="10" count="1" selected="0">
            <x v="1"/>
          </reference>
        </references>
      </pivotArea>
    </chartFormat>
    <chartFormat chart="10" format="3">
      <pivotArea type="data" outline="0" fieldPosition="0">
        <references count="2">
          <reference field="4294967294" count="1" selected="0">
            <x v="0"/>
          </reference>
          <reference field="10" count="1" selected="0">
            <x v="2"/>
          </reference>
        </references>
      </pivotArea>
    </chartFormat>
    <chartFormat chart="10" format="4">
      <pivotArea type="data" outline="0" fieldPosition="0">
        <references count="2">
          <reference field="4294967294" count="1" selected="0">
            <x v="0"/>
          </reference>
          <reference field="10" count="1" selected="0">
            <x v="3"/>
          </reference>
        </references>
      </pivotArea>
    </chartFormat>
    <chartFormat chart="10" format="5">
      <pivotArea type="data" outline="0" fieldPosition="0">
        <references count="2">
          <reference field="4294967294" count="1" selected="0">
            <x v="0"/>
          </reference>
          <reference field="10" count="1" selected="0">
            <x v="4"/>
          </reference>
        </references>
      </pivotArea>
    </chartFormat>
    <chartFormat chart="10" format="6">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01E5CD1-37FF-4B07-A99C-9FA57D46278E}" sourceName="Month">
  <pivotTables>
    <pivotTable tabId="5" name="PivotTable5"/>
  </pivotTables>
  <data>
    <tabular pivotCacheId="202074683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location" xr10:uid="{54F06B69-177C-4EE6-8FF2-0A5512534E41}" sourceName="sales location">
  <pivotTables>
    <pivotTable tabId="5" name="PivotTable5"/>
  </pivotTables>
  <data>
    <tabular pivotCacheId="2020746835">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7E7FABB-050C-4BB4-86BB-6260D9547F3B}" cache="Slicer_Month" caption="Month" rowHeight="241300"/>
  <slicer name="sales location" xr10:uid="{37972FFA-6921-421D-A16C-3AC97F4DF111}" cache="Slicer_sales_location" caption="sales 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ABEF5-2091-4132-8B9B-946EA0771669}">
  <sheetPr>
    <tabColor rgb="FF92D050"/>
    <pageSetUpPr fitToPage="1"/>
  </sheetPr>
  <dimension ref="A1:AD25"/>
  <sheetViews>
    <sheetView tabSelected="1" topLeftCell="Q1" zoomScale="98" zoomScaleNormal="98" workbookViewId="0">
      <selection activeCell="AD5" sqref="AD5"/>
    </sheetView>
  </sheetViews>
  <sheetFormatPr defaultRowHeight="15" x14ac:dyDescent="0.25"/>
  <cols>
    <col min="1" max="1" width="13" customWidth="1"/>
    <col min="2" max="2" width="12.140625" customWidth="1"/>
    <col min="3" max="3" width="13" customWidth="1"/>
    <col min="4" max="13" width="14.42578125" customWidth="1"/>
    <col min="14" max="18" width="13" customWidth="1"/>
    <col min="19" max="23" width="15.28515625" customWidth="1"/>
    <col min="24" max="24" width="15.42578125" customWidth="1"/>
    <col min="25" max="28" width="12.5703125" bestFit="1" customWidth="1"/>
    <col min="30" max="30" width="12.140625" customWidth="1"/>
  </cols>
  <sheetData>
    <row r="1" spans="1:30" s="3" customFormat="1" ht="18.75" x14ac:dyDescent="0.3">
      <c r="A1" s="3" t="s">
        <v>0</v>
      </c>
      <c r="C1" s="3" t="s">
        <v>44</v>
      </c>
    </row>
    <row r="2" spans="1:30" s="6" customFormat="1" ht="15.75" x14ac:dyDescent="0.25">
      <c r="D2" s="6" t="s">
        <v>2</v>
      </c>
      <c r="I2" s="5" t="s">
        <v>45</v>
      </c>
      <c r="J2" s="5"/>
      <c r="K2" s="5"/>
      <c r="L2" s="5"/>
      <c r="M2" s="5"/>
      <c r="N2" s="6" t="s">
        <v>3</v>
      </c>
      <c r="S2" s="4" t="s">
        <v>46</v>
      </c>
      <c r="T2" s="4"/>
      <c r="U2" s="4"/>
      <c r="V2" s="4"/>
      <c r="W2" s="4"/>
      <c r="X2" s="4" t="s">
        <v>47</v>
      </c>
      <c r="AD2" s="6" t="s">
        <v>48</v>
      </c>
    </row>
    <row r="3" spans="1:30" s="4" customFormat="1" x14ac:dyDescent="0.25">
      <c r="A3" s="4" t="s">
        <v>1</v>
      </c>
      <c r="B3" s="4" t="s">
        <v>5</v>
      </c>
      <c r="C3" s="4" t="s">
        <v>4</v>
      </c>
      <c r="D3" s="12">
        <v>44927</v>
      </c>
      <c r="E3" s="12">
        <f>D3+7</f>
        <v>44934</v>
      </c>
      <c r="F3" s="12">
        <f>E3+7</f>
        <v>44941</v>
      </c>
      <c r="G3" s="12">
        <f>F3+7</f>
        <v>44948</v>
      </c>
      <c r="H3" s="12">
        <f>G3+7</f>
        <v>44955</v>
      </c>
      <c r="I3" s="7">
        <v>44927</v>
      </c>
      <c r="J3" s="7">
        <f>I3+7</f>
        <v>44934</v>
      </c>
      <c r="K3" s="7">
        <f>J3+7</f>
        <v>44941</v>
      </c>
      <c r="L3" s="7">
        <f>K3+7</f>
        <v>44948</v>
      </c>
      <c r="M3" s="7">
        <f>L3+7</f>
        <v>44955</v>
      </c>
      <c r="N3" s="9">
        <v>44927</v>
      </c>
      <c r="O3" s="9">
        <f>N3+7</f>
        <v>44934</v>
      </c>
      <c r="P3" s="9">
        <f>O3+7</f>
        <v>44941</v>
      </c>
      <c r="Q3" s="9">
        <f>P3+7</f>
        <v>44948</v>
      </c>
      <c r="R3" s="9">
        <f>Q3+7</f>
        <v>44955</v>
      </c>
      <c r="S3" s="5">
        <v>44927</v>
      </c>
      <c r="T3" s="5">
        <f>S3+7</f>
        <v>44934</v>
      </c>
      <c r="U3" s="5">
        <f>T3+7</f>
        <v>44941</v>
      </c>
      <c r="V3" s="5">
        <f>U3+7</f>
        <v>44948</v>
      </c>
      <c r="W3" s="5">
        <f>V3+7</f>
        <v>44955</v>
      </c>
      <c r="X3" s="5">
        <v>44927</v>
      </c>
      <c r="Y3" s="5">
        <f>X3+7</f>
        <v>44934</v>
      </c>
      <c r="Z3" s="5">
        <f>Y3+7</f>
        <v>44941</v>
      </c>
      <c r="AA3" s="5">
        <f>Z3+7</f>
        <v>44948</v>
      </c>
      <c r="AB3" s="5">
        <f>AA3+7</f>
        <v>44955</v>
      </c>
    </row>
    <row r="4" spans="1:30" x14ac:dyDescent="0.25">
      <c r="A4" t="s">
        <v>6</v>
      </c>
      <c r="B4" t="s">
        <v>7</v>
      </c>
      <c r="C4" s="1">
        <v>25</v>
      </c>
      <c r="D4" s="13">
        <v>42</v>
      </c>
      <c r="E4" s="13">
        <v>40</v>
      </c>
      <c r="F4" s="13">
        <v>38</v>
      </c>
      <c r="G4" s="13">
        <v>39</v>
      </c>
      <c r="H4" s="13">
        <v>41</v>
      </c>
      <c r="I4" s="8">
        <f t="shared" ref="I4:M5" si="0">IF(D4&gt;40,D4-40,0)</f>
        <v>2</v>
      </c>
      <c r="J4" s="8">
        <f t="shared" si="0"/>
        <v>0</v>
      </c>
      <c r="K4" s="8">
        <f t="shared" si="0"/>
        <v>0</v>
      </c>
      <c r="L4" s="8">
        <f t="shared" si="0"/>
        <v>0</v>
      </c>
      <c r="M4" s="8">
        <f t="shared" si="0"/>
        <v>1</v>
      </c>
      <c r="N4" s="10">
        <f>$C4*D4</f>
        <v>1050</v>
      </c>
      <c r="O4" s="10">
        <f>$C4*E4</f>
        <v>1000</v>
      </c>
      <c r="P4" s="10">
        <f t="shared" ref="O4:R19" si="1">$C4*F4</f>
        <v>950</v>
      </c>
      <c r="Q4" s="10">
        <f t="shared" si="1"/>
        <v>975</v>
      </c>
      <c r="R4" s="10">
        <f t="shared" si="1"/>
        <v>1025</v>
      </c>
      <c r="S4" s="11">
        <f>0.5*$C4*I4</f>
        <v>25</v>
      </c>
      <c r="T4" s="11">
        <f t="shared" ref="T4:W19" si="2">0.5*$C4*J4</f>
        <v>0</v>
      </c>
      <c r="U4" s="11">
        <f t="shared" si="2"/>
        <v>0</v>
      </c>
      <c r="V4" s="11">
        <f t="shared" si="2"/>
        <v>0</v>
      </c>
      <c r="W4" s="11">
        <f t="shared" si="2"/>
        <v>12.5</v>
      </c>
      <c r="X4" s="14">
        <f>N4+S4</f>
        <v>1075</v>
      </c>
      <c r="Y4" s="14">
        <f>O4+T4</f>
        <v>1000</v>
      </c>
      <c r="Z4" s="14">
        <f t="shared" ref="Y4:AB19" si="3">P4+U4</f>
        <v>950</v>
      </c>
      <c r="AA4" s="14">
        <f t="shared" si="3"/>
        <v>975</v>
      </c>
      <c r="AB4" s="14">
        <f t="shared" si="3"/>
        <v>1037.5</v>
      </c>
      <c r="AD4" s="1">
        <f>SUM(X4:AB4)</f>
        <v>5037.5</v>
      </c>
    </row>
    <row r="5" spans="1:30" x14ac:dyDescent="0.25">
      <c r="A5" t="s">
        <v>8</v>
      </c>
      <c r="B5" t="s">
        <v>9</v>
      </c>
      <c r="C5" s="1">
        <v>23</v>
      </c>
      <c r="D5" s="13">
        <v>42</v>
      </c>
      <c r="E5" s="13">
        <v>42</v>
      </c>
      <c r="F5" s="13">
        <v>38</v>
      </c>
      <c r="G5" s="13">
        <v>40</v>
      </c>
      <c r="H5" s="13">
        <v>42</v>
      </c>
      <c r="I5" s="8">
        <f t="shared" si="0"/>
        <v>2</v>
      </c>
      <c r="J5" s="8">
        <f t="shared" si="0"/>
        <v>2</v>
      </c>
      <c r="K5" s="8">
        <f t="shared" si="0"/>
        <v>0</v>
      </c>
      <c r="L5" s="8">
        <f t="shared" si="0"/>
        <v>0</v>
      </c>
      <c r="M5" s="8">
        <f t="shared" si="0"/>
        <v>2</v>
      </c>
      <c r="N5" s="10">
        <f t="shared" ref="N5:N20" si="4">$C5*D5</f>
        <v>966</v>
      </c>
      <c r="O5" s="10">
        <f t="shared" si="1"/>
        <v>966</v>
      </c>
      <c r="P5" s="10">
        <f t="shared" si="1"/>
        <v>874</v>
      </c>
      <c r="Q5" s="10">
        <f t="shared" si="1"/>
        <v>920</v>
      </c>
      <c r="R5" s="10">
        <f t="shared" si="1"/>
        <v>966</v>
      </c>
      <c r="S5" s="11">
        <f>0.5*$C5*I5</f>
        <v>23</v>
      </c>
      <c r="T5" s="11">
        <f t="shared" si="2"/>
        <v>23</v>
      </c>
      <c r="U5" s="11">
        <f t="shared" si="2"/>
        <v>0</v>
      </c>
      <c r="V5" s="11">
        <f t="shared" si="2"/>
        <v>0</v>
      </c>
      <c r="W5" s="11">
        <f t="shared" si="2"/>
        <v>23</v>
      </c>
      <c r="X5" s="14">
        <f t="shared" ref="X5:X20" si="5">N5+S5</f>
        <v>989</v>
      </c>
      <c r="Y5" s="14">
        <f>O5+T5</f>
        <v>989</v>
      </c>
      <c r="Z5" s="14">
        <f t="shared" si="3"/>
        <v>874</v>
      </c>
      <c r="AA5" s="14">
        <f t="shared" si="3"/>
        <v>920</v>
      </c>
      <c r="AB5" s="14">
        <f t="shared" si="3"/>
        <v>989</v>
      </c>
      <c r="AD5" s="1">
        <f t="shared" ref="AD5:AD20" si="6">SUM(X5:AB5)</f>
        <v>4761</v>
      </c>
    </row>
    <row r="6" spans="1:30" x14ac:dyDescent="0.25">
      <c r="A6" t="s">
        <v>10</v>
      </c>
      <c r="B6" t="s">
        <v>11</v>
      </c>
      <c r="C6" s="1">
        <v>21</v>
      </c>
      <c r="D6" s="13">
        <v>41</v>
      </c>
      <c r="E6" s="13">
        <v>37</v>
      </c>
      <c r="F6" s="13">
        <v>40</v>
      </c>
      <c r="G6" s="13">
        <v>38</v>
      </c>
      <c r="H6" s="13">
        <v>42</v>
      </c>
      <c r="I6" s="8">
        <f t="shared" ref="I6:I20" si="7">IF(D6&gt;40,D6-40,0)</f>
        <v>1</v>
      </c>
      <c r="J6" s="8">
        <f t="shared" ref="J6:J20" si="8">IF(E6&gt;40,E6-40,0)</f>
        <v>0</v>
      </c>
      <c r="K6" s="8">
        <f t="shared" ref="K6:K20" si="9">IF(F6&gt;40,F6-40,0)</f>
        <v>0</v>
      </c>
      <c r="L6" s="8">
        <f t="shared" ref="L6:L20" si="10">IF(G6&gt;40,G6-40,0)</f>
        <v>0</v>
      </c>
      <c r="M6" s="8">
        <f t="shared" ref="M6:M20" si="11">IF(H6&gt;40,H6-40,0)</f>
        <v>2</v>
      </c>
      <c r="N6" s="10">
        <f t="shared" si="4"/>
        <v>861</v>
      </c>
      <c r="O6" s="10">
        <f t="shared" si="1"/>
        <v>777</v>
      </c>
      <c r="P6" s="10">
        <f t="shared" si="1"/>
        <v>840</v>
      </c>
      <c r="Q6" s="10">
        <f t="shared" si="1"/>
        <v>798</v>
      </c>
      <c r="R6" s="10">
        <f t="shared" si="1"/>
        <v>882</v>
      </c>
      <c r="S6" s="11">
        <f>0.5*$C6*I6</f>
        <v>10.5</v>
      </c>
      <c r="T6" s="11">
        <f t="shared" si="2"/>
        <v>0</v>
      </c>
      <c r="U6" s="11">
        <f t="shared" si="2"/>
        <v>0</v>
      </c>
      <c r="V6" s="11">
        <f t="shared" si="2"/>
        <v>0</v>
      </c>
      <c r="W6" s="11">
        <f t="shared" si="2"/>
        <v>21</v>
      </c>
      <c r="X6" s="14">
        <f t="shared" si="5"/>
        <v>871.5</v>
      </c>
      <c r="Y6" s="14">
        <f t="shared" si="3"/>
        <v>777</v>
      </c>
      <c r="Z6" s="14">
        <f t="shared" si="3"/>
        <v>840</v>
      </c>
      <c r="AA6" s="14">
        <f t="shared" si="3"/>
        <v>798</v>
      </c>
      <c r="AB6" s="14">
        <f t="shared" si="3"/>
        <v>903</v>
      </c>
      <c r="AD6" s="1">
        <f t="shared" si="6"/>
        <v>4189.5</v>
      </c>
    </row>
    <row r="7" spans="1:30" x14ac:dyDescent="0.25">
      <c r="A7" t="s">
        <v>12</v>
      </c>
      <c r="B7" t="s">
        <v>13</v>
      </c>
      <c r="C7" s="1">
        <v>20</v>
      </c>
      <c r="D7" s="13">
        <v>41</v>
      </c>
      <c r="E7" s="13">
        <v>39</v>
      </c>
      <c r="F7" s="13">
        <v>42</v>
      </c>
      <c r="G7" s="13">
        <v>37</v>
      </c>
      <c r="H7" s="13">
        <v>40</v>
      </c>
      <c r="I7" s="8">
        <f t="shared" si="7"/>
        <v>1</v>
      </c>
      <c r="J7" s="8">
        <f t="shared" si="8"/>
        <v>0</v>
      </c>
      <c r="K7" s="8">
        <f t="shared" si="9"/>
        <v>2</v>
      </c>
      <c r="L7" s="8">
        <f t="shared" si="10"/>
        <v>0</v>
      </c>
      <c r="M7" s="8">
        <f t="shared" si="11"/>
        <v>0</v>
      </c>
      <c r="N7" s="10">
        <f t="shared" si="4"/>
        <v>820</v>
      </c>
      <c r="O7" s="10">
        <f>$C7*E7</f>
        <v>780</v>
      </c>
      <c r="P7" s="10">
        <f>$C7*F7</f>
        <v>840</v>
      </c>
      <c r="Q7" s="10">
        <f t="shared" si="1"/>
        <v>740</v>
      </c>
      <c r="R7" s="10">
        <f t="shared" si="1"/>
        <v>800</v>
      </c>
      <c r="S7" s="11">
        <f t="shared" ref="S7:S20" si="12">0.5*$C7*I7</f>
        <v>10</v>
      </c>
      <c r="T7" s="11">
        <f t="shared" si="2"/>
        <v>0</v>
      </c>
      <c r="U7" s="11">
        <f t="shared" si="2"/>
        <v>20</v>
      </c>
      <c r="V7" s="11">
        <f t="shared" si="2"/>
        <v>0</v>
      </c>
      <c r="W7" s="11">
        <f t="shared" si="2"/>
        <v>0</v>
      </c>
      <c r="X7" s="14">
        <f t="shared" si="5"/>
        <v>830</v>
      </c>
      <c r="Y7" s="14">
        <f t="shared" si="3"/>
        <v>780</v>
      </c>
      <c r="Z7" s="14">
        <f t="shared" si="3"/>
        <v>860</v>
      </c>
      <c r="AA7" s="14">
        <f t="shared" si="3"/>
        <v>740</v>
      </c>
      <c r="AB7" s="14">
        <f t="shared" si="3"/>
        <v>800</v>
      </c>
      <c r="AD7" s="1">
        <f t="shared" si="6"/>
        <v>4010</v>
      </c>
    </row>
    <row r="8" spans="1:30" x14ac:dyDescent="0.25">
      <c r="A8" t="s">
        <v>14</v>
      </c>
      <c r="B8" t="s">
        <v>15</v>
      </c>
      <c r="C8" s="1">
        <v>15</v>
      </c>
      <c r="D8" s="13">
        <v>41</v>
      </c>
      <c r="E8" s="13">
        <v>38</v>
      </c>
      <c r="F8" s="13">
        <v>40</v>
      </c>
      <c r="G8" s="13">
        <v>42</v>
      </c>
      <c r="H8" s="13">
        <v>42</v>
      </c>
      <c r="I8" s="8">
        <f t="shared" si="7"/>
        <v>1</v>
      </c>
      <c r="J8" s="8">
        <f t="shared" si="8"/>
        <v>0</v>
      </c>
      <c r="K8" s="8">
        <f t="shared" si="9"/>
        <v>0</v>
      </c>
      <c r="L8" s="8">
        <f t="shared" si="10"/>
        <v>2</v>
      </c>
      <c r="M8" s="8">
        <f t="shared" si="11"/>
        <v>2</v>
      </c>
      <c r="N8" s="10">
        <f t="shared" si="4"/>
        <v>615</v>
      </c>
      <c r="O8" s="10">
        <f t="shared" si="1"/>
        <v>570</v>
      </c>
      <c r="P8" s="10">
        <f t="shared" si="1"/>
        <v>600</v>
      </c>
      <c r="Q8" s="10">
        <f t="shared" si="1"/>
        <v>630</v>
      </c>
      <c r="R8" s="10">
        <f t="shared" si="1"/>
        <v>630</v>
      </c>
      <c r="S8" s="11">
        <f t="shared" si="12"/>
        <v>7.5</v>
      </c>
      <c r="T8" s="11">
        <f t="shared" si="2"/>
        <v>0</v>
      </c>
      <c r="U8" s="11">
        <f t="shared" si="2"/>
        <v>0</v>
      </c>
      <c r="V8" s="11">
        <f t="shared" si="2"/>
        <v>15</v>
      </c>
      <c r="W8" s="11">
        <f t="shared" si="2"/>
        <v>15</v>
      </c>
      <c r="X8" s="14">
        <f t="shared" si="5"/>
        <v>622.5</v>
      </c>
      <c r="Y8" s="14">
        <f t="shared" si="3"/>
        <v>570</v>
      </c>
      <c r="Z8" s="14">
        <f t="shared" si="3"/>
        <v>600</v>
      </c>
      <c r="AA8" s="14">
        <f t="shared" si="3"/>
        <v>645</v>
      </c>
      <c r="AB8" s="14">
        <f t="shared" si="3"/>
        <v>645</v>
      </c>
      <c r="AD8" s="1">
        <f t="shared" si="6"/>
        <v>3082.5</v>
      </c>
    </row>
    <row r="9" spans="1:30" x14ac:dyDescent="0.25">
      <c r="A9" t="s">
        <v>16</v>
      </c>
      <c r="B9" t="s">
        <v>17</v>
      </c>
      <c r="C9" s="1">
        <v>16</v>
      </c>
      <c r="D9" s="13">
        <v>41</v>
      </c>
      <c r="E9" s="13">
        <v>40</v>
      </c>
      <c r="F9" s="13">
        <v>36</v>
      </c>
      <c r="G9" s="13">
        <v>43</v>
      </c>
      <c r="H9" s="13">
        <v>40</v>
      </c>
      <c r="I9" s="8">
        <f t="shared" si="7"/>
        <v>1</v>
      </c>
      <c r="J9" s="8">
        <f t="shared" si="8"/>
        <v>0</v>
      </c>
      <c r="K9" s="8">
        <f t="shared" si="9"/>
        <v>0</v>
      </c>
      <c r="L9" s="8">
        <f t="shared" si="10"/>
        <v>3</v>
      </c>
      <c r="M9" s="8">
        <f t="shared" si="11"/>
        <v>0</v>
      </c>
      <c r="N9" s="10">
        <f t="shared" si="4"/>
        <v>656</v>
      </c>
      <c r="O9" s="10">
        <f t="shared" si="1"/>
        <v>640</v>
      </c>
      <c r="P9" s="10">
        <f t="shared" si="1"/>
        <v>576</v>
      </c>
      <c r="Q9" s="10">
        <f t="shared" si="1"/>
        <v>688</v>
      </c>
      <c r="R9" s="10">
        <f t="shared" si="1"/>
        <v>640</v>
      </c>
      <c r="S9" s="11">
        <f t="shared" si="12"/>
        <v>8</v>
      </c>
      <c r="T9" s="11">
        <f t="shared" si="2"/>
        <v>0</v>
      </c>
      <c r="U9" s="11">
        <f t="shared" si="2"/>
        <v>0</v>
      </c>
      <c r="V9" s="11">
        <f t="shared" si="2"/>
        <v>24</v>
      </c>
      <c r="W9" s="11">
        <f t="shared" si="2"/>
        <v>0</v>
      </c>
      <c r="X9" s="14">
        <f t="shared" si="5"/>
        <v>664</v>
      </c>
      <c r="Y9" s="14">
        <f t="shared" si="3"/>
        <v>640</v>
      </c>
      <c r="Z9" s="14">
        <f t="shared" si="3"/>
        <v>576</v>
      </c>
      <c r="AA9" s="14">
        <f t="shared" si="3"/>
        <v>712</v>
      </c>
      <c r="AB9" s="14">
        <f t="shared" si="3"/>
        <v>640</v>
      </c>
      <c r="AD9" s="1">
        <f t="shared" si="6"/>
        <v>3232</v>
      </c>
    </row>
    <row r="10" spans="1:30" x14ac:dyDescent="0.25">
      <c r="A10" t="s">
        <v>18</v>
      </c>
      <c r="B10" t="s">
        <v>19</v>
      </c>
      <c r="C10" s="1">
        <v>17</v>
      </c>
      <c r="D10" s="13">
        <v>40</v>
      </c>
      <c r="E10" s="13">
        <v>41</v>
      </c>
      <c r="F10" s="13">
        <v>38</v>
      </c>
      <c r="G10" s="13">
        <v>40</v>
      </c>
      <c r="H10" s="13">
        <v>42</v>
      </c>
      <c r="I10" s="8">
        <f t="shared" si="7"/>
        <v>0</v>
      </c>
      <c r="J10" s="8">
        <f t="shared" si="8"/>
        <v>1</v>
      </c>
      <c r="K10" s="8">
        <f t="shared" si="9"/>
        <v>0</v>
      </c>
      <c r="L10" s="8">
        <f t="shared" si="10"/>
        <v>0</v>
      </c>
      <c r="M10" s="8">
        <f t="shared" si="11"/>
        <v>2</v>
      </c>
      <c r="N10" s="10">
        <f t="shared" si="4"/>
        <v>680</v>
      </c>
      <c r="O10" s="10">
        <f t="shared" si="1"/>
        <v>697</v>
      </c>
      <c r="P10" s="10">
        <f t="shared" si="1"/>
        <v>646</v>
      </c>
      <c r="Q10" s="10">
        <f t="shared" si="1"/>
        <v>680</v>
      </c>
      <c r="R10" s="10">
        <f t="shared" si="1"/>
        <v>714</v>
      </c>
      <c r="S10" s="11">
        <f t="shared" si="12"/>
        <v>0</v>
      </c>
      <c r="T10" s="11">
        <f t="shared" si="2"/>
        <v>8.5</v>
      </c>
      <c r="U10" s="11">
        <f t="shared" si="2"/>
        <v>0</v>
      </c>
      <c r="V10" s="11">
        <f t="shared" si="2"/>
        <v>0</v>
      </c>
      <c r="W10" s="11">
        <f t="shared" si="2"/>
        <v>17</v>
      </c>
      <c r="X10" s="14">
        <f t="shared" si="5"/>
        <v>680</v>
      </c>
      <c r="Y10" s="14">
        <f t="shared" si="3"/>
        <v>705.5</v>
      </c>
      <c r="Z10" s="14">
        <f t="shared" si="3"/>
        <v>646</v>
      </c>
      <c r="AA10" s="14">
        <f t="shared" si="3"/>
        <v>680</v>
      </c>
      <c r="AB10" s="14">
        <f t="shared" si="3"/>
        <v>731</v>
      </c>
      <c r="AD10" s="1">
        <f t="shared" si="6"/>
        <v>3442.5</v>
      </c>
    </row>
    <row r="11" spans="1:30" x14ac:dyDescent="0.25">
      <c r="A11" t="s">
        <v>20</v>
      </c>
      <c r="B11" t="s">
        <v>21</v>
      </c>
      <c r="C11" s="1">
        <v>18</v>
      </c>
      <c r="D11" s="13">
        <v>41</v>
      </c>
      <c r="E11" s="13">
        <v>40</v>
      </c>
      <c r="F11" s="13">
        <v>38</v>
      </c>
      <c r="G11" s="13">
        <v>39</v>
      </c>
      <c r="H11" s="13">
        <v>40</v>
      </c>
      <c r="I11" s="8">
        <f t="shared" si="7"/>
        <v>1</v>
      </c>
      <c r="J11" s="8">
        <f t="shared" si="8"/>
        <v>0</v>
      </c>
      <c r="K11" s="8">
        <f t="shared" si="9"/>
        <v>0</v>
      </c>
      <c r="L11" s="8">
        <f t="shared" si="10"/>
        <v>0</v>
      </c>
      <c r="M11" s="8">
        <f t="shared" si="11"/>
        <v>0</v>
      </c>
      <c r="N11" s="10">
        <f t="shared" si="4"/>
        <v>738</v>
      </c>
      <c r="O11" s="10">
        <f t="shared" si="1"/>
        <v>720</v>
      </c>
      <c r="P11" s="10">
        <f t="shared" si="1"/>
        <v>684</v>
      </c>
      <c r="Q11" s="10">
        <f t="shared" si="1"/>
        <v>702</v>
      </c>
      <c r="R11" s="10">
        <f t="shared" si="1"/>
        <v>720</v>
      </c>
      <c r="S11" s="11">
        <f t="shared" si="12"/>
        <v>9</v>
      </c>
      <c r="T11" s="11">
        <f t="shared" si="2"/>
        <v>0</v>
      </c>
      <c r="U11" s="11">
        <f t="shared" si="2"/>
        <v>0</v>
      </c>
      <c r="V11" s="11">
        <f t="shared" si="2"/>
        <v>0</v>
      </c>
      <c r="W11" s="11">
        <f t="shared" si="2"/>
        <v>0</v>
      </c>
      <c r="X11" s="14">
        <f t="shared" si="5"/>
        <v>747</v>
      </c>
      <c r="Y11" s="14">
        <f t="shared" si="3"/>
        <v>720</v>
      </c>
      <c r="Z11" s="14">
        <f t="shared" si="3"/>
        <v>684</v>
      </c>
      <c r="AA11" s="14">
        <f t="shared" si="3"/>
        <v>702</v>
      </c>
      <c r="AB11" s="14">
        <f t="shared" si="3"/>
        <v>720</v>
      </c>
      <c r="AD11" s="1">
        <f t="shared" si="6"/>
        <v>3573</v>
      </c>
    </row>
    <row r="12" spans="1:30" x14ac:dyDescent="0.25">
      <c r="A12" t="s">
        <v>22</v>
      </c>
      <c r="B12" t="s">
        <v>23</v>
      </c>
      <c r="C12" s="1">
        <v>19</v>
      </c>
      <c r="D12" s="13">
        <v>41</v>
      </c>
      <c r="E12" s="13">
        <v>42</v>
      </c>
      <c r="F12" s="13">
        <v>38</v>
      </c>
      <c r="G12" s="13">
        <v>38</v>
      </c>
      <c r="H12" s="13">
        <v>42</v>
      </c>
      <c r="I12" s="8">
        <f t="shared" si="7"/>
        <v>1</v>
      </c>
      <c r="J12" s="8">
        <f t="shared" si="8"/>
        <v>2</v>
      </c>
      <c r="K12" s="8">
        <f t="shared" si="9"/>
        <v>0</v>
      </c>
      <c r="L12" s="8">
        <f t="shared" si="10"/>
        <v>0</v>
      </c>
      <c r="M12" s="8">
        <f t="shared" si="11"/>
        <v>2</v>
      </c>
      <c r="N12" s="10">
        <f t="shared" si="4"/>
        <v>779</v>
      </c>
      <c r="O12" s="10">
        <f t="shared" si="1"/>
        <v>798</v>
      </c>
      <c r="P12" s="10">
        <f t="shared" si="1"/>
        <v>722</v>
      </c>
      <c r="Q12" s="10">
        <f t="shared" si="1"/>
        <v>722</v>
      </c>
      <c r="R12" s="10">
        <f t="shared" si="1"/>
        <v>798</v>
      </c>
      <c r="S12" s="11">
        <f t="shared" si="12"/>
        <v>9.5</v>
      </c>
      <c r="T12" s="11">
        <f t="shared" si="2"/>
        <v>19</v>
      </c>
      <c r="U12" s="11">
        <f t="shared" si="2"/>
        <v>0</v>
      </c>
      <c r="V12" s="11">
        <f t="shared" si="2"/>
        <v>0</v>
      </c>
      <c r="W12" s="11">
        <f t="shared" si="2"/>
        <v>19</v>
      </c>
      <c r="X12" s="14">
        <f t="shared" si="5"/>
        <v>788.5</v>
      </c>
      <c r="Y12" s="14">
        <f t="shared" si="3"/>
        <v>817</v>
      </c>
      <c r="Z12" s="14">
        <f t="shared" si="3"/>
        <v>722</v>
      </c>
      <c r="AA12" s="14">
        <f t="shared" si="3"/>
        <v>722</v>
      </c>
      <c r="AB12" s="14">
        <f t="shared" si="3"/>
        <v>817</v>
      </c>
      <c r="AD12" s="1">
        <f t="shared" si="6"/>
        <v>3866.5</v>
      </c>
    </row>
    <row r="13" spans="1:30" x14ac:dyDescent="0.25">
      <c r="A13" t="s">
        <v>24</v>
      </c>
      <c r="B13" t="s">
        <v>25</v>
      </c>
      <c r="C13" s="1">
        <v>22</v>
      </c>
      <c r="D13" s="13">
        <v>41</v>
      </c>
      <c r="E13" s="13">
        <v>40</v>
      </c>
      <c r="F13" s="13">
        <v>38</v>
      </c>
      <c r="G13" s="13">
        <v>37</v>
      </c>
      <c r="H13" s="13">
        <v>40</v>
      </c>
      <c r="I13" s="8">
        <f t="shared" si="7"/>
        <v>1</v>
      </c>
      <c r="J13" s="8">
        <f t="shared" si="8"/>
        <v>0</v>
      </c>
      <c r="K13" s="8">
        <f t="shared" si="9"/>
        <v>0</v>
      </c>
      <c r="L13" s="8">
        <f t="shared" si="10"/>
        <v>0</v>
      </c>
      <c r="M13" s="8">
        <f t="shared" si="11"/>
        <v>0</v>
      </c>
      <c r="N13" s="10">
        <f t="shared" si="4"/>
        <v>902</v>
      </c>
      <c r="O13" s="10">
        <f t="shared" si="1"/>
        <v>880</v>
      </c>
      <c r="P13" s="10">
        <f t="shared" si="1"/>
        <v>836</v>
      </c>
      <c r="Q13" s="10">
        <f t="shared" si="1"/>
        <v>814</v>
      </c>
      <c r="R13" s="10">
        <f t="shared" si="1"/>
        <v>880</v>
      </c>
      <c r="S13" s="11">
        <f t="shared" si="12"/>
        <v>11</v>
      </c>
      <c r="T13" s="11">
        <f t="shared" si="2"/>
        <v>0</v>
      </c>
      <c r="U13" s="11">
        <f t="shared" si="2"/>
        <v>0</v>
      </c>
      <c r="V13" s="11">
        <f t="shared" si="2"/>
        <v>0</v>
      </c>
      <c r="W13" s="11">
        <f t="shared" si="2"/>
        <v>0</v>
      </c>
      <c r="X13" s="14">
        <f t="shared" si="5"/>
        <v>913</v>
      </c>
      <c r="Y13" s="14">
        <f t="shared" si="3"/>
        <v>880</v>
      </c>
      <c r="Z13" s="14">
        <f t="shared" si="3"/>
        <v>836</v>
      </c>
      <c r="AA13" s="14">
        <f t="shared" si="3"/>
        <v>814</v>
      </c>
      <c r="AB13" s="14">
        <f t="shared" si="3"/>
        <v>880</v>
      </c>
      <c r="AD13" s="1">
        <f t="shared" si="6"/>
        <v>4323</v>
      </c>
    </row>
    <row r="14" spans="1:30" x14ac:dyDescent="0.25">
      <c r="A14" t="s">
        <v>26</v>
      </c>
      <c r="B14" t="s">
        <v>27</v>
      </c>
      <c r="C14" s="1">
        <v>24</v>
      </c>
      <c r="D14" s="13">
        <v>42</v>
      </c>
      <c r="E14" s="13">
        <v>38</v>
      </c>
      <c r="F14" s="13">
        <v>38</v>
      </c>
      <c r="G14" s="13">
        <v>40</v>
      </c>
      <c r="H14" s="13">
        <v>42</v>
      </c>
      <c r="I14" s="8">
        <f t="shared" si="7"/>
        <v>2</v>
      </c>
      <c r="J14" s="8">
        <f t="shared" si="8"/>
        <v>0</v>
      </c>
      <c r="K14" s="8">
        <f t="shared" si="9"/>
        <v>0</v>
      </c>
      <c r="L14" s="8">
        <f t="shared" si="10"/>
        <v>0</v>
      </c>
      <c r="M14" s="8">
        <f t="shared" si="11"/>
        <v>2</v>
      </c>
      <c r="N14" s="10">
        <f t="shared" si="4"/>
        <v>1008</v>
      </c>
      <c r="O14" s="10">
        <f t="shared" si="1"/>
        <v>912</v>
      </c>
      <c r="P14" s="10">
        <f t="shared" si="1"/>
        <v>912</v>
      </c>
      <c r="Q14" s="10">
        <f t="shared" si="1"/>
        <v>960</v>
      </c>
      <c r="R14" s="10">
        <f t="shared" si="1"/>
        <v>1008</v>
      </c>
      <c r="S14" s="11">
        <f t="shared" si="12"/>
        <v>24</v>
      </c>
      <c r="T14" s="11">
        <f t="shared" si="2"/>
        <v>0</v>
      </c>
      <c r="U14" s="11">
        <f t="shared" si="2"/>
        <v>0</v>
      </c>
      <c r="V14" s="11">
        <f t="shared" si="2"/>
        <v>0</v>
      </c>
      <c r="W14" s="11">
        <f t="shared" si="2"/>
        <v>24</v>
      </c>
      <c r="X14" s="14">
        <f t="shared" si="5"/>
        <v>1032</v>
      </c>
      <c r="Y14" s="14">
        <f t="shared" si="3"/>
        <v>912</v>
      </c>
      <c r="Z14" s="14">
        <f t="shared" si="3"/>
        <v>912</v>
      </c>
      <c r="AA14" s="14">
        <f t="shared" si="3"/>
        <v>960</v>
      </c>
      <c r="AB14" s="14">
        <f t="shared" si="3"/>
        <v>1032</v>
      </c>
      <c r="AD14" s="1">
        <f t="shared" si="6"/>
        <v>4848</v>
      </c>
    </row>
    <row r="15" spans="1:30" x14ac:dyDescent="0.25">
      <c r="A15" t="s">
        <v>28</v>
      </c>
      <c r="B15" t="s">
        <v>29</v>
      </c>
      <c r="C15" s="1">
        <v>25</v>
      </c>
      <c r="D15" s="13">
        <v>41</v>
      </c>
      <c r="E15" s="13">
        <v>40</v>
      </c>
      <c r="F15" s="13">
        <v>38</v>
      </c>
      <c r="G15" s="13">
        <v>42</v>
      </c>
      <c r="H15" s="13">
        <v>38</v>
      </c>
      <c r="I15" s="8">
        <f t="shared" si="7"/>
        <v>1</v>
      </c>
      <c r="J15" s="8">
        <f t="shared" si="8"/>
        <v>0</v>
      </c>
      <c r="K15" s="8">
        <f t="shared" si="9"/>
        <v>0</v>
      </c>
      <c r="L15" s="8">
        <f t="shared" si="10"/>
        <v>2</v>
      </c>
      <c r="M15" s="8">
        <f t="shared" si="11"/>
        <v>0</v>
      </c>
      <c r="N15" s="10">
        <f t="shared" si="4"/>
        <v>1025</v>
      </c>
      <c r="O15" s="10">
        <f t="shared" si="1"/>
        <v>1000</v>
      </c>
      <c r="P15" s="10">
        <f t="shared" si="1"/>
        <v>950</v>
      </c>
      <c r="Q15" s="10">
        <f t="shared" si="1"/>
        <v>1050</v>
      </c>
      <c r="R15" s="10">
        <f t="shared" si="1"/>
        <v>950</v>
      </c>
      <c r="S15" s="11">
        <f t="shared" si="12"/>
        <v>12.5</v>
      </c>
      <c r="T15" s="11">
        <f t="shared" si="2"/>
        <v>0</v>
      </c>
      <c r="U15" s="11">
        <f t="shared" si="2"/>
        <v>0</v>
      </c>
      <c r="V15" s="11">
        <f t="shared" si="2"/>
        <v>25</v>
      </c>
      <c r="W15" s="11">
        <f t="shared" si="2"/>
        <v>0</v>
      </c>
      <c r="X15" s="14">
        <f t="shared" si="5"/>
        <v>1037.5</v>
      </c>
      <c r="Y15" s="14">
        <f t="shared" si="3"/>
        <v>1000</v>
      </c>
      <c r="Z15" s="14">
        <f t="shared" si="3"/>
        <v>950</v>
      </c>
      <c r="AA15" s="14">
        <f t="shared" si="3"/>
        <v>1075</v>
      </c>
      <c r="AB15" s="14">
        <f t="shared" si="3"/>
        <v>950</v>
      </c>
      <c r="AD15" s="1">
        <f t="shared" si="6"/>
        <v>5012.5</v>
      </c>
    </row>
    <row r="16" spans="1:30" x14ac:dyDescent="0.25">
      <c r="A16" t="s">
        <v>30</v>
      </c>
      <c r="B16" t="s">
        <v>31</v>
      </c>
      <c r="C16" s="1">
        <v>26</v>
      </c>
      <c r="D16" s="13">
        <v>41</v>
      </c>
      <c r="E16" s="13">
        <v>40</v>
      </c>
      <c r="F16" s="13">
        <v>38</v>
      </c>
      <c r="G16" s="13">
        <v>41</v>
      </c>
      <c r="H16" s="13">
        <v>42</v>
      </c>
      <c r="I16" s="8">
        <f t="shared" si="7"/>
        <v>1</v>
      </c>
      <c r="J16" s="8">
        <f t="shared" si="8"/>
        <v>0</v>
      </c>
      <c r="K16" s="8">
        <f t="shared" si="9"/>
        <v>0</v>
      </c>
      <c r="L16" s="8">
        <f t="shared" si="10"/>
        <v>1</v>
      </c>
      <c r="M16" s="8">
        <f t="shared" si="11"/>
        <v>2</v>
      </c>
      <c r="N16" s="10">
        <f t="shared" si="4"/>
        <v>1066</v>
      </c>
      <c r="O16" s="10">
        <f>$C16*E16</f>
        <v>1040</v>
      </c>
      <c r="P16" s="10">
        <f t="shared" si="1"/>
        <v>988</v>
      </c>
      <c r="Q16" s="10">
        <f>$C16*G16</f>
        <v>1066</v>
      </c>
      <c r="R16" s="10">
        <f t="shared" si="1"/>
        <v>1092</v>
      </c>
      <c r="S16" s="11">
        <f t="shared" si="12"/>
        <v>13</v>
      </c>
      <c r="T16" s="11">
        <f t="shared" si="2"/>
        <v>0</v>
      </c>
      <c r="U16" s="11">
        <f t="shared" si="2"/>
        <v>0</v>
      </c>
      <c r="V16" s="11">
        <f t="shared" si="2"/>
        <v>13</v>
      </c>
      <c r="W16" s="11">
        <f t="shared" si="2"/>
        <v>26</v>
      </c>
      <c r="X16" s="14">
        <f t="shared" si="5"/>
        <v>1079</v>
      </c>
      <c r="Y16" s="14">
        <f t="shared" si="3"/>
        <v>1040</v>
      </c>
      <c r="Z16" s="14">
        <f t="shared" si="3"/>
        <v>988</v>
      </c>
      <c r="AA16" s="14">
        <f t="shared" si="3"/>
        <v>1079</v>
      </c>
      <c r="AB16" s="14">
        <f t="shared" si="3"/>
        <v>1118</v>
      </c>
      <c r="AD16" s="1">
        <f t="shared" si="6"/>
        <v>5304</v>
      </c>
    </row>
    <row r="17" spans="1:30" x14ac:dyDescent="0.25">
      <c r="A17" t="s">
        <v>32</v>
      </c>
      <c r="B17" t="s">
        <v>33</v>
      </c>
      <c r="C17" s="1">
        <v>27</v>
      </c>
      <c r="D17" s="13">
        <v>40</v>
      </c>
      <c r="E17" s="13">
        <v>36</v>
      </c>
      <c r="F17" s="13">
        <v>38</v>
      </c>
      <c r="G17" s="13">
        <v>39</v>
      </c>
      <c r="H17" s="13">
        <v>39</v>
      </c>
      <c r="I17" s="8">
        <f t="shared" si="7"/>
        <v>0</v>
      </c>
      <c r="J17" s="8">
        <f t="shared" si="8"/>
        <v>0</v>
      </c>
      <c r="K17" s="8">
        <f t="shared" si="9"/>
        <v>0</v>
      </c>
      <c r="L17" s="8">
        <f t="shared" si="10"/>
        <v>0</v>
      </c>
      <c r="M17" s="8">
        <f t="shared" si="11"/>
        <v>0</v>
      </c>
      <c r="N17" s="10">
        <f t="shared" si="4"/>
        <v>1080</v>
      </c>
      <c r="O17" s="10">
        <f t="shared" si="1"/>
        <v>972</v>
      </c>
      <c r="P17" s="10">
        <f t="shared" si="1"/>
        <v>1026</v>
      </c>
      <c r="Q17" s="10">
        <f t="shared" si="1"/>
        <v>1053</v>
      </c>
      <c r="R17" s="10">
        <f t="shared" si="1"/>
        <v>1053</v>
      </c>
      <c r="S17" s="11">
        <f t="shared" si="12"/>
        <v>0</v>
      </c>
      <c r="T17" s="11">
        <f t="shared" si="2"/>
        <v>0</v>
      </c>
      <c r="U17" s="11">
        <f t="shared" si="2"/>
        <v>0</v>
      </c>
      <c r="V17" s="11">
        <f t="shared" si="2"/>
        <v>0</v>
      </c>
      <c r="W17" s="11">
        <f t="shared" si="2"/>
        <v>0</v>
      </c>
      <c r="X17" s="14">
        <f t="shared" si="5"/>
        <v>1080</v>
      </c>
      <c r="Y17" s="14">
        <f t="shared" si="3"/>
        <v>972</v>
      </c>
      <c r="Z17" s="14">
        <f t="shared" si="3"/>
        <v>1026</v>
      </c>
      <c r="AA17" s="14">
        <f t="shared" si="3"/>
        <v>1053</v>
      </c>
      <c r="AB17" s="14">
        <f t="shared" si="3"/>
        <v>1053</v>
      </c>
      <c r="AD17" s="1">
        <f t="shared" si="6"/>
        <v>5184</v>
      </c>
    </row>
    <row r="18" spans="1:30" x14ac:dyDescent="0.25">
      <c r="A18" t="s">
        <v>34</v>
      </c>
      <c r="B18" t="s">
        <v>35</v>
      </c>
      <c r="C18" s="1">
        <v>28</v>
      </c>
      <c r="D18" s="13">
        <v>41</v>
      </c>
      <c r="E18" s="13">
        <v>40</v>
      </c>
      <c r="F18" s="13">
        <v>42</v>
      </c>
      <c r="G18" s="13">
        <v>40</v>
      </c>
      <c r="H18" s="13">
        <v>42</v>
      </c>
      <c r="I18" s="8">
        <f t="shared" si="7"/>
        <v>1</v>
      </c>
      <c r="J18" s="8">
        <f t="shared" si="8"/>
        <v>0</v>
      </c>
      <c r="K18" s="8">
        <f t="shared" si="9"/>
        <v>2</v>
      </c>
      <c r="L18" s="8">
        <f t="shared" si="10"/>
        <v>0</v>
      </c>
      <c r="M18" s="8">
        <f t="shared" si="11"/>
        <v>2</v>
      </c>
      <c r="N18" s="10">
        <f t="shared" si="4"/>
        <v>1148</v>
      </c>
      <c r="O18" s="10">
        <f t="shared" si="1"/>
        <v>1120</v>
      </c>
      <c r="P18" s="10">
        <f t="shared" si="1"/>
        <v>1176</v>
      </c>
      <c r="Q18" s="10">
        <f t="shared" si="1"/>
        <v>1120</v>
      </c>
      <c r="R18" s="10">
        <f t="shared" si="1"/>
        <v>1176</v>
      </c>
      <c r="S18" s="11">
        <f t="shared" si="12"/>
        <v>14</v>
      </c>
      <c r="T18" s="11">
        <f t="shared" si="2"/>
        <v>0</v>
      </c>
      <c r="U18" s="11">
        <f t="shared" si="2"/>
        <v>28</v>
      </c>
      <c r="V18" s="11">
        <f t="shared" si="2"/>
        <v>0</v>
      </c>
      <c r="W18" s="11">
        <f t="shared" si="2"/>
        <v>28</v>
      </c>
      <c r="X18" s="14">
        <f t="shared" si="5"/>
        <v>1162</v>
      </c>
      <c r="Y18" s="14">
        <f t="shared" si="3"/>
        <v>1120</v>
      </c>
      <c r="Z18" s="14">
        <f t="shared" si="3"/>
        <v>1204</v>
      </c>
      <c r="AA18" s="14">
        <f t="shared" si="3"/>
        <v>1120</v>
      </c>
      <c r="AB18" s="14">
        <f t="shared" si="3"/>
        <v>1204</v>
      </c>
      <c r="AD18" s="1">
        <f t="shared" si="6"/>
        <v>5810</v>
      </c>
    </row>
    <row r="19" spans="1:30" x14ac:dyDescent="0.25">
      <c r="A19" t="s">
        <v>36</v>
      </c>
      <c r="B19" t="s">
        <v>37</v>
      </c>
      <c r="C19" s="1">
        <v>29</v>
      </c>
      <c r="D19" s="13">
        <v>41</v>
      </c>
      <c r="E19" s="13">
        <v>41</v>
      </c>
      <c r="F19" s="13">
        <v>41</v>
      </c>
      <c r="G19" s="13">
        <v>42</v>
      </c>
      <c r="H19" s="13">
        <v>42</v>
      </c>
      <c r="I19" s="8">
        <f t="shared" si="7"/>
        <v>1</v>
      </c>
      <c r="J19" s="8">
        <f t="shared" si="8"/>
        <v>1</v>
      </c>
      <c r="K19" s="8">
        <f t="shared" si="9"/>
        <v>1</v>
      </c>
      <c r="L19" s="8">
        <f t="shared" si="10"/>
        <v>2</v>
      </c>
      <c r="M19" s="8">
        <f t="shared" si="11"/>
        <v>2</v>
      </c>
      <c r="N19" s="10">
        <f t="shared" si="4"/>
        <v>1189</v>
      </c>
      <c r="O19" s="10">
        <f t="shared" si="1"/>
        <v>1189</v>
      </c>
      <c r="P19" s="10">
        <f t="shared" si="1"/>
        <v>1189</v>
      </c>
      <c r="Q19" s="10">
        <f t="shared" si="1"/>
        <v>1218</v>
      </c>
      <c r="R19" s="10">
        <f t="shared" si="1"/>
        <v>1218</v>
      </c>
      <c r="S19" s="11">
        <f t="shared" si="12"/>
        <v>14.5</v>
      </c>
      <c r="T19" s="11">
        <f t="shared" si="2"/>
        <v>14.5</v>
      </c>
      <c r="U19" s="11">
        <f t="shared" si="2"/>
        <v>14.5</v>
      </c>
      <c r="V19" s="11">
        <f t="shared" si="2"/>
        <v>29</v>
      </c>
      <c r="W19" s="11">
        <f t="shared" si="2"/>
        <v>29</v>
      </c>
      <c r="X19" s="14">
        <f t="shared" si="5"/>
        <v>1203.5</v>
      </c>
      <c r="Y19" s="14">
        <f t="shared" si="3"/>
        <v>1203.5</v>
      </c>
      <c r="Z19" s="14">
        <f t="shared" si="3"/>
        <v>1203.5</v>
      </c>
      <c r="AA19" s="14">
        <f t="shared" si="3"/>
        <v>1247</v>
      </c>
      <c r="AB19" s="14">
        <f t="shared" si="3"/>
        <v>1247</v>
      </c>
      <c r="AD19" s="1">
        <f t="shared" si="6"/>
        <v>6104.5</v>
      </c>
    </row>
    <row r="20" spans="1:30" x14ac:dyDescent="0.25">
      <c r="A20" s="17" t="s">
        <v>38</v>
      </c>
      <c r="B20" s="17" t="s">
        <v>39</v>
      </c>
      <c r="C20" s="1">
        <v>30</v>
      </c>
      <c r="D20" s="13">
        <v>41</v>
      </c>
      <c r="E20" s="13">
        <v>40</v>
      </c>
      <c r="F20" s="13">
        <v>40</v>
      </c>
      <c r="G20" s="13">
        <v>41</v>
      </c>
      <c r="H20" s="13">
        <v>41</v>
      </c>
      <c r="I20" s="8">
        <f t="shared" si="7"/>
        <v>1</v>
      </c>
      <c r="J20" s="8">
        <f t="shared" si="8"/>
        <v>0</v>
      </c>
      <c r="K20" s="8">
        <f t="shared" si="9"/>
        <v>0</v>
      </c>
      <c r="L20" s="8">
        <f t="shared" si="10"/>
        <v>1</v>
      </c>
      <c r="M20" s="8">
        <f t="shared" si="11"/>
        <v>1</v>
      </c>
      <c r="N20" s="10">
        <f t="shared" si="4"/>
        <v>1230</v>
      </c>
      <c r="O20" s="10">
        <f>$C20*E20</f>
        <v>1200</v>
      </c>
      <c r="P20" s="10">
        <f>$C20*F20</f>
        <v>1200</v>
      </c>
      <c r="Q20" s="10">
        <f>$C20*G20</f>
        <v>1230</v>
      </c>
      <c r="R20" s="10">
        <f>$C20*H20</f>
        <v>1230</v>
      </c>
      <c r="S20" s="11">
        <f t="shared" si="12"/>
        <v>15</v>
      </c>
      <c r="T20" s="11">
        <f>0.5*$C20*J20</f>
        <v>0</v>
      </c>
      <c r="U20" s="11">
        <f>0.5*$C20*K20</f>
        <v>0</v>
      </c>
      <c r="V20" s="11">
        <f>0.5*$C20*L20</f>
        <v>15</v>
      </c>
      <c r="W20" s="11">
        <f>0.5*$C20*M20</f>
        <v>15</v>
      </c>
      <c r="X20" s="14">
        <f t="shared" si="5"/>
        <v>1245</v>
      </c>
      <c r="Y20" s="14">
        <f>O20+T20</f>
        <v>1200</v>
      </c>
      <c r="Z20" s="14">
        <f>P20+U20</f>
        <v>1200</v>
      </c>
      <c r="AA20" s="14">
        <f>Q20+V20</f>
        <v>1245</v>
      </c>
      <c r="AB20" s="14">
        <f>R20+W20</f>
        <v>1245</v>
      </c>
      <c r="AD20" s="16">
        <f t="shared" si="6"/>
        <v>6135</v>
      </c>
    </row>
    <row r="22" spans="1:30" x14ac:dyDescent="0.25">
      <c r="A22" t="s">
        <v>40</v>
      </c>
      <c r="C22" s="1">
        <f t="shared" ref="C22:AB22" si="13">MAX(C4:C20)</f>
        <v>30</v>
      </c>
      <c r="D22" s="2">
        <f t="shared" si="13"/>
        <v>42</v>
      </c>
      <c r="E22" s="2">
        <f t="shared" si="13"/>
        <v>42</v>
      </c>
      <c r="F22" s="2">
        <f t="shared" si="13"/>
        <v>42</v>
      </c>
      <c r="G22" s="2">
        <f t="shared" si="13"/>
        <v>43</v>
      </c>
      <c r="H22" s="2">
        <f t="shared" si="13"/>
        <v>42</v>
      </c>
      <c r="I22" s="2">
        <f t="shared" si="13"/>
        <v>2</v>
      </c>
      <c r="J22" s="2">
        <f t="shared" si="13"/>
        <v>2</v>
      </c>
      <c r="K22" s="2">
        <f t="shared" si="13"/>
        <v>2</v>
      </c>
      <c r="L22" s="2">
        <f t="shared" si="13"/>
        <v>3</v>
      </c>
      <c r="M22" s="2">
        <f t="shared" si="13"/>
        <v>2</v>
      </c>
      <c r="N22" s="1">
        <f t="shared" si="13"/>
        <v>1230</v>
      </c>
      <c r="O22" s="1">
        <f t="shared" si="13"/>
        <v>1200</v>
      </c>
      <c r="P22" s="1">
        <f t="shared" si="13"/>
        <v>1200</v>
      </c>
      <c r="Q22" s="1">
        <f t="shared" si="13"/>
        <v>1230</v>
      </c>
      <c r="R22" s="1">
        <f t="shared" si="13"/>
        <v>1230</v>
      </c>
      <c r="S22" s="1">
        <f t="shared" si="13"/>
        <v>25</v>
      </c>
      <c r="T22" s="1">
        <f t="shared" si="13"/>
        <v>23</v>
      </c>
      <c r="U22" s="1">
        <f t="shared" si="13"/>
        <v>28</v>
      </c>
      <c r="V22" s="1">
        <f t="shared" si="13"/>
        <v>29</v>
      </c>
      <c r="W22" s="1">
        <f t="shared" si="13"/>
        <v>29</v>
      </c>
      <c r="X22" s="1">
        <f t="shared" si="13"/>
        <v>1245</v>
      </c>
      <c r="Y22" s="1">
        <f t="shared" si="13"/>
        <v>1203.5</v>
      </c>
      <c r="Z22" s="1">
        <f t="shared" si="13"/>
        <v>1204</v>
      </c>
      <c r="AA22" s="15">
        <f t="shared" si="13"/>
        <v>1247</v>
      </c>
      <c r="AB22" s="1">
        <f t="shared" si="13"/>
        <v>1247</v>
      </c>
      <c r="AC22" s="1"/>
      <c r="AD22" s="1">
        <f>MAX(AD4:AD20)</f>
        <v>6135</v>
      </c>
    </row>
    <row r="23" spans="1:30" x14ac:dyDescent="0.25">
      <c r="A23" t="s">
        <v>41</v>
      </c>
      <c r="C23" s="1">
        <f t="shared" ref="C23:AB23" si="14">MIN(C4:C20)</f>
        <v>15</v>
      </c>
      <c r="D23" s="2">
        <f t="shared" si="14"/>
        <v>40</v>
      </c>
      <c r="E23" s="2">
        <f t="shared" si="14"/>
        <v>36</v>
      </c>
      <c r="F23" s="2">
        <f t="shared" si="14"/>
        <v>36</v>
      </c>
      <c r="G23" s="2">
        <f t="shared" si="14"/>
        <v>37</v>
      </c>
      <c r="H23" s="2">
        <f t="shared" si="14"/>
        <v>38</v>
      </c>
      <c r="I23" s="2">
        <f t="shared" si="14"/>
        <v>0</v>
      </c>
      <c r="J23" s="2">
        <f t="shared" si="14"/>
        <v>0</v>
      </c>
      <c r="K23" s="2">
        <f t="shared" si="14"/>
        <v>0</v>
      </c>
      <c r="L23" s="2">
        <f t="shared" si="14"/>
        <v>0</v>
      </c>
      <c r="M23" s="2">
        <f t="shared" si="14"/>
        <v>0</v>
      </c>
      <c r="N23" s="1">
        <f t="shared" si="14"/>
        <v>615</v>
      </c>
      <c r="O23" s="1">
        <f t="shared" si="14"/>
        <v>570</v>
      </c>
      <c r="P23" s="1">
        <f t="shared" si="14"/>
        <v>576</v>
      </c>
      <c r="Q23" s="1">
        <f t="shared" si="14"/>
        <v>630</v>
      </c>
      <c r="R23" s="1">
        <f t="shared" si="14"/>
        <v>630</v>
      </c>
      <c r="S23" s="1">
        <f t="shared" si="14"/>
        <v>0</v>
      </c>
      <c r="T23" s="1">
        <f t="shared" si="14"/>
        <v>0</v>
      </c>
      <c r="U23" s="1">
        <f t="shared" si="14"/>
        <v>0</v>
      </c>
      <c r="V23" s="1">
        <f t="shared" si="14"/>
        <v>0</v>
      </c>
      <c r="W23" s="1">
        <f t="shared" si="14"/>
        <v>0</v>
      </c>
      <c r="X23" s="1">
        <f t="shared" si="14"/>
        <v>622.5</v>
      </c>
      <c r="Y23" s="1">
        <f t="shared" si="14"/>
        <v>570</v>
      </c>
      <c r="Z23" s="1">
        <f t="shared" si="14"/>
        <v>576</v>
      </c>
      <c r="AA23" s="15">
        <f t="shared" si="14"/>
        <v>645</v>
      </c>
      <c r="AB23" s="1">
        <f t="shared" si="14"/>
        <v>640</v>
      </c>
      <c r="AC23" s="1"/>
      <c r="AD23" s="1">
        <f>MIN(AD4:AD20)</f>
        <v>3082.5</v>
      </c>
    </row>
    <row r="24" spans="1:30" x14ac:dyDescent="0.25">
      <c r="A24" t="s">
        <v>42</v>
      </c>
      <c r="C24" s="1">
        <f t="shared" ref="C24:AB24" si="15">AVERAGE(C4:C20)</f>
        <v>22.647058823529413</v>
      </c>
      <c r="D24" s="2">
        <f t="shared" si="15"/>
        <v>41.058823529411768</v>
      </c>
      <c r="E24" s="2">
        <f t="shared" si="15"/>
        <v>39.647058823529413</v>
      </c>
      <c r="F24" s="2">
        <f t="shared" si="15"/>
        <v>38.882352941176471</v>
      </c>
      <c r="G24" s="2">
        <f t="shared" si="15"/>
        <v>39.882352941176471</v>
      </c>
      <c r="H24" s="2">
        <f t="shared" si="15"/>
        <v>41</v>
      </c>
      <c r="I24" s="2">
        <f t="shared" si="15"/>
        <v>1.0588235294117647</v>
      </c>
      <c r="J24" s="2">
        <f t="shared" si="15"/>
        <v>0.35294117647058826</v>
      </c>
      <c r="K24" s="2">
        <f t="shared" si="15"/>
        <v>0.29411764705882354</v>
      </c>
      <c r="L24" s="2">
        <f t="shared" si="15"/>
        <v>0.6470588235294118</v>
      </c>
      <c r="M24" s="2">
        <f t="shared" si="15"/>
        <v>1.1764705882352942</v>
      </c>
      <c r="N24" s="1">
        <f t="shared" si="15"/>
        <v>930.17647058823525</v>
      </c>
      <c r="O24" s="1">
        <f t="shared" si="15"/>
        <v>897.70588235294122</v>
      </c>
      <c r="P24" s="1">
        <f t="shared" si="15"/>
        <v>882.88235294117646</v>
      </c>
      <c r="Q24" s="1">
        <f t="shared" si="15"/>
        <v>903.88235294117646</v>
      </c>
      <c r="R24" s="1">
        <f t="shared" si="15"/>
        <v>928.35294117647061</v>
      </c>
      <c r="S24" s="1">
        <f t="shared" si="15"/>
        <v>12.147058823529411</v>
      </c>
      <c r="T24" s="1">
        <f t="shared" si="15"/>
        <v>3.8235294117647061</v>
      </c>
      <c r="U24" s="1">
        <f t="shared" si="15"/>
        <v>3.6764705882352939</v>
      </c>
      <c r="V24" s="1">
        <f t="shared" si="15"/>
        <v>7.117647058823529</v>
      </c>
      <c r="W24" s="1">
        <f t="shared" si="15"/>
        <v>13.5</v>
      </c>
      <c r="X24" s="1">
        <f t="shared" si="15"/>
        <v>942.32352941176475</v>
      </c>
      <c r="Y24" s="1">
        <f t="shared" si="15"/>
        <v>901.52941176470586</v>
      </c>
      <c r="Z24" s="1">
        <f t="shared" si="15"/>
        <v>886.55882352941171</v>
      </c>
      <c r="AA24" s="15">
        <f t="shared" si="15"/>
        <v>911</v>
      </c>
      <c r="AB24" s="1">
        <f t="shared" si="15"/>
        <v>941.85294117647061</v>
      </c>
      <c r="AC24" s="1"/>
      <c r="AD24" s="1">
        <f>AVERAGE(AD4:AD20)</f>
        <v>4583.2647058823532</v>
      </c>
    </row>
    <row r="25" spans="1:30" x14ac:dyDescent="0.25">
      <c r="A25" t="s">
        <v>43</v>
      </c>
      <c r="C25" s="1">
        <f t="shared" ref="C25:AB25" si="16">SUM(C4:C20)</f>
        <v>385</v>
      </c>
      <c r="D25">
        <f t="shared" si="16"/>
        <v>698</v>
      </c>
      <c r="E25">
        <f t="shared" si="16"/>
        <v>674</v>
      </c>
      <c r="F25">
        <f t="shared" si="16"/>
        <v>661</v>
      </c>
      <c r="G25">
        <f t="shared" si="16"/>
        <v>678</v>
      </c>
      <c r="H25">
        <f t="shared" si="16"/>
        <v>697</v>
      </c>
      <c r="I25">
        <f t="shared" si="16"/>
        <v>18</v>
      </c>
      <c r="J25">
        <f t="shared" si="16"/>
        <v>6</v>
      </c>
      <c r="K25">
        <f t="shared" si="16"/>
        <v>5</v>
      </c>
      <c r="L25">
        <f t="shared" si="16"/>
        <v>11</v>
      </c>
      <c r="M25">
        <f t="shared" si="16"/>
        <v>20</v>
      </c>
      <c r="N25" s="1">
        <f t="shared" si="16"/>
        <v>15813</v>
      </c>
      <c r="O25" s="1">
        <f t="shared" si="16"/>
        <v>15261</v>
      </c>
      <c r="P25" s="1">
        <f t="shared" si="16"/>
        <v>15009</v>
      </c>
      <c r="Q25" s="1">
        <f t="shared" si="16"/>
        <v>15366</v>
      </c>
      <c r="R25" s="1">
        <f t="shared" si="16"/>
        <v>15782</v>
      </c>
      <c r="S25" s="1">
        <f t="shared" si="16"/>
        <v>206.5</v>
      </c>
      <c r="T25" s="1">
        <f t="shared" si="16"/>
        <v>65</v>
      </c>
      <c r="U25" s="1">
        <f t="shared" si="16"/>
        <v>62.5</v>
      </c>
      <c r="V25" s="1">
        <f t="shared" si="16"/>
        <v>121</v>
      </c>
      <c r="W25" s="1">
        <f t="shared" si="16"/>
        <v>229.5</v>
      </c>
      <c r="X25" s="1">
        <f t="shared" si="16"/>
        <v>16019.5</v>
      </c>
      <c r="Y25" s="1">
        <f t="shared" si="16"/>
        <v>15326</v>
      </c>
      <c r="Z25" s="1">
        <f t="shared" si="16"/>
        <v>15071.5</v>
      </c>
      <c r="AA25" s="15">
        <f t="shared" si="16"/>
        <v>15487</v>
      </c>
      <c r="AB25" s="1">
        <f t="shared" si="16"/>
        <v>16011.5</v>
      </c>
      <c r="AC25" s="1"/>
      <c r="AD25" s="1">
        <f>SUM(AD4:AD20)</f>
        <v>77915.5</v>
      </c>
    </row>
  </sheetData>
  <pageMargins left="0.7" right="0.7" top="0.75" bottom="0.75" header="0.3" footer="0.3"/>
  <pageSetup paperSize="9" scale="31" orientation="landscape"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CF234-9E8E-4158-A329-51E9745A5FEE}">
  <sheetPr>
    <tabColor rgb="FF00B0F0"/>
    <pageSetUpPr fitToPage="1"/>
  </sheetPr>
  <dimension ref="A1:M24"/>
  <sheetViews>
    <sheetView topLeftCell="A2" zoomScale="90" zoomScaleNormal="90" workbookViewId="0">
      <selection activeCell="M25" sqref="M25"/>
    </sheetView>
  </sheetViews>
  <sheetFormatPr defaultRowHeight="15" x14ac:dyDescent="0.25"/>
  <cols>
    <col min="1" max="1" width="11.140625" bestFit="1" customWidth="1"/>
    <col min="2" max="2" width="14.5703125" bestFit="1" customWidth="1"/>
    <col min="3" max="3" width="6.42578125" customWidth="1"/>
    <col min="4" max="4" width="7.85546875" customWidth="1"/>
    <col min="5" max="5" width="8.28515625" customWidth="1"/>
    <col min="6" max="6" width="6.42578125" customWidth="1"/>
  </cols>
  <sheetData>
    <row r="1" spans="1:13" ht="132.75" x14ac:dyDescent="0.25">
      <c r="A1" s="6" t="s">
        <v>49</v>
      </c>
      <c r="B1" s="6"/>
      <c r="C1" s="18" t="s">
        <v>54</v>
      </c>
      <c r="D1" s="18" t="s">
        <v>56</v>
      </c>
      <c r="E1" s="18" t="s">
        <v>62</v>
      </c>
      <c r="F1" s="18" t="s">
        <v>57</v>
      </c>
      <c r="H1" s="18" t="s">
        <v>54</v>
      </c>
      <c r="I1" s="18" t="s">
        <v>56</v>
      </c>
      <c r="J1" s="18" t="s">
        <v>55</v>
      </c>
      <c r="K1" s="18" t="s">
        <v>57</v>
      </c>
      <c r="M1" s="18" t="s">
        <v>59</v>
      </c>
    </row>
    <row r="2" spans="1:13" x14ac:dyDescent="0.25">
      <c r="B2" t="s">
        <v>58</v>
      </c>
      <c r="C2">
        <v>10</v>
      </c>
      <c r="D2">
        <v>20</v>
      </c>
      <c r="E2">
        <v>100</v>
      </c>
      <c r="F2">
        <v>1</v>
      </c>
    </row>
    <row r="3" spans="1:13" x14ac:dyDescent="0.25">
      <c r="A3" s="4" t="s">
        <v>50</v>
      </c>
      <c r="B3" s="4" t="s">
        <v>51</v>
      </c>
    </row>
    <row r="4" spans="1:13" x14ac:dyDescent="0.25">
      <c r="A4" t="s">
        <v>6</v>
      </c>
      <c r="B4" t="s">
        <v>7</v>
      </c>
      <c r="C4">
        <v>10</v>
      </c>
      <c r="D4">
        <v>14</v>
      </c>
      <c r="E4">
        <v>95</v>
      </c>
      <c r="F4">
        <v>0</v>
      </c>
      <c r="H4" s="19">
        <f>C4/C$2</f>
        <v>1</v>
      </c>
      <c r="I4" s="19">
        <f>D4/D$2</f>
        <v>0.7</v>
      </c>
      <c r="J4" s="19">
        <f t="shared" ref="J4:K19" si="0">E4/E$2</f>
        <v>0.95</v>
      </c>
      <c r="K4" s="19">
        <f t="shared" si="0"/>
        <v>0</v>
      </c>
      <c r="M4" s="19" t="b">
        <f>OR(H4&lt;0.5,I4&lt;0.5,J4&lt;0.5,K4&lt;0.5)</f>
        <v>1</v>
      </c>
    </row>
    <row r="5" spans="1:13" x14ac:dyDescent="0.25">
      <c r="A5" t="s">
        <v>8</v>
      </c>
      <c r="B5" t="s">
        <v>9</v>
      </c>
      <c r="C5">
        <v>9</v>
      </c>
      <c r="D5">
        <v>13</v>
      </c>
      <c r="E5">
        <v>93</v>
      </c>
      <c r="F5">
        <v>1</v>
      </c>
      <c r="H5" s="19">
        <f t="shared" ref="H5:I20" si="1">C5/C$2</f>
        <v>0.9</v>
      </c>
      <c r="I5" s="19">
        <f t="shared" si="1"/>
        <v>0.65</v>
      </c>
      <c r="J5" s="19">
        <f t="shared" si="0"/>
        <v>0.93</v>
      </c>
      <c r="K5" s="19">
        <f t="shared" si="0"/>
        <v>1</v>
      </c>
      <c r="M5" s="19" t="b">
        <f t="shared" ref="M5:M20" si="2">OR(H5&lt;0.5,I5&lt;0.5,J5&lt;0.5,K5&lt;0.5)</f>
        <v>0</v>
      </c>
    </row>
    <row r="6" spans="1:13" x14ac:dyDescent="0.25">
      <c r="A6" t="s">
        <v>10</v>
      </c>
      <c r="B6" t="s">
        <v>11</v>
      </c>
      <c r="C6">
        <v>8</v>
      </c>
      <c r="D6">
        <v>12</v>
      </c>
      <c r="E6">
        <v>91</v>
      </c>
      <c r="F6">
        <v>1</v>
      </c>
      <c r="H6" s="19">
        <f t="shared" si="1"/>
        <v>0.8</v>
      </c>
      <c r="I6" s="19">
        <f t="shared" si="1"/>
        <v>0.6</v>
      </c>
      <c r="J6" s="19">
        <f t="shared" si="0"/>
        <v>0.91</v>
      </c>
      <c r="K6" s="19">
        <f t="shared" si="0"/>
        <v>1</v>
      </c>
      <c r="M6" s="19" t="b">
        <f t="shared" si="2"/>
        <v>0</v>
      </c>
    </row>
    <row r="7" spans="1:13" x14ac:dyDescent="0.25">
      <c r="A7" t="s">
        <v>12</v>
      </c>
      <c r="B7" t="s">
        <v>13</v>
      </c>
      <c r="C7">
        <v>7</v>
      </c>
      <c r="D7">
        <v>11</v>
      </c>
      <c r="E7">
        <v>89</v>
      </c>
      <c r="F7">
        <v>0</v>
      </c>
      <c r="H7" s="19">
        <f t="shared" si="1"/>
        <v>0.7</v>
      </c>
      <c r="I7" s="19">
        <f t="shared" si="1"/>
        <v>0.55000000000000004</v>
      </c>
      <c r="J7" s="19">
        <f t="shared" si="0"/>
        <v>0.89</v>
      </c>
      <c r="K7" s="19">
        <f t="shared" si="0"/>
        <v>0</v>
      </c>
      <c r="M7" s="19" t="b">
        <f t="shared" si="2"/>
        <v>1</v>
      </c>
    </row>
    <row r="8" spans="1:13" x14ac:dyDescent="0.25">
      <c r="A8" t="s">
        <v>14</v>
      </c>
      <c r="B8" t="s">
        <v>15</v>
      </c>
      <c r="C8">
        <v>6</v>
      </c>
      <c r="D8">
        <v>19</v>
      </c>
      <c r="E8">
        <v>87</v>
      </c>
      <c r="F8">
        <v>1</v>
      </c>
      <c r="H8" s="19">
        <f t="shared" si="1"/>
        <v>0.6</v>
      </c>
      <c r="I8" s="19">
        <f t="shared" si="1"/>
        <v>0.95</v>
      </c>
      <c r="J8" s="19">
        <f t="shared" si="0"/>
        <v>0.87</v>
      </c>
      <c r="K8" s="19">
        <f t="shared" si="0"/>
        <v>1</v>
      </c>
      <c r="M8" s="19" t="b">
        <f t="shared" si="2"/>
        <v>0</v>
      </c>
    </row>
    <row r="9" spans="1:13" x14ac:dyDescent="0.25">
      <c r="A9" t="s">
        <v>16</v>
      </c>
      <c r="B9" t="s">
        <v>17</v>
      </c>
      <c r="C9">
        <v>5</v>
      </c>
      <c r="D9">
        <v>18</v>
      </c>
      <c r="E9">
        <v>85</v>
      </c>
      <c r="F9">
        <v>0</v>
      </c>
      <c r="H9" s="19">
        <f t="shared" si="1"/>
        <v>0.5</v>
      </c>
      <c r="I9" s="19">
        <f t="shared" si="1"/>
        <v>0.9</v>
      </c>
      <c r="J9" s="19">
        <f t="shared" si="0"/>
        <v>0.85</v>
      </c>
      <c r="K9" s="19">
        <f t="shared" si="0"/>
        <v>0</v>
      </c>
      <c r="M9" s="19" t="b">
        <f t="shared" si="2"/>
        <v>1</v>
      </c>
    </row>
    <row r="10" spans="1:13" x14ac:dyDescent="0.25">
      <c r="A10" t="s">
        <v>18</v>
      </c>
      <c r="B10" t="s">
        <v>19</v>
      </c>
      <c r="C10">
        <v>4</v>
      </c>
      <c r="D10">
        <v>17</v>
      </c>
      <c r="E10">
        <v>83</v>
      </c>
      <c r="F10">
        <v>1</v>
      </c>
      <c r="H10" s="19">
        <f t="shared" si="1"/>
        <v>0.4</v>
      </c>
      <c r="I10" s="19">
        <f t="shared" si="1"/>
        <v>0.85</v>
      </c>
      <c r="J10" s="19">
        <f t="shared" si="0"/>
        <v>0.83</v>
      </c>
      <c r="K10" s="19">
        <f t="shared" si="0"/>
        <v>1</v>
      </c>
      <c r="M10" s="19" t="b">
        <f t="shared" si="2"/>
        <v>1</v>
      </c>
    </row>
    <row r="11" spans="1:13" x14ac:dyDescent="0.25">
      <c r="A11" t="s">
        <v>20</v>
      </c>
      <c r="B11" t="s">
        <v>21</v>
      </c>
      <c r="C11">
        <v>10</v>
      </c>
      <c r="D11">
        <v>16</v>
      </c>
      <c r="E11">
        <v>81</v>
      </c>
      <c r="F11">
        <v>1</v>
      </c>
      <c r="H11" s="19">
        <f t="shared" si="1"/>
        <v>1</v>
      </c>
      <c r="I11" s="19">
        <f t="shared" si="1"/>
        <v>0.8</v>
      </c>
      <c r="J11" s="19">
        <f t="shared" si="0"/>
        <v>0.81</v>
      </c>
      <c r="K11" s="19">
        <f t="shared" si="0"/>
        <v>1</v>
      </c>
      <c r="M11" s="19" t="b">
        <f t="shared" si="2"/>
        <v>0</v>
      </c>
    </row>
    <row r="12" spans="1:13" x14ac:dyDescent="0.25">
      <c r="A12" t="s">
        <v>22</v>
      </c>
      <c r="B12" t="s">
        <v>23</v>
      </c>
      <c r="C12">
        <v>9</v>
      </c>
      <c r="D12">
        <v>15</v>
      </c>
      <c r="E12">
        <v>79</v>
      </c>
      <c r="F12">
        <v>1</v>
      </c>
      <c r="H12" s="19">
        <f t="shared" si="1"/>
        <v>0.9</v>
      </c>
      <c r="I12" s="19">
        <f t="shared" si="1"/>
        <v>0.75</v>
      </c>
      <c r="J12" s="19">
        <f t="shared" si="0"/>
        <v>0.79</v>
      </c>
      <c r="K12" s="19">
        <f t="shared" si="0"/>
        <v>1</v>
      </c>
      <c r="M12" s="19" t="b">
        <f t="shared" si="2"/>
        <v>0</v>
      </c>
    </row>
    <row r="13" spans="1:13" x14ac:dyDescent="0.25">
      <c r="A13" t="s">
        <v>24</v>
      </c>
      <c r="B13" t="s">
        <v>25</v>
      </c>
      <c r="C13">
        <v>8</v>
      </c>
      <c r="D13">
        <v>14</v>
      </c>
      <c r="E13">
        <v>77</v>
      </c>
      <c r="F13">
        <v>1</v>
      </c>
      <c r="H13" s="19">
        <f t="shared" si="1"/>
        <v>0.8</v>
      </c>
      <c r="I13" s="19">
        <f t="shared" si="1"/>
        <v>0.7</v>
      </c>
      <c r="J13" s="19">
        <f t="shared" si="0"/>
        <v>0.77</v>
      </c>
      <c r="K13" s="19">
        <f t="shared" si="0"/>
        <v>1</v>
      </c>
      <c r="M13" s="19" t="b">
        <f t="shared" si="2"/>
        <v>0</v>
      </c>
    </row>
    <row r="14" spans="1:13" x14ac:dyDescent="0.25">
      <c r="A14" t="s">
        <v>26</v>
      </c>
      <c r="B14" t="s">
        <v>27</v>
      </c>
      <c r="C14">
        <v>7</v>
      </c>
      <c r="D14">
        <v>13</v>
      </c>
      <c r="E14">
        <v>75</v>
      </c>
      <c r="F14">
        <v>0</v>
      </c>
      <c r="H14" s="19">
        <f t="shared" si="1"/>
        <v>0.7</v>
      </c>
      <c r="I14" s="19">
        <f t="shared" si="1"/>
        <v>0.65</v>
      </c>
      <c r="J14" s="19">
        <f t="shared" si="0"/>
        <v>0.75</v>
      </c>
      <c r="K14" s="19">
        <f t="shared" si="0"/>
        <v>0</v>
      </c>
      <c r="M14" s="19" t="b">
        <f t="shared" si="2"/>
        <v>1</v>
      </c>
    </row>
    <row r="15" spans="1:13" x14ac:dyDescent="0.25">
      <c r="A15" t="s">
        <v>28</v>
      </c>
      <c r="B15" t="s">
        <v>29</v>
      </c>
      <c r="C15">
        <v>6</v>
      </c>
      <c r="D15">
        <v>12</v>
      </c>
      <c r="E15">
        <v>73</v>
      </c>
      <c r="F15">
        <v>1</v>
      </c>
      <c r="H15" s="19">
        <f t="shared" si="1"/>
        <v>0.6</v>
      </c>
      <c r="I15" s="19">
        <f t="shared" si="1"/>
        <v>0.6</v>
      </c>
      <c r="J15" s="19">
        <f t="shared" si="0"/>
        <v>0.73</v>
      </c>
      <c r="K15" s="19">
        <f t="shared" si="0"/>
        <v>1</v>
      </c>
      <c r="M15" s="19" t="b">
        <f t="shared" si="2"/>
        <v>0</v>
      </c>
    </row>
    <row r="16" spans="1:13" x14ac:dyDescent="0.25">
      <c r="A16" t="s">
        <v>30</v>
      </c>
      <c r="B16" t="s">
        <v>31</v>
      </c>
      <c r="C16">
        <v>5</v>
      </c>
      <c r="D16">
        <v>11</v>
      </c>
      <c r="E16">
        <v>71</v>
      </c>
      <c r="F16">
        <v>1</v>
      </c>
      <c r="H16" s="19">
        <f t="shared" si="1"/>
        <v>0.5</v>
      </c>
      <c r="I16" s="19">
        <f t="shared" si="1"/>
        <v>0.55000000000000004</v>
      </c>
      <c r="J16" s="19">
        <f t="shared" si="0"/>
        <v>0.71</v>
      </c>
      <c r="K16" s="19">
        <f t="shared" si="0"/>
        <v>1</v>
      </c>
      <c r="M16" s="19" t="b">
        <f t="shared" si="2"/>
        <v>0</v>
      </c>
    </row>
    <row r="17" spans="1:13" x14ac:dyDescent="0.25">
      <c r="A17" t="s">
        <v>32</v>
      </c>
      <c r="B17" t="s">
        <v>33</v>
      </c>
      <c r="C17">
        <v>4</v>
      </c>
      <c r="D17">
        <v>10</v>
      </c>
      <c r="E17">
        <v>69</v>
      </c>
      <c r="F17">
        <v>1</v>
      </c>
      <c r="H17" s="19">
        <f t="shared" si="1"/>
        <v>0.4</v>
      </c>
      <c r="I17" s="19">
        <f t="shared" si="1"/>
        <v>0.5</v>
      </c>
      <c r="J17" s="19">
        <f t="shared" si="0"/>
        <v>0.69</v>
      </c>
      <c r="K17" s="19">
        <f t="shared" si="0"/>
        <v>1</v>
      </c>
      <c r="M17" s="19" t="b">
        <f t="shared" si="2"/>
        <v>1</v>
      </c>
    </row>
    <row r="18" spans="1:13" x14ac:dyDescent="0.25">
      <c r="A18" t="s">
        <v>52</v>
      </c>
      <c r="B18" t="s">
        <v>35</v>
      </c>
      <c r="C18">
        <v>3</v>
      </c>
      <c r="D18">
        <v>9</v>
      </c>
      <c r="E18">
        <v>67</v>
      </c>
      <c r="F18">
        <v>1</v>
      </c>
      <c r="H18" s="19">
        <f t="shared" si="1"/>
        <v>0.3</v>
      </c>
      <c r="I18" s="19">
        <f t="shared" si="1"/>
        <v>0.45</v>
      </c>
      <c r="J18" s="19">
        <f t="shared" si="0"/>
        <v>0.67</v>
      </c>
      <c r="K18" s="19">
        <f t="shared" si="0"/>
        <v>1</v>
      </c>
      <c r="M18" s="19" t="b">
        <f t="shared" si="2"/>
        <v>1</v>
      </c>
    </row>
    <row r="19" spans="1:13" x14ac:dyDescent="0.25">
      <c r="A19" t="s">
        <v>53</v>
      </c>
      <c r="B19" t="s">
        <v>37</v>
      </c>
      <c r="C19">
        <v>5</v>
      </c>
      <c r="D19">
        <v>8</v>
      </c>
      <c r="E19">
        <v>65</v>
      </c>
      <c r="F19">
        <v>1</v>
      </c>
      <c r="H19" s="19">
        <f t="shared" si="1"/>
        <v>0.5</v>
      </c>
      <c r="I19" s="19">
        <f t="shared" si="1"/>
        <v>0.4</v>
      </c>
      <c r="J19" s="19">
        <f t="shared" si="0"/>
        <v>0.65</v>
      </c>
      <c r="K19" s="19">
        <f t="shared" si="0"/>
        <v>1</v>
      </c>
      <c r="M19" s="19" t="b">
        <f t="shared" si="2"/>
        <v>1</v>
      </c>
    </row>
    <row r="20" spans="1:13" x14ac:dyDescent="0.25">
      <c r="A20" t="s">
        <v>38</v>
      </c>
      <c r="B20" t="s">
        <v>39</v>
      </c>
      <c r="C20">
        <v>9</v>
      </c>
      <c r="D20">
        <v>7</v>
      </c>
      <c r="E20">
        <v>63</v>
      </c>
      <c r="F20">
        <v>1</v>
      </c>
      <c r="H20" s="19">
        <f t="shared" si="1"/>
        <v>0.9</v>
      </c>
      <c r="I20" s="19">
        <f t="shared" si="1"/>
        <v>0.35</v>
      </c>
      <c r="J20" s="19">
        <f>E20/E$2</f>
        <v>0.63</v>
      </c>
      <c r="K20" s="19">
        <f>F20/F$2</f>
        <v>1</v>
      </c>
      <c r="M20" s="19" t="b">
        <f t="shared" si="2"/>
        <v>1</v>
      </c>
    </row>
    <row r="22" spans="1:13" x14ac:dyDescent="0.25">
      <c r="A22" t="s">
        <v>60</v>
      </c>
      <c r="C22">
        <f>MIN(C4:C20)</f>
        <v>3</v>
      </c>
      <c r="D22">
        <f>MIN(D4:D20)</f>
        <v>7</v>
      </c>
      <c r="E22">
        <f>MIN(E4:E20)</f>
        <v>63</v>
      </c>
      <c r="F22">
        <f>MIN(F4:F20)</f>
        <v>0</v>
      </c>
      <c r="H22" s="19">
        <f>MIN(H4:H20)</f>
        <v>0.3</v>
      </c>
      <c r="I22" s="19">
        <f>MIN(I4:I20)</f>
        <v>0.35</v>
      </c>
      <c r="J22" s="19">
        <f>MIN(J4:J20)</f>
        <v>0.63</v>
      </c>
      <c r="K22" s="19">
        <f>MIN(K4:K20)</f>
        <v>0</v>
      </c>
    </row>
    <row r="23" spans="1:13" x14ac:dyDescent="0.25">
      <c r="A23" t="s">
        <v>40</v>
      </c>
      <c r="C23">
        <f>MAX(C4:C20)</f>
        <v>10</v>
      </c>
      <c r="D23">
        <f>MAX(D4:D20)</f>
        <v>19</v>
      </c>
      <c r="E23">
        <f>MAX(E4:E20)</f>
        <v>95</v>
      </c>
      <c r="F23">
        <f>MAX(F4:F20)</f>
        <v>1</v>
      </c>
      <c r="H23" s="19">
        <f>MAX(H4:H20)</f>
        <v>1</v>
      </c>
      <c r="I23" s="19">
        <f>MAX(I4:I20)</f>
        <v>0.95</v>
      </c>
      <c r="J23" s="19">
        <f>MAX(J4:J20)</f>
        <v>0.95</v>
      </c>
      <c r="K23" s="19">
        <f>MAX(K4:K20)</f>
        <v>1</v>
      </c>
    </row>
    <row r="24" spans="1:13" x14ac:dyDescent="0.25">
      <c r="A24" t="s">
        <v>61</v>
      </c>
      <c r="C24">
        <f>AVERAGE(C4:C20)</f>
        <v>6.7647058823529411</v>
      </c>
      <c r="D24">
        <f>AVERAGE(D4:D20)</f>
        <v>12.882352941176471</v>
      </c>
      <c r="E24">
        <f>AVERAGE(E4:E20)</f>
        <v>79</v>
      </c>
      <c r="F24">
        <f>AVERAGE(F4:F20)</f>
        <v>0.76470588235294112</v>
      </c>
      <c r="H24" s="19">
        <f>AVERAGE(H4:H20)</f>
        <v>0.67647058823529427</v>
      </c>
      <c r="I24" s="19">
        <f>AVERAGE(I4:I20)</f>
        <v>0.64411764705882346</v>
      </c>
      <c r="J24" s="19">
        <f>AVERAGE(J4:J20)</f>
        <v>0.79</v>
      </c>
      <c r="K24" s="19">
        <f>AVERAGE(K4:K20)</f>
        <v>0.76470588235294112</v>
      </c>
    </row>
  </sheetData>
  <conditionalFormatting sqref="C4:C20">
    <cfRule type="iconSet" priority="6">
      <iconSet iconSet="4TrafficLights">
        <cfvo type="percent" val="0"/>
        <cfvo type="percent" val="25"/>
        <cfvo type="percent" val="50"/>
        <cfvo type="percent" val="75"/>
      </iconSet>
    </cfRule>
  </conditionalFormatting>
  <conditionalFormatting sqref="D4:D20">
    <cfRule type="iconSet" priority="5">
      <iconSet iconSet="4TrafficLights">
        <cfvo type="percent" val="0"/>
        <cfvo type="percent" val="25"/>
        <cfvo type="percent" val="50"/>
        <cfvo type="percent" val="75"/>
      </iconSet>
    </cfRule>
  </conditionalFormatting>
  <conditionalFormatting sqref="E4:E20">
    <cfRule type="iconSet" priority="4">
      <iconSet iconSet="4TrafficLights">
        <cfvo type="percent" val="0"/>
        <cfvo type="percent" val="25"/>
        <cfvo type="percent" val="50"/>
        <cfvo type="percent" val="75"/>
      </iconSet>
    </cfRule>
  </conditionalFormatting>
  <conditionalFormatting sqref="F4:F20">
    <cfRule type="iconSet" priority="3">
      <iconSet iconSet="4TrafficLights">
        <cfvo type="percent" val="0"/>
        <cfvo type="percent" val="25"/>
        <cfvo type="percent" val="50"/>
        <cfvo type="percent" val="75"/>
      </iconSet>
    </cfRule>
  </conditionalFormatting>
  <conditionalFormatting sqref="H4:K20 M4:M20">
    <cfRule type="cellIs" dxfId="2" priority="2" operator="lessThan">
      <formula>0.5</formula>
    </cfRule>
  </conditionalFormatting>
  <conditionalFormatting sqref="M4:M20">
    <cfRule type="cellIs" dxfId="1" priority="1" operator="equal">
      <formula>TRUE</formula>
    </cfRule>
  </conditionalFormatting>
  <pageMargins left="0.7" right="0.7" top="0.75" bottom="0.75" header="0.3" footer="0.3"/>
  <pageSetup scale="60" orientation="landscape"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6C6A-1361-4C25-BC14-24D7913CE447}">
  <sheetPr>
    <tabColor rgb="FFFFC000"/>
  </sheetPr>
  <dimension ref="A1:L9"/>
  <sheetViews>
    <sheetView workbookViewId="0">
      <selection activeCell="C6" sqref="C6"/>
    </sheetView>
  </sheetViews>
  <sheetFormatPr defaultRowHeight="15" x14ac:dyDescent="0.25"/>
  <cols>
    <col min="1" max="1" width="19.85546875" bestFit="1" customWidth="1"/>
    <col min="4" max="4" width="12" bestFit="1" customWidth="1"/>
    <col min="6" max="6" width="11.5703125" bestFit="1" customWidth="1"/>
    <col min="8" max="8" width="10.85546875" bestFit="1" customWidth="1"/>
    <col min="10" max="10" width="10.5703125" bestFit="1" customWidth="1"/>
  </cols>
  <sheetData>
    <row r="1" spans="1:12" ht="18.75" x14ac:dyDescent="0.3">
      <c r="A1" s="6" t="s">
        <v>63</v>
      </c>
      <c r="B1" s="6"/>
      <c r="D1" s="30" t="s">
        <v>44</v>
      </c>
    </row>
    <row r="4" spans="1:12" s="6" customFormat="1" ht="15.75" x14ac:dyDescent="0.25">
      <c r="A4" s="6" t="s">
        <v>64</v>
      </c>
      <c r="B4" s="21" t="s">
        <v>65</v>
      </c>
      <c r="C4" s="21">
        <v>3</v>
      </c>
      <c r="D4" s="23" t="s">
        <v>66</v>
      </c>
      <c r="E4" s="23">
        <v>5</v>
      </c>
      <c r="F4" s="25" t="s">
        <v>67</v>
      </c>
      <c r="G4" s="25">
        <v>4</v>
      </c>
      <c r="H4" s="26" t="s">
        <v>68</v>
      </c>
      <c r="I4" s="26">
        <v>3</v>
      </c>
      <c r="J4" s="28" t="s">
        <v>69</v>
      </c>
      <c r="K4" s="28">
        <v>1</v>
      </c>
      <c r="L4" s="6" t="s">
        <v>43</v>
      </c>
    </row>
    <row r="5" spans="1:12" x14ac:dyDescent="0.25">
      <c r="A5" t="s">
        <v>70</v>
      </c>
      <c r="B5" s="22">
        <v>1</v>
      </c>
      <c r="C5" s="22">
        <f>C$4*B5</f>
        <v>3</v>
      </c>
      <c r="D5" s="24">
        <v>5</v>
      </c>
      <c r="E5" s="24">
        <f>E$4*D5</f>
        <v>25</v>
      </c>
      <c r="F5" s="8">
        <v>1</v>
      </c>
      <c r="G5" s="8">
        <f>G$4*F5</f>
        <v>4</v>
      </c>
      <c r="H5" s="27">
        <v>4</v>
      </c>
      <c r="I5" s="27">
        <f>I$4*H5</f>
        <v>12</v>
      </c>
      <c r="J5" s="29">
        <v>3</v>
      </c>
      <c r="K5" s="29">
        <f>K$4*J5</f>
        <v>3</v>
      </c>
      <c r="L5">
        <f>SUM(C5+E5+G5+I5+K5)</f>
        <v>47</v>
      </c>
    </row>
    <row r="6" spans="1:12" x14ac:dyDescent="0.25">
      <c r="A6" t="s">
        <v>71</v>
      </c>
      <c r="B6" s="22">
        <v>4</v>
      </c>
      <c r="C6" s="22">
        <f>C$4*B6</f>
        <v>12</v>
      </c>
      <c r="D6" s="24">
        <v>4</v>
      </c>
      <c r="E6" s="24">
        <f>E$4*D6</f>
        <v>20</v>
      </c>
      <c r="F6" s="8">
        <v>4</v>
      </c>
      <c r="G6" s="8">
        <f>G$4*F6</f>
        <v>16</v>
      </c>
      <c r="H6" s="27">
        <v>4</v>
      </c>
      <c r="I6" s="27">
        <f>I$4*H6</f>
        <v>12</v>
      </c>
      <c r="J6" s="29">
        <v>5</v>
      </c>
      <c r="K6" s="29">
        <f>K$4*J6</f>
        <v>5</v>
      </c>
      <c r="L6">
        <f>SUM(C6+E6+G6+I6+K6)</f>
        <v>65</v>
      </c>
    </row>
    <row r="7" spans="1:12" x14ac:dyDescent="0.25">
      <c r="A7" t="s">
        <v>72</v>
      </c>
      <c r="B7" s="22">
        <v>5</v>
      </c>
      <c r="C7" s="22">
        <f>C$4*B7</f>
        <v>15</v>
      </c>
      <c r="D7" s="24">
        <v>1</v>
      </c>
      <c r="E7" s="24">
        <f>E$4*D7</f>
        <v>5</v>
      </c>
      <c r="F7" s="8">
        <v>5</v>
      </c>
      <c r="G7" s="8">
        <f>G$4*F7</f>
        <v>20</v>
      </c>
      <c r="H7" s="27">
        <v>4</v>
      </c>
      <c r="I7" s="27">
        <f>I$4*H7</f>
        <v>12</v>
      </c>
      <c r="J7" s="29">
        <v>1</v>
      </c>
      <c r="K7" s="29">
        <f>K$4*J7</f>
        <v>1</v>
      </c>
      <c r="L7">
        <f>SUM(C7+E7+G7+I7+K7)</f>
        <v>53</v>
      </c>
    </row>
    <row r="8" spans="1:12" x14ac:dyDescent="0.25">
      <c r="A8" t="s">
        <v>73</v>
      </c>
      <c r="B8" s="22">
        <v>3</v>
      </c>
      <c r="C8" s="22">
        <f>C$4*B8</f>
        <v>9</v>
      </c>
      <c r="D8" s="24">
        <v>4</v>
      </c>
      <c r="E8" s="24">
        <f>E$4*D8</f>
        <v>20</v>
      </c>
      <c r="F8" s="8">
        <v>4</v>
      </c>
      <c r="G8" s="8">
        <f>G$4*F8</f>
        <v>16</v>
      </c>
      <c r="H8" s="27">
        <v>5</v>
      </c>
      <c r="I8" s="27">
        <f>I$4*H8</f>
        <v>15</v>
      </c>
      <c r="J8" s="29">
        <v>5</v>
      </c>
      <c r="K8" s="29">
        <f>K$4*J8</f>
        <v>5</v>
      </c>
      <c r="L8">
        <f>SUM(C8+E8+G8+I8+K8)</f>
        <v>65</v>
      </c>
    </row>
    <row r="9" spans="1:12" x14ac:dyDescent="0.25">
      <c r="A9" t="s">
        <v>74</v>
      </c>
      <c r="B9" s="22">
        <v>3</v>
      </c>
      <c r="C9" s="22">
        <f>C$4*B9</f>
        <v>9</v>
      </c>
      <c r="D9" s="24">
        <v>4</v>
      </c>
      <c r="E9" s="24">
        <f>E$4*D9</f>
        <v>20</v>
      </c>
      <c r="F9" s="8">
        <v>4</v>
      </c>
      <c r="G9" s="8">
        <f>G$4*F9</f>
        <v>16</v>
      </c>
      <c r="H9" s="27">
        <v>5</v>
      </c>
      <c r="I9" s="27">
        <f>I$4*H9</f>
        <v>15</v>
      </c>
      <c r="J9" s="29">
        <v>4</v>
      </c>
      <c r="K9" s="29">
        <f>K$4*J9</f>
        <v>4</v>
      </c>
      <c r="L9">
        <f>SUM(C9+E9+G9+I9+K9)</f>
        <v>64</v>
      </c>
    </row>
  </sheetData>
  <conditionalFormatting sqref="L5:L9">
    <cfRule type="top10" dxfId="0" priority="1" percent="1" rank="10"/>
  </conditionalFormatting>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1EB8D-1D8D-4BA0-A174-1FE87C176FC1}">
  <sheetPr>
    <tabColor rgb="FF7030A0"/>
  </sheetPr>
  <dimension ref="A1:O27"/>
  <sheetViews>
    <sheetView workbookViewId="0">
      <selection activeCell="H2" sqref="H2"/>
    </sheetView>
  </sheetViews>
  <sheetFormatPr defaultRowHeight="15" x14ac:dyDescent="0.25"/>
  <cols>
    <col min="2" max="2" width="11.85546875" customWidth="1"/>
    <col min="4" max="4" width="19.5703125" customWidth="1"/>
    <col min="5" max="5" width="11.42578125" style="1" customWidth="1"/>
    <col min="6" max="6" width="10.7109375" style="1" customWidth="1"/>
    <col min="7" max="7" width="9.7109375" bestFit="1" customWidth="1"/>
    <col min="8" max="8" width="15.42578125" style="1" customWidth="1"/>
    <col min="9" max="10" width="18.42578125" customWidth="1"/>
    <col min="15" max="15" width="14.28515625" customWidth="1"/>
  </cols>
  <sheetData>
    <row r="1" spans="1:15" s="31" customFormat="1" ht="94.5" x14ac:dyDescent="0.25">
      <c r="A1" s="32" t="s">
        <v>75</v>
      </c>
      <c r="B1" s="32" t="s">
        <v>76</v>
      </c>
      <c r="C1" s="32" t="s">
        <v>77</v>
      </c>
      <c r="D1" s="32" t="s">
        <v>78</v>
      </c>
      <c r="E1" s="34" t="s">
        <v>79</v>
      </c>
      <c r="F1" s="34" t="s">
        <v>80</v>
      </c>
      <c r="G1" s="32" t="s">
        <v>93</v>
      </c>
      <c r="H1" s="34" t="s">
        <v>81</v>
      </c>
      <c r="I1" s="32" t="s">
        <v>122</v>
      </c>
      <c r="J1" s="32" t="s">
        <v>123</v>
      </c>
      <c r="K1" s="31" t="s">
        <v>94</v>
      </c>
    </row>
    <row r="2" spans="1:15" ht="15.75" x14ac:dyDescent="0.25">
      <c r="A2" s="20" t="s">
        <v>82</v>
      </c>
      <c r="B2" s="20">
        <v>1004</v>
      </c>
      <c r="C2" s="20">
        <v>6545</v>
      </c>
      <c r="D2" s="20" t="s">
        <v>88</v>
      </c>
      <c r="E2" s="35">
        <v>344</v>
      </c>
      <c r="F2" s="35">
        <f t="shared" ref="F2:F22" si="0">SUM(0.5*E2,E2)</f>
        <v>516</v>
      </c>
      <c r="G2" s="35">
        <f t="shared" ref="G2:G22" si="1">F2-E2</f>
        <v>172</v>
      </c>
      <c r="H2" s="35">
        <f t="shared" ref="H2:H22" si="2">IF(F2&lt;50,0.1*G2,0.2*G2)</f>
        <v>34.4</v>
      </c>
      <c r="I2" t="s">
        <v>12</v>
      </c>
      <c r="J2" t="s">
        <v>103</v>
      </c>
      <c r="K2" t="s">
        <v>98</v>
      </c>
    </row>
    <row r="3" spans="1:15" ht="15.75" x14ac:dyDescent="0.25">
      <c r="A3" s="20" t="s">
        <v>82</v>
      </c>
      <c r="B3" s="20">
        <v>1010</v>
      </c>
      <c r="C3" s="20">
        <v>3345</v>
      </c>
      <c r="D3" s="20" t="s">
        <v>86</v>
      </c>
      <c r="E3" s="35">
        <v>11.4</v>
      </c>
      <c r="F3" s="35">
        <f t="shared" si="0"/>
        <v>17.100000000000001</v>
      </c>
      <c r="G3" s="35">
        <f t="shared" si="1"/>
        <v>5.7000000000000011</v>
      </c>
      <c r="H3" s="35">
        <f t="shared" si="2"/>
        <v>0.57000000000000017</v>
      </c>
      <c r="I3" t="s">
        <v>24</v>
      </c>
      <c r="J3" t="s">
        <v>25</v>
      </c>
      <c r="K3" t="s">
        <v>98</v>
      </c>
      <c r="O3" s="36" t="s">
        <v>124</v>
      </c>
    </row>
    <row r="4" spans="1:15" ht="15.75" x14ac:dyDescent="0.25">
      <c r="A4" s="20" t="s">
        <v>83</v>
      </c>
      <c r="B4" s="20">
        <v>1017</v>
      </c>
      <c r="C4" s="20">
        <v>5567</v>
      </c>
      <c r="D4" s="20" t="s">
        <v>89</v>
      </c>
      <c r="E4" s="35">
        <v>60</v>
      </c>
      <c r="F4" s="35">
        <f t="shared" si="0"/>
        <v>90</v>
      </c>
      <c r="G4" s="35">
        <f t="shared" si="1"/>
        <v>30</v>
      </c>
      <c r="H4" s="35">
        <f t="shared" si="2"/>
        <v>6</v>
      </c>
      <c r="I4" t="s">
        <v>113</v>
      </c>
      <c r="J4" t="s">
        <v>39</v>
      </c>
      <c r="K4" t="s">
        <v>98</v>
      </c>
      <c r="O4" t="s">
        <v>127</v>
      </c>
    </row>
    <row r="5" spans="1:15" ht="15.75" x14ac:dyDescent="0.25">
      <c r="A5" s="20" t="s">
        <v>82</v>
      </c>
      <c r="B5" s="20">
        <v>1014</v>
      </c>
      <c r="C5" s="20">
        <v>4456</v>
      </c>
      <c r="D5" s="20" t="s">
        <v>88</v>
      </c>
      <c r="E5" s="35">
        <v>344</v>
      </c>
      <c r="F5" s="35">
        <f t="shared" si="0"/>
        <v>516</v>
      </c>
      <c r="G5" s="35">
        <f t="shared" si="1"/>
        <v>172</v>
      </c>
      <c r="H5" s="35">
        <f t="shared" si="2"/>
        <v>34.4</v>
      </c>
      <c r="I5" t="s">
        <v>32</v>
      </c>
      <c r="J5" t="s">
        <v>33</v>
      </c>
      <c r="K5" t="s">
        <v>95</v>
      </c>
      <c r="O5" t="s">
        <v>125</v>
      </c>
    </row>
    <row r="6" spans="1:15" ht="15.75" x14ac:dyDescent="0.25">
      <c r="A6" s="20" t="s">
        <v>82</v>
      </c>
      <c r="B6" s="20">
        <v>1001</v>
      </c>
      <c r="C6" s="20">
        <v>9822</v>
      </c>
      <c r="D6" s="20" t="s">
        <v>85</v>
      </c>
      <c r="E6" s="35">
        <v>58.3</v>
      </c>
      <c r="F6" s="35">
        <f t="shared" si="0"/>
        <v>87.449999999999989</v>
      </c>
      <c r="G6" s="35">
        <f t="shared" si="1"/>
        <v>29.149999999999991</v>
      </c>
      <c r="H6" s="35">
        <f t="shared" si="2"/>
        <v>5.8299999999999983</v>
      </c>
      <c r="I6" t="s">
        <v>6</v>
      </c>
      <c r="J6" t="s">
        <v>7</v>
      </c>
      <c r="K6" t="s">
        <v>95</v>
      </c>
      <c r="O6" t="s">
        <v>126</v>
      </c>
    </row>
    <row r="7" spans="1:15" ht="15.75" x14ac:dyDescent="0.25">
      <c r="A7" s="20" t="s">
        <v>84</v>
      </c>
      <c r="B7" s="20">
        <v>1020</v>
      </c>
      <c r="C7" s="20">
        <v>1357</v>
      </c>
      <c r="D7" s="20" t="s">
        <v>92</v>
      </c>
      <c r="E7" s="35">
        <v>6.2</v>
      </c>
      <c r="F7" s="35">
        <f t="shared" si="0"/>
        <v>9.3000000000000007</v>
      </c>
      <c r="G7" s="35">
        <f t="shared" si="1"/>
        <v>3.1000000000000005</v>
      </c>
      <c r="H7" s="35">
        <f t="shared" si="2"/>
        <v>0.31000000000000005</v>
      </c>
      <c r="I7" t="s">
        <v>118</v>
      </c>
      <c r="J7" t="s">
        <v>119</v>
      </c>
      <c r="K7" t="s">
        <v>95</v>
      </c>
      <c r="O7" t="s">
        <v>131</v>
      </c>
    </row>
    <row r="8" spans="1:15" ht="15.75" x14ac:dyDescent="0.25">
      <c r="A8" s="20" t="s">
        <v>82</v>
      </c>
      <c r="B8" s="20">
        <v>1007</v>
      </c>
      <c r="C8" s="20">
        <v>7724</v>
      </c>
      <c r="D8" s="20" t="s">
        <v>89</v>
      </c>
      <c r="E8" s="35">
        <v>3</v>
      </c>
      <c r="F8" s="35">
        <f t="shared" si="0"/>
        <v>4.5</v>
      </c>
      <c r="G8" s="35">
        <f t="shared" si="1"/>
        <v>1.5</v>
      </c>
      <c r="H8" s="35">
        <f t="shared" si="2"/>
        <v>0.15000000000000002</v>
      </c>
      <c r="I8" t="s">
        <v>106</v>
      </c>
      <c r="J8" t="s">
        <v>107</v>
      </c>
      <c r="K8" t="s">
        <v>95</v>
      </c>
      <c r="N8" s="33"/>
      <c r="O8" t="s">
        <v>132</v>
      </c>
    </row>
    <row r="9" spans="1:15" ht="15.75" x14ac:dyDescent="0.25">
      <c r="A9" s="20" t="s">
        <v>82</v>
      </c>
      <c r="B9" s="20">
        <v>1013</v>
      </c>
      <c r="C9" s="20">
        <v>3030</v>
      </c>
      <c r="D9" s="20" t="s">
        <v>91</v>
      </c>
      <c r="E9" s="35">
        <v>4</v>
      </c>
      <c r="F9" s="35">
        <f t="shared" si="0"/>
        <v>6</v>
      </c>
      <c r="G9" s="35">
        <f t="shared" si="1"/>
        <v>2</v>
      </c>
      <c r="H9" s="35">
        <f t="shared" si="2"/>
        <v>0.2</v>
      </c>
      <c r="I9" t="s">
        <v>30</v>
      </c>
      <c r="J9" t="s">
        <v>31</v>
      </c>
      <c r="K9" t="s">
        <v>95</v>
      </c>
      <c r="O9" t="s">
        <v>136</v>
      </c>
    </row>
    <row r="10" spans="1:15" ht="15.75" x14ac:dyDescent="0.25">
      <c r="A10" s="20" t="s">
        <v>82</v>
      </c>
      <c r="B10" s="20">
        <v>1011</v>
      </c>
      <c r="C10" s="20">
        <v>6675</v>
      </c>
      <c r="D10" s="20" t="s">
        <v>86</v>
      </c>
      <c r="E10" s="35">
        <v>11.4</v>
      </c>
      <c r="F10" s="35">
        <f t="shared" si="0"/>
        <v>17.100000000000001</v>
      </c>
      <c r="G10" s="35">
        <f t="shared" si="1"/>
        <v>5.7000000000000011</v>
      </c>
      <c r="H10" s="35">
        <f t="shared" si="2"/>
        <v>0.57000000000000017</v>
      </c>
      <c r="I10" t="s">
        <v>111</v>
      </c>
      <c r="J10" t="s">
        <v>27</v>
      </c>
      <c r="K10" t="s">
        <v>99</v>
      </c>
      <c r="O10" t="s">
        <v>137</v>
      </c>
    </row>
    <row r="11" spans="1:15" ht="15.75" x14ac:dyDescent="0.25">
      <c r="A11" s="20" t="s">
        <v>82</v>
      </c>
      <c r="B11" s="20">
        <v>1005</v>
      </c>
      <c r="C11" s="20">
        <v>5673</v>
      </c>
      <c r="D11" s="20" t="s">
        <v>89</v>
      </c>
      <c r="E11" s="35">
        <v>3</v>
      </c>
      <c r="F11" s="35">
        <f t="shared" si="0"/>
        <v>4.5</v>
      </c>
      <c r="G11" s="35">
        <f t="shared" si="1"/>
        <v>1.5</v>
      </c>
      <c r="H11" s="35">
        <f t="shared" si="2"/>
        <v>0.15000000000000002</v>
      </c>
      <c r="I11" t="s">
        <v>104</v>
      </c>
      <c r="J11" t="s">
        <v>15</v>
      </c>
      <c r="K11" t="s">
        <v>99</v>
      </c>
    </row>
    <row r="12" spans="1:15" ht="15.75" x14ac:dyDescent="0.25">
      <c r="A12" s="20" t="s">
        <v>84</v>
      </c>
      <c r="B12" s="20">
        <v>1018</v>
      </c>
      <c r="C12" s="20">
        <v>7761</v>
      </c>
      <c r="D12" s="20" t="s">
        <v>87</v>
      </c>
      <c r="E12" s="35">
        <v>3</v>
      </c>
      <c r="F12" s="35">
        <f t="shared" si="0"/>
        <v>4.5</v>
      </c>
      <c r="G12" s="35">
        <f t="shared" si="1"/>
        <v>1.5</v>
      </c>
      <c r="H12" s="35">
        <f t="shared" si="2"/>
        <v>0.15000000000000002</v>
      </c>
      <c r="I12" t="s">
        <v>114</v>
      </c>
      <c r="J12" t="s">
        <v>115</v>
      </c>
      <c r="K12" t="s">
        <v>99</v>
      </c>
    </row>
    <row r="13" spans="1:15" ht="15.75" x14ac:dyDescent="0.25">
      <c r="A13" s="20" t="s">
        <v>82</v>
      </c>
      <c r="B13" s="20">
        <v>1003</v>
      </c>
      <c r="C13" s="20">
        <v>8972</v>
      </c>
      <c r="D13" s="20" t="s">
        <v>87</v>
      </c>
      <c r="E13" s="35">
        <v>6.2</v>
      </c>
      <c r="F13" s="35">
        <f t="shared" si="0"/>
        <v>9.3000000000000007</v>
      </c>
      <c r="G13" s="35">
        <f t="shared" si="1"/>
        <v>3.1000000000000005</v>
      </c>
      <c r="H13" s="35">
        <f t="shared" si="2"/>
        <v>0.31000000000000005</v>
      </c>
      <c r="I13" t="s">
        <v>101</v>
      </c>
      <c r="J13" t="s">
        <v>102</v>
      </c>
      <c r="K13" t="s">
        <v>97</v>
      </c>
    </row>
    <row r="14" spans="1:15" ht="15.75" x14ac:dyDescent="0.25">
      <c r="A14" s="20" t="s">
        <v>84</v>
      </c>
      <c r="B14" s="20">
        <v>1019</v>
      </c>
      <c r="C14" s="20">
        <v>2468</v>
      </c>
      <c r="D14" s="20" t="s">
        <v>87</v>
      </c>
      <c r="E14" s="35">
        <v>6.2</v>
      </c>
      <c r="F14" s="35">
        <f t="shared" si="0"/>
        <v>9.3000000000000007</v>
      </c>
      <c r="G14" s="35">
        <f t="shared" si="1"/>
        <v>3.1000000000000005</v>
      </c>
      <c r="H14" s="35">
        <f t="shared" si="2"/>
        <v>0.31000000000000005</v>
      </c>
      <c r="I14" t="s">
        <v>116</v>
      </c>
      <c r="J14" t="s">
        <v>117</v>
      </c>
      <c r="K14" t="s">
        <v>97</v>
      </c>
    </row>
    <row r="15" spans="1:15" ht="15.75" x14ac:dyDescent="0.25">
      <c r="A15" s="20" t="s">
        <v>82</v>
      </c>
      <c r="B15" s="20">
        <v>1016</v>
      </c>
      <c r="C15" s="20">
        <v>9988</v>
      </c>
      <c r="D15" s="20" t="s">
        <v>92</v>
      </c>
      <c r="E15" s="35">
        <v>6.2</v>
      </c>
      <c r="F15" s="35">
        <f t="shared" si="0"/>
        <v>9.3000000000000007</v>
      </c>
      <c r="G15" s="35">
        <f t="shared" si="1"/>
        <v>3.1000000000000005</v>
      </c>
      <c r="H15" s="35">
        <f t="shared" si="2"/>
        <v>0.31000000000000005</v>
      </c>
      <c r="I15" t="s">
        <v>53</v>
      </c>
      <c r="J15" t="s">
        <v>37</v>
      </c>
      <c r="K15" t="s">
        <v>97</v>
      </c>
    </row>
    <row r="16" spans="1:15" ht="15.75" x14ac:dyDescent="0.25">
      <c r="A16" s="20" t="s">
        <v>82</v>
      </c>
      <c r="B16" s="20">
        <v>1006</v>
      </c>
      <c r="C16" s="20">
        <v>6677</v>
      </c>
      <c r="D16" s="20" t="s">
        <v>85</v>
      </c>
      <c r="E16" s="35">
        <v>58.3</v>
      </c>
      <c r="F16" s="35">
        <f t="shared" si="0"/>
        <v>87.449999999999989</v>
      </c>
      <c r="G16" s="35">
        <f t="shared" si="1"/>
        <v>29.149999999999991</v>
      </c>
      <c r="H16" s="35">
        <f t="shared" si="2"/>
        <v>5.8299999999999983</v>
      </c>
      <c r="I16" t="s">
        <v>16</v>
      </c>
      <c r="J16" t="s">
        <v>105</v>
      </c>
      <c r="K16" t="s">
        <v>97</v>
      </c>
    </row>
    <row r="17" spans="1:11" ht="15.75" x14ac:dyDescent="0.25">
      <c r="A17" s="20" t="s">
        <v>82</v>
      </c>
      <c r="B17" s="20">
        <v>1009</v>
      </c>
      <c r="C17" s="20">
        <v>2198</v>
      </c>
      <c r="D17" s="20" t="s">
        <v>89</v>
      </c>
      <c r="E17" s="35">
        <v>3</v>
      </c>
      <c r="F17" s="35">
        <f t="shared" si="0"/>
        <v>4.5</v>
      </c>
      <c r="G17" s="35">
        <f t="shared" si="1"/>
        <v>1.5</v>
      </c>
      <c r="H17" s="35">
        <f t="shared" si="2"/>
        <v>0.15000000000000002</v>
      </c>
      <c r="I17" t="s">
        <v>110</v>
      </c>
      <c r="J17" t="s">
        <v>23</v>
      </c>
      <c r="K17" t="s">
        <v>97</v>
      </c>
    </row>
    <row r="18" spans="1:11" ht="15.75" x14ac:dyDescent="0.25">
      <c r="A18" s="20" t="s">
        <v>82</v>
      </c>
      <c r="B18" s="20">
        <v>1012</v>
      </c>
      <c r="C18" s="20">
        <v>9822</v>
      </c>
      <c r="D18" s="20" t="s">
        <v>90</v>
      </c>
      <c r="E18" s="35">
        <v>45</v>
      </c>
      <c r="F18" s="35">
        <f t="shared" si="0"/>
        <v>67.5</v>
      </c>
      <c r="G18" s="35">
        <f t="shared" si="1"/>
        <v>22.5</v>
      </c>
      <c r="H18" s="35">
        <f t="shared" si="2"/>
        <v>4.5</v>
      </c>
      <c r="I18" t="s">
        <v>112</v>
      </c>
      <c r="J18" t="s">
        <v>29</v>
      </c>
      <c r="K18" t="s">
        <v>97</v>
      </c>
    </row>
    <row r="19" spans="1:11" ht="15.75" x14ac:dyDescent="0.25">
      <c r="A19" s="20" t="s">
        <v>82</v>
      </c>
      <c r="B19" s="20">
        <v>1002</v>
      </c>
      <c r="C19" s="20">
        <v>2234</v>
      </c>
      <c r="D19" s="20" t="s">
        <v>86</v>
      </c>
      <c r="E19" s="35">
        <v>11.4</v>
      </c>
      <c r="F19" s="35">
        <f t="shared" si="0"/>
        <v>17.100000000000001</v>
      </c>
      <c r="G19" s="35">
        <f t="shared" si="1"/>
        <v>5.7000000000000011</v>
      </c>
      <c r="H19" s="35">
        <f t="shared" si="2"/>
        <v>0.57000000000000017</v>
      </c>
      <c r="I19" t="s">
        <v>8</v>
      </c>
      <c r="J19" t="s">
        <v>100</v>
      </c>
      <c r="K19" t="s">
        <v>96</v>
      </c>
    </row>
    <row r="20" spans="1:11" ht="15.75" x14ac:dyDescent="0.25">
      <c r="A20" s="20" t="s">
        <v>82</v>
      </c>
      <c r="B20" s="20">
        <v>1015</v>
      </c>
      <c r="C20" s="20">
        <v>7893</v>
      </c>
      <c r="D20" s="20" t="s">
        <v>87</v>
      </c>
      <c r="E20" s="35">
        <v>11.4</v>
      </c>
      <c r="F20" s="35">
        <f t="shared" si="0"/>
        <v>17.100000000000001</v>
      </c>
      <c r="G20" s="35">
        <f t="shared" si="1"/>
        <v>5.7000000000000011</v>
      </c>
      <c r="H20" s="35">
        <f t="shared" si="2"/>
        <v>0.57000000000000017</v>
      </c>
      <c r="I20" t="s">
        <v>52</v>
      </c>
      <c r="J20" t="s">
        <v>35</v>
      </c>
      <c r="K20" t="s">
        <v>96</v>
      </c>
    </row>
    <row r="21" spans="1:11" ht="15.75" x14ac:dyDescent="0.25">
      <c r="A21" s="20" t="s">
        <v>84</v>
      </c>
      <c r="B21" s="20">
        <v>1021</v>
      </c>
      <c r="C21" s="20">
        <v>3175</v>
      </c>
      <c r="D21" s="20" t="s">
        <v>88</v>
      </c>
      <c r="E21" s="1">
        <v>5</v>
      </c>
      <c r="F21" s="35">
        <f t="shared" si="0"/>
        <v>7.5</v>
      </c>
      <c r="G21" s="35">
        <f t="shared" si="1"/>
        <v>2.5</v>
      </c>
      <c r="H21" s="35">
        <f t="shared" si="2"/>
        <v>0.25</v>
      </c>
      <c r="I21" t="s">
        <v>120</v>
      </c>
      <c r="J21" t="s">
        <v>121</v>
      </c>
      <c r="K21" t="s">
        <v>96</v>
      </c>
    </row>
    <row r="22" spans="1:11" ht="15.75" x14ac:dyDescent="0.25">
      <c r="A22" s="20" t="s">
        <v>82</v>
      </c>
      <c r="B22" s="20">
        <v>1008</v>
      </c>
      <c r="C22" s="20">
        <v>8921</v>
      </c>
      <c r="D22" s="20" t="s">
        <v>86</v>
      </c>
      <c r="E22" s="35">
        <v>11.4</v>
      </c>
      <c r="F22" s="35">
        <f t="shared" si="0"/>
        <v>17.100000000000001</v>
      </c>
      <c r="G22" s="35">
        <f t="shared" si="1"/>
        <v>5.7000000000000011</v>
      </c>
      <c r="H22" s="35">
        <f t="shared" si="2"/>
        <v>0.57000000000000017</v>
      </c>
      <c r="I22" t="s">
        <v>108</v>
      </c>
      <c r="J22" t="s">
        <v>109</v>
      </c>
      <c r="K22" t="s">
        <v>96</v>
      </c>
    </row>
    <row r="25" spans="1:11" ht="15.75" x14ac:dyDescent="0.25">
      <c r="A25" s="20" t="s">
        <v>128</v>
      </c>
      <c r="F25" s="1">
        <f>SUM(F2:F22)</f>
        <v>1518.5999999999995</v>
      </c>
    </row>
    <row r="26" spans="1:11" ht="15.75" x14ac:dyDescent="0.25">
      <c r="A26" s="20" t="s">
        <v>129</v>
      </c>
      <c r="F26" s="1">
        <f>SUMIF(F2:F22,"&gt;50")</f>
        <v>1364.4</v>
      </c>
    </row>
    <row r="27" spans="1:11" ht="15.75" x14ac:dyDescent="0.25">
      <c r="A27" s="20" t="s">
        <v>130</v>
      </c>
      <c r="F27" s="1">
        <f>SUMIF(F2:F22,"&lt;=50")</f>
        <v>154.19999999999999</v>
      </c>
    </row>
  </sheetData>
  <sortState xmlns:xlrd2="http://schemas.microsoft.com/office/spreadsheetml/2017/richdata2" ref="A2:K22">
    <sortCondition ref="K2:K22"/>
  </sortState>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1939-4B3F-4CB8-803F-5697EEFF2871}">
  <dimension ref="A3:D28"/>
  <sheetViews>
    <sheetView workbookViewId="0">
      <selection activeCell="O11" sqref="O11"/>
    </sheetView>
  </sheetViews>
  <sheetFormatPr defaultRowHeight="15" x14ac:dyDescent="0.25"/>
  <cols>
    <col min="1" max="1" width="16.140625" bestFit="1" customWidth="1"/>
    <col min="2" max="2" width="16.28515625" style="1" bestFit="1" customWidth="1"/>
    <col min="3" max="3" width="8.7109375" bestFit="1" customWidth="1"/>
    <col min="4" max="4" width="11.28515625" bestFit="1" customWidth="1"/>
  </cols>
  <sheetData>
    <row r="3" spans="1:4" x14ac:dyDescent="0.25">
      <c r="A3" s="37" t="s">
        <v>135</v>
      </c>
      <c r="B3" s="37" t="s">
        <v>219</v>
      </c>
    </row>
    <row r="4" spans="1:4" x14ac:dyDescent="0.25">
      <c r="A4" s="37" t="s">
        <v>133</v>
      </c>
      <c r="B4" t="s">
        <v>83</v>
      </c>
      <c r="C4" t="s">
        <v>82</v>
      </c>
      <c r="D4" t="s">
        <v>134</v>
      </c>
    </row>
    <row r="5" spans="1:4" x14ac:dyDescent="0.25">
      <c r="A5" s="38" t="s">
        <v>89</v>
      </c>
      <c r="B5" s="1">
        <v>90</v>
      </c>
      <c r="C5" s="1"/>
      <c r="D5" s="1">
        <v>90</v>
      </c>
    </row>
    <row r="6" spans="1:4" x14ac:dyDescent="0.25">
      <c r="A6" s="38" t="s">
        <v>86</v>
      </c>
      <c r="C6" s="1">
        <v>17.100000000000001</v>
      </c>
      <c r="D6" s="1">
        <v>17.100000000000001</v>
      </c>
    </row>
    <row r="7" spans="1:4" x14ac:dyDescent="0.25">
      <c r="A7" s="38" t="s">
        <v>88</v>
      </c>
      <c r="C7" s="1">
        <v>516</v>
      </c>
      <c r="D7" s="1">
        <v>516</v>
      </c>
    </row>
    <row r="8" spans="1:4" x14ac:dyDescent="0.25">
      <c r="A8" s="38" t="s">
        <v>134</v>
      </c>
      <c r="B8" s="1">
        <v>90</v>
      </c>
      <c r="C8" s="1">
        <v>533.1</v>
      </c>
      <c r="D8" s="1">
        <v>623.1</v>
      </c>
    </row>
    <row r="9" spans="1:4" x14ac:dyDescent="0.25">
      <c r="B9"/>
    </row>
    <row r="10" spans="1:4" x14ac:dyDescent="0.25">
      <c r="B10"/>
    </row>
    <row r="11" spans="1:4" x14ac:dyDescent="0.25">
      <c r="B11"/>
    </row>
    <row r="12" spans="1:4" x14ac:dyDescent="0.25">
      <c r="B12"/>
    </row>
    <row r="13" spans="1:4" x14ac:dyDescent="0.25">
      <c r="B13"/>
    </row>
    <row r="14" spans="1:4" x14ac:dyDescent="0.25">
      <c r="B14"/>
    </row>
    <row r="15" spans="1:4" x14ac:dyDescent="0.25">
      <c r="B15"/>
    </row>
    <row r="16" spans="1:4"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73739-1C4E-4898-8876-D9F981798697}">
  <dimension ref="A1:K2"/>
  <sheetViews>
    <sheetView showGridLines="0" workbookViewId="0">
      <selection activeCell="N14" sqref="N14"/>
    </sheetView>
  </sheetViews>
  <sheetFormatPr defaultRowHeight="15" x14ac:dyDescent="0.25"/>
  <cols>
    <col min="3" max="3" width="12.42578125" customWidth="1"/>
    <col min="11" max="11" width="13" customWidth="1"/>
  </cols>
  <sheetData>
    <row r="1" spans="1:11" x14ac:dyDescent="0.25">
      <c r="A1" s="44" t="s">
        <v>220</v>
      </c>
      <c r="B1" s="44"/>
      <c r="C1" s="44"/>
      <c r="D1" s="44"/>
      <c r="E1" s="44"/>
      <c r="F1" s="44"/>
      <c r="G1" s="44"/>
      <c r="H1" s="44"/>
      <c r="I1" s="44"/>
      <c r="J1" s="44"/>
      <c r="K1" s="44"/>
    </row>
    <row r="2" spans="1:11" x14ac:dyDescent="0.25">
      <c r="A2" s="44"/>
      <c r="B2" s="44"/>
      <c r="C2" s="44"/>
      <c r="D2" s="44"/>
      <c r="E2" s="44"/>
      <c r="F2" s="44"/>
      <c r="G2" s="44"/>
      <c r="H2" s="44"/>
      <c r="I2" s="44"/>
      <c r="J2" s="44"/>
      <c r="K2" s="44"/>
    </row>
  </sheetData>
  <mergeCells count="1">
    <mergeCell ref="A1: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174BA-7455-4D8A-A422-C84D0DA33F8C}">
  <sheetPr>
    <tabColor rgb="FFFF0000"/>
  </sheetPr>
  <dimension ref="A1:N28"/>
  <sheetViews>
    <sheetView zoomScale="80" zoomScaleNormal="80" workbookViewId="0">
      <selection activeCell="G2" sqref="G2"/>
    </sheetView>
  </sheetViews>
  <sheetFormatPr defaultRowHeight="15" x14ac:dyDescent="0.25"/>
  <cols>
    <col min="1" max="1" width="12.28515625" bestFit="1" customWidth="1"/>
    <col min="2" max="2" width="10.28515625" customWidth="1"/>
    <col min="3" max="3" width="20.140625" bestFit="1" customWidth="1"/>
    <col min="4" max="4" width="12.85546875" customWidth="1"/>
    <col min="5" max="5" width="20.85546875" bestFit="1" customWidth="1"/>
    <col min="6" max="6" width="21.28515625" bestFit="1" customWidth="1"/>
    <col min="7" max="7" width="8.42578125" customWidth="1"/>
    <col min="8" max="8" width="11.28515625" style="41" bestFit="1" customWidth="1"/>
    <col min="9" max="9" width="13.140625" customWidth="1"/>
    <col min="11" max="11" width="10.28515625" bestFit="1" customWidth="1"/>
    <col min="12" max="12" width="12.140625" customWidth="1"/>
    <col min="13" max="13" width="11.5703125" customWidth="1"/>
    <col min="14" max="14" width="17.42578125" bestFit="1" customWidth="1"/>
  </cols>
  <sheetData>
    <row r="1" spans="1:14" s="39" customFormat="1" ht="37.5" x14ac:dyDescent="0.3">
      <c r="A1" s="39" t="s">
        <v>138</v>
      </c>
      <c r="B1" s="39" t="s">
        <v>150</v>
      </c>
      <c r="C1" s="39" t="s">
        <v>151</v>
      </c>
      <c r="D1" s="39" t="s">
        <v>145</v>
      </c>
      <c r="E1" s="39" t="s">
        <v>175</v>
      </c>
      <c r="F1" s="39" t="s">
        <v>146</v>
      </c>
      <c r="G1" s="39" t="s">
        <v>163</v>
      </c>
      <c r="H1" s="40" t="s">
        <v>164</v>
      </c>
      <c r="I1" s="40" t="s">
        <v>192</v>
      </c>
      <c r="J1" s="39" t="s">
        <v>147</v>
      </c>
      <c r="K1" s="39" t="s">
        <v>148</v>
      </c>
      <c r="L1" s="39" t="s">
        <v>149</v>
      </c>
      <c r="M1" s="39" t="s">
        <v>206</v>
      </c>
      <c r="N1" s="39" t="s">
        <v>207</v>
      </c>
    </row>
    <row r="2" spans="1:14" x14ac:dyDescent="0.25">
      <c r="A2" t="s">
        <v>139</v>
      </c>
      <c r="B2" t="str">
        <f>LEFT(A2,2)</f>
        <v>FD</v>
      </c>
      <c r="C2" t="str">
        <f t="shared" ref="C2:C20" si="0">VLOOKUP(B2,C$22:D$26,2)</f>
        <v>Ford</v>
      </c>
      <c r="D2" t="str">
        <f t="shared" ref="D2:D20" si="1">MID(A2,5,3)</f>
        <v>MTG</v>
      </c>
      <c r="E2" t="str">
        <f t="shared" ref="E2:E20" si="2">VLOOKUP(D2,E$22:F$28,2)</f>
        <v>Mustang</v>
      </c>
      <c r="F2" t="str">
        <f t="shared" ref="F2:F20" si="3">MID(A2,3,2)</f>
        <v>06</v>
      </c>
      <c r="G2">
        <f t="shared" ref="G2:G20" si="4">IF(23-F2&lt;0,100-F2 +23, 23-F2)</f>
        <v>17</v>
      </c>
      <c r="H2" s="41">
        <v>70093.8</v>
      </c>
      <c r="I2" s="41">
        <f t="shared" ref="I2:I20" si="5">H2/(G2 + 0.5)</f>
        <v>4005.36</v>
      </c>
      <c r="J2" t="s">
        <v>199</v>
      </c>
      <c r="K2" t="s">
        <v>204</v>
      </c>
      <c r="L2" s="42">
        <v>50000</v>
      </c>
      <c r="M2" t="str">
        <f t="shared" ref="M2:M20" si="6">IF(H2&lt;=L2,"Y","not covered")</f>
        <v>not covered</v>
      </c>
      <c r="N2" t="str">
        <f t="shared" ref="N2:N20" si="7">CONCATENATE(B2,F2,D2,UPPER(LEFT(J2,3)),RIGHT(A2,3))</f>
        <v>FD06MTGORA001</v>
      </c>
    </row>
    <row r="3" spans="1:14" x14ac:dyDescent="0.25">
      <c r="A3" t="s">
        <v>161</v>
      </c>
      <c r="B3" t="str">
        <f t="shared" ref="B3:B20" si="8">LEFT(A3,2)</f>
        <v>TY</v>
      </c>
      <c r="C3" t="str">
        <f t="shared" si="0"/>
        <v>Toyota</v>
      </c>
      <c r="D3" t="str">
        <f t="shared" si="1"/>
        <v>COR</v>
      </c>
      <c r="E3" t="str">
        <f t="shared" si="2"/>
        <v>Corola</v>
      </c>
      <c r="F3" t="str">
        <f t="shared" si="3"/>
        <v>12</v>
      </c>
      <c r="G3">
        <f t="shared" si="4"/>
        <v>11</v>
      </c>
      <c r="H3" s="41">
        <v>60100.800000000003</v>
      </c>
      <c r="I3" s="41">
        <f t="shared" si="5"/>
        <v>5226.1565217391308</v>
      </c>
      <c r="J3" t="s">
        <v>196</v>
      </c>
      <c r="K3" t="s">
        <v>203</v>
      </c>
      <c r="L3" s="42">
        <v>50000</v>
      </c>
      <c r="M3" t="str">
        <f t="shared" si="6"/>
        <v>not covered</v>
      </c>
      <c r="N3" t="str">
        <f t="shared" si="7"/>
        <v>TY12CORSIL011</v>
      </c>
    </row>
    <row r="4" spans="1:14" x14ac:dyDescent="0.25">
      <c r="A4" t="s">
        <v>140</v>
      </c>
      <c r="B4" t="str">
        <f t="shared" si="8"/>
        <v>FD</v>
      </c>
      <c r="C4" t="str">
        <f t="shared" si="0"/>
        <v>Ford</v>
      </c>
      <c r="D4" t="str">
        <f t="shared" si="1"/>
        <v>MTG</v>
      </c>
      <c r="E4" t="str">
        <f t="shared" si="2"/>
        <v>Mustang</v>
      </c>
      <c r="F4" t="str">
        <f t="shared" si="3"/>
        <v>07</v>
      </c>
      <c r="G4">
        <f t="shared" si="4"/>
        <v>16</v>
      </c>
      <c r="H4" s="41">
        <v>50102.8</v>
      </c>
      <c r="I4" s="41">
        <f t="shared" si="5"/>
        <v>3036.5333333333333</v>
      </c>
      <c r="J4" t="s">
        <v>194</v>
      </c>
      <c r="K4" t="s">
        <v>107</v>
      </c>
      <c r="L4" s="42">
        <v>50000</v>
      </c>
      <c r="M4" t="str">
        <f t="shared" si="6"/>
        <v>not covered</v>
      </c>
      <c r="N4" t="str">
        <f t="shared" si="7"/>
        <v>FD07MTGBLA003</v>
      </c>
    </row>
    <row r="5" spans="1:14" x14ac:dyDescent="0.25">
      <c r="A5" t="s">
        <v>190</v>
      </c>
      <c r="B5" t="str">
        <f t="shared" si="8"/>
        <v>FD</v>
      </c>
      <c r="C5" t="str">
        <f t="shared" si="0"/>
        <v>Ford</v>
      </c>
      <c r="D5" t="str">
        <f t="shared" si="1"/>
        <v>MTG</v>
      </c>
      <c r="E5" t="str">
        <f t="shared" si="2"/>
        <v>Mustang</v>
      </c>
      <c r="F5" t="str">
        <f t="shared" si="3"/>
        <v>98</v>
      </c>
      <c r="G5">
        <f t="shared" si="4"/>
        <v>25</v>
      </c>
      <c r="H5" s="41">
        <v>46089.8</v>
      </c>
      <c r="I5" s="41">
        <f t="shared" si="5"/>
        <v>1807.443137254902</v>
      </c>
      <c r="J5" t="s">
        <v>199</v>
      </c>
      <c r="K5" t="s">
        <v>202</v>
      </c>
      <c r="L5" s="42">
        <v>50000</v>
      </c>
      <c r="M5" t="str">
        <f t="shared" si="6"/>
        <v>Y</v>
      </c>
      <c r="N5" t="str">
        <f t="shared" si="7"/>
        <v>FD98MTGORA004</v>
      </c>
    </row>
    <row r="6" spans="1:14" x14ac:dyDescent="0.25">
      <c r="A6" t="s">
        <v>141</v>
      </c>
      <c r="B6" t="str">
        <f t="shared" si="8"/>
        <v>FD</v>
      </c>
      <c r="C6" t="str">
        <f t="shared" si="0"/>
        <v>Ford</v>
      </c>
      <c r="D6" t="str">
        <f t="shared" si="1"/>
        <v>FCS</v>
      </c>
      <c r="E6" t="str">
        <f t="shared" si="2"/>
        <v>focus</v>
      </c>
      <c r="F6" t="str">
        <f t="shared" si="3"/>
        <v>09</v>
      </c>
      <c r="G6">
        <f t="shared" si="4"/>
        <v>14</v>
      </c>
      <c r="H6" s="41">
        <v>45099.8</v>
      </c>
      <c r="I6" s="41">
        <f t="shared" si="5"/>
        <v>3110.3310344827587</v>
      </c>
      <c r="J6" t="s">
        <v>197</v>
      </c>
      <c r="K6" t="s">
        <v>204</v>
      </c>
      <c r="L6" s="42">
        <v>50000</v>
      </c>
      <c r="M6" t="str">
        <f t="shared" si="6"/>
        <v>Y</v>
      </c>
      <c r="N6" t="str">
        <f t="shared" si="7"/>
        <v>FD09FCSGOL005</v>
      </c>
    </row>
    <row r="7" spans="1:14" x14ac:dyDescent="0.25">
      <c r="A7" t="s">
        <v>142</v>
      </c>
      <c r="B7" t="str">
        <f t="shared" si="8"/>
        <v>FD</v>
      </c>
      <c r="C7" t="str">
        <f t="shared" si="0"/>
        <v>Ford</v>
      </c>
      <c r="D7" t="str">
        <f t="shared" si="1"/>
        <v>FCS</v>
      </c>
      <c r="E7" t="str">
        <f t="shared" si="2"/>
        <v>focus</v>
      </c>
      <c r="F7" t="str">
        <f t="shared" si="3"/>
        <v>08</v>
      </c>
      <c r="G7">
        <f t="shared" si="4"/>
        <v>15</v>
      </c>
      <c r="H7" s="41">
        <v>42097.8</v>
      </c>
      <c r="I7" s="41">
        <f t="shared" si="5"/>
        <v>2715.9870967741936</v>
      </c>
      <c r="J7" t="s">
        <v>199</v>
      </c>
      <c r="K7" t="s">
        <v>201</v>
      </c>
      <c r="L7" s="42">
        <v>50000</v>
      </c>
      <c r="M7" t="str">
        <f t="shared" si="6"/>
        <v>Y</v>
      </c>
      <c r="N7" t="str">
        <f t="shared" si="7"/>
        <v>FD08FCSORA006</v>
      </c>
    </row>
    <row r="8" spans="1:14" x14ac:dyDescent="0.25">
      <c r="A8" t="s">
        <v>162</v>
      </c>
      <c r="B8" t="str">
        <f t="shared" si="8"/>
        <v>TY</v>
      </c>
      <c r="C8" t="str">
        <f t="shared" si="0"/>
        <v>Toyota</v>
      </c>
      <c r="D8" t="str">
        <f t="shared" si="1"/>
        <v>CAM</v>
      </c>
      <c r="E8" t="str">
        <f t="shared" si="2"/>
        <v>Camry</v>
      </c>
      <c r="F8" t="str">
        <f t="shared" si="3"/>
        <v>10</v>
      </c>
      <c r="G8">
        <f t="shared" si="4"/>
        <v>13</v>
      </c>
      <c r="H8" s="41">
        <v>41085.800000000003</v>
      </c>
      <c r="I8" s="41">
        <f t="shared" si="5"/>
        <v>3043.3925925925928</v>
      </c>
      <c r="J8" t="s">
        <v>199</v>
      </c>
      <c r="K8" t="s">
        <v>201</v>
      </c>
      <c r="L8" s="42">
        <v>50000</v>
      </c>
      <c r="M8" t="str">
        <f t="shared" si="6"/>
        <v>Y</v>
      </c>
      <c r="N8" t="str">
        <f t="shared" si="7"/>
        <v>TY10CAMORA029</v>
      </c>
    </row>
    <row r="9" spans="1:14" x14ac:dyDescent="0.25">
      <c r="A9" t="s">
        <v>143</v>
      </c>
      <c r="B9" t="str">
        <f t="shared" si="8"/>
        <v>FD</v>
      </c>
      <c r="C9" t="str">
        <f t="shared" si="0"/>
        <v>Ford</v>
      </c>
      <c r="D9" t="str">
        <f t="shared" si="1"/>
        <v>FCS</v>
      </c>
      <c r="E9" t="str">
        <f t="shared" si="2"/>
        <v>focus</v>
      </c>
      <c r="F9" t="str">
        <f t="shared" si="3"/>
        <v>07</v>
      </c>
      <c r="G9">
        <f t="shared" si="4"/>
        <v>16</v>
      </c>
      <c r="H9" s="41">
        <v>40103.800000000003</v>
      </c>
      <c r="I9" s="41">
        <f t="shared" si="5"/>
        <v>2430.5333333333333</v>
      </c>
      <c r="J9" t="s">
        <v>193</v>
      </c>
      <c r="K9" t="s">
        <v>201</v>
      </c>
      <c r="L9" s="42">
        <v>50000</v>
      </c>
      <c r="M9" t="str">
        <f t="shared" si="6"/>
        <v>Y</v>
      </c>
      <c r="N9" t="str">
        <f t="shared" si="7"/>
        <v>FD07FCSBLU008</v>
      </c>
    </row>
    <row r="10" spans="1:14" x14ac:dyDescent="0.25">
      <c r="A10" t="s">
        <v>144</v>
      </c>
      <c r="B10" t="str">
        <f t="shared" si="8"/>
        <v>FD</v>
      </c>
      <c r="C10" t="str">
        <f t="shared" si="0"/>
        <v>Ford</v>
      </c>
      <c r="D10" t="str">
        <f t="shared" si="1"/>
        <v>FCS</v>
      </c>
      <c r="E10" t="str">
        <f t="shared" si="2"/>
        <v>focus</v>
      </c>
      <c r="F10" t="str">
        <f t="shared" si="3"/>
        <v>07</v>
      </c>
      <c r="G10">
        <f t="shared" si="4"/>
        <v>16</v>
      </c>
      <c r="H10" s="41">
        <v>40101.800000000003</v>
      </c>
      <c r="I10" s="41">
        <f t="shared" si="5"/>
        <v>2430.4121212121213</v>
      </c>
      <c r="J10" t="s">
        <v>195</v>
      </c>
      <c r="K10" t="s">
        <v>202</v>
      </c>
      <c r="L10" s="42">
        <v>50000</v>
      </c>
      <c r="M10" t="str">
        <f t="shared" si="6"/>
        <v>Y</v>
      </c>
      <c r="N10" t="str">
        <f t="shared" si="7"/>
        <v>FD07FCSRED009</v>
      </c>
    </row>
    <row r="11" spans="1:14" x14ac:dyDescent="0.25">
      <c r="A11" t="s">
        <v>152</v>
      </c>
      <c r="B11" t="str">
        <f t="shared" si="8"/>
        <v>HO</v>
      </c>
      <c r="C11" t="str">
        <f t="shared" si="0"/>
        <v>Honda</v>
      </c>
      <c r="D11" t="str">
        <f t="shared" si="1"/>
        <v>ODY</v>
      </c>
      <c r="E11" t="str">
        <f t="shared" si="2"/>
        <v>Odyssey</v>
      </c>
      <c r="F11" t="str">
        <f t="shared" si="3"/>
        <v>14</v>
      </c>
      <c r="G11">
        <f t="shared" si="4"/>
        <v>9</v>
      </c>
      <c r="H11" s="41">
        <v>40098.800000000003</v>
      </c>
      <c r="I11" s="41">
        <f t="shared" si="5"/>
        <v>4220.9263157894738</v>
      </c>
      <c r="J11" t="s">
        <v>198</v>
      </c>
      <c r="K11" t="s">
        <v>205</v>
      </c>
      <c r="L11" s="42">
        <v>50000</v>
      </c>
      <c r="M11" t="str">
        <f t="shared" si="6"/>
        <v>Y</v>
      </c>
      <c r="N11" t="str">
        <f t="shared" si="7"/>
        <v>HO14ODYBRO041</v>
      </c>
    </row>
    <row r="12" spans="1:14" x14ac:dyDescent="0.25">
      <c r="A12" t="s">
        <v>191</v>
      </c>
      <c r="B12" t="str">
        <f t="shared" si="8"/>
        <v>HO</v>
      </c>
      <c r="C12" t="str">
        <f t="shared" si="0"/>
        <v>Honda</v>
      </c>
      <c r="D12" t="str">
        <f t="shared" si="1"/>
        <v>ODY</v>
      </c>
      <c r="E12" t="str">
        <f t="shared" si="2"/>
        <v>Odyssey</v>
      </c>
      <c r="F12" t="str">
        <f t="shared" si="3"/>
        <v>99</v>
      </c>
      <c r="G12">
        <f t="shared" si="4"/>
        <v>24</v>
      </c>
      <c r="H12" s="41">
        <v>40096.800000000003</v>
      </c>
      <c r="I12" s="41">
        <f t="shared" si="5"/>
        <v>1636.6040816326531</v>
      </c>
      <c r="J12" t="s">
        <v>200</v>
      </c>
      <c r="K12" t="s">
        <v>107</v>
      </c>
      <c r="L12" s="42">
        <v>50000</v>
      </c>
      <c r="M12" t="str">
        <f t="shared" si="6"/>
        <v>Y</v>
      </c>
      <c r="N12" t="str">
        <f t="shared" si="7"/>
        <v>HO99ODYWHI041</v>
      </c>
    </row>
    <row r="13" spans="1:14" x14ac:dyDescent="0.25">
      <c r="A13" t="s">
        <v>155</v>
      </c>
      <c r="B13" t="str">
        <f t="shared" si="8"/>
        <v>HY</v>
      </c>
      <c r="C13" t="str">
        <f t="shared" si="0"/>
        <v>Hyundai</v>
      </c>
      <c r="D13" t="str">
        <f t="shared" si="1"/>
        <v>ODY</v>
      </c>
      <c r="E13" t="str">
        <f t="shared" si="2"/>
        <v>Odyssey</v>
      </c>
      <c r="F13" t="str">
        <f t="shared" si="3"/>
        <v>14</v>
      </c>
      <c r="G13">
        <f t="shared" si="4"/>
        <v>9</v>
      </c>
      <c r="H13" s="41">
        <v>40095.800000000003</v>
      </c>
      <c r="I13" s="41">
        <f t="shared" si="5"/>
        <v>4220.6105263157897</v>
      </c>
      <c r="J13" t="s">
        <v>197</v>
      </c>
      <c r="K13" t="s">
        <v>202</v>
      </c>
      <c r="L13" s="42">
        <v>50000</v>
      </c>
      <c r="M13" t="str">
        <f t="shared" si="6"/>
        <v>Y</v>
      </c>
      <c r="N13" t="str">
        <f t="shared" si="7"/>
        <v>HY14ODYGOL040</v>
      </c>
    </row>
    <row r="14" spans="1:14" x14ac:dyDescent="0.25">
      <c r="A14" t="s">
        <v>153</v>
      </c>
      <c r="B14" t="str">
        <f t="shared" si="8"/>
        <v>HO</v>
      </c>
      <c r="C14" t="str">
        <f t="shared" si="0"/>
        <v>Honda</v>
      </c>
      <c r="D14" t="str">
        <f t="shared" si="1"/>
        <v>ODY</v>
      </c>
      <c r="E14" t="str">
        <f t="shared" si="2"/>
        <v>Odyssey</v>
      </c>
      <c r="F14" t="str">
        <f t="shared" si="3"/>
        <v>14</v>
      </c>
      <c r="G14">
        <f t="shared" si="4"/>
        <v>9</v>
      </c>
      <c r="H14" s="41">
        <v>40094.800000000003</v>
      </c>
      <c r="I14" s="41">
        <f t="shared" si="5"/>
        <v>4220.5052631578947</v>
      </c>
      <c r="J14" t="s">
        <v>198</v>
      </c>
      <c r="K14" t="s">
        <v>203</v>
      </c>
      <c r="L14" s="42">
        <v>50000</v>
      </c>
      <c r="M14" t="str">
        <f t="shared" si="6"/>
        <v>Y</v>
      </c>
      <c r="N14" t="str">
        <f t="shared" si="7"/>
        <v>HO14ODYBRO044</v>
      </c>
    </row>
    <row r="15" spans="1:14" x14ac:dyDescent="0.25">
      <c r="A15" t="s">
        <v>156</v>
      </c>
      <c r="B15" t="str">
        <f t="shared" si="8"/>
        <v>HY</v>
      </c>
      <c r="C15" t="str">
        <f t="shared" si="0"/>
        <v>Hyundai</v>
      </c>
      <c r="D15" t="str">
        <f t="shared" si="1"/>
        <v>ODY</v>
      </c>
      <c r="E15" t="str">
        <f t="shared" si="2"/>
        <v>Odyssey</v>
      </c>
      <c r="F15" t="str">
        <f t="shared" si="3"/>
        <v>14</v>
      </c>
      <c r="G15">
        <f t="shared" si="4"/>
        <v>9</v>
      </c>
      <c r="H15" s="41">
        <v>40092.800000000003</v>
      </c>
      <c r="I15" s="41">
        <f t="shared" si="5"/>
        <v>4220.2947368421055</v>
      </c>
      <c r="J15" t="s">
        <v>200</v>
      </c>
      <c r="K15" t="s">
        <v>205</v>
      </c>
      <c r="L15" s="42">
        <v>50000</v>
      </c>
      <c r="M15" t="str">
        <f t="shared" si="6"/>
        <v>Y</v>
      </c>
      <c r="N15" t="str">
        <f t="shared" si="7"/>
        <v>HY14ODYWHI045</v>
      </c>
    </row>
    <row r="16" spans="1:14" x14ac:dyDescent="0.25">
      <c r="A16" t="s">
        <v>154</v>
      </c>
      <c r="B16" t="str">
        <f t="shared" si="8"/>
        <v>HO</v>
      </c>
      <c r="C16" t="str">
        <f t="shared" si="0"/>
        <v>Honda</v>
      </c>
      <c r="D16" t="str">
        <f t="shared" si="1"/>
        <v>ODY</v>
      </c>
      <c r="E16" t="str">
        <f t="shared" si="2"/>
        <v>Odyssey</v>
      </c>
      <c r="F16" t="str">
        <f t="shared" si="3"/>
        <v>14</v>
      </c>
      <c r="G16">
        <f t="shared" si="4"/>
        <v>9</v>
      </c>
      <c r="H16" s="41">
        <v>40091.800000000003</v>
      </c>
      <c r="I16" s="41">
        <f t="shared" si="5"/>
        <v>4220.1894736842105</v>
      </c>
      <c r="J16" t="s">
        <v>197</v>
      </c>
      <c r="K16" t="s">
        <v>201</v>
      </c>
      <c r="L16" s="42">
        <v>50000</v>
      </c>
      <c r="M16" t="str">
        <f t="shared" si="6"/>
        <v>Y</v>
      </c>
      <c r="N16" t="str">
        <f t="shared" si="7"/>
        <v>HO14ODYGOL046</v>
      </c>
    </row>
    <row r="17" spans="1:14" x14ac:dyDescent="0.25">
      <c r="A17" t="s">
        <v>159</v>
      </c>
      <c r="B17" t="str">
        <f t="shared" si="8"/>
        <v>TY</v>
      </c>
      <c r="C17" t="str">
        <f t="shared" si="0"/>
        <v>Toyota</v>
      </c>
      <c r="D17" t="str">
        <f t="shared" si="1"/>
        <v>COR</v>
      </c>
      <c r="E17" t="str">
        <f t="shared" si="2"/>
        <v>Corola</v>
      </c>
      <c r="F17" t="str">
        <f t="shared" si="3"/>
        <v>13</v>
      </c>
      <c r="G17">
        <f t="shared" si="4"/>
        <v>10</v>
      </c>
      <c r="H17" s="41">
        <v>40090.800000000003</v>
      </c>
      <c r="I17" s="41">
        <f t="shared" si="5"/>
        <v>3818.1714285714288</v>
      </c>
      <c r="J17" t="s">
        <v>198</v>
      </c>
      <c r="K17" t="s">
        <v>107</v>
      </c>
      <c r="L17" s="42">
        <v>50000</v>
      </c>
      <c r="M17" t="str">
        <f t="shared" si="6"/>
        <v>Y</v>
      </c>
      <c r="N17" t="str">
        <f t="shared" si="7"/>
        <v>TY13CORBRO027</v>
      </c>
    </row>
    <row r="18" spans="1:14" x14ac:dyDescent="0.25">
      <c r="A18" t="s">
        <v>157</v>
      </c>
      <c r="B18" t="str">
        <f t="shared" si="8"/>
        <v>GM</v>
      </c>
      <c r="C18" t="str">
        <f t="shared" si="0"/>
        <v>General Motors</v>
      </c>
      <c r="D18" t="str">
        <f t="shared" si="1"/>
        <v>SLV</v>
      </c>
      <c r="E18" t="str">
        <f t="shared" si="2"/>
        <v>silverado</v>
      </c>
      <c r="F18" t="str">
        <f t="shared" si="3"/>
        <v>10</v>
      </c>
      <c r="G18">
        <f t="shared" si="4"/>
        <v>13</v>
      </c>
      <c r="H18" s="41">
        <v>40088.800000000003</v>
      </c>
      <c r="I18" s="41">
        <f t="shared" si="5"/>
        <v>2969.5407407407411</v>
      </c>
      <c r="J18" t="s">
        <v>200</v>
      </c>
      <c r="K18" t="s">
        <v>203</v>
      </c>
      <c r="L18" s="42">
        <v>50000</v>
      </c>
      <c r="M18" t="str">
        <f t="shared" si="6"/>
        <v>Y</v>
      </c>
      <c r="N18" t="str">
        <f t="shared" si="7"/>
        <v>GM10SLVWHI017</v>
      </c>
    </row>
    <row r="19" spans="1:14" x14ac:dyDescent="0.25">
      <c r="A19" t="s">
        <v>158</v>
      </c>
      <c r="B19" t="str">
        <f t="shared" si="8"/>
        <v>HY</v>
      </c>
      <c r="C19" t="str">
        <f t="shared" si="0"/>
        <v>Hyundai</v>
      </c>
      <c r="D19" t="str">
        <f t="shared" si="1"/>
        <v>ELA</v>
      </c>
      <c r="E19" t="str">
        <f t="shared" si="2"/>
        <v>Elantra</v>
      </c>
      <c r="F19" t="str">
        <f t="shared" si="3"/>
        <v>12</v>
      </c>
      <c r="G19">
        <f t="shared" si="4"/>
        <v>11</v>
      </c>
      <c r="H19" s="41">
        <v>40087.800000000003</v>
      </c>
      <c r="I19" s="41">
        <f t="shared" si="5"/>
        <v>3485.8956521739133</v>
      </c>
      <c r="J19" t="s">
        <v>197</v>
      </c>
      <c r="K19" t="s">
        <v>204</v>
      </c>
      <c r="L19" s="42">
        <v>50000</v>
      </c>
      <c r="M19" t="str">
        <f t="shared" si="6"/>
        <v>Y</v>
      </c>
      <c r="N19" t="str">
        <f t="shared" si="7"/>
        <v>HY12ELAGOL049</v>
      </c>
    </row>
    <row r="20" spans="1:14" ht="15" customHeight="1" x14ac:dyDescent="0.25">
      <c r="A20" t="s">
        <v>160</v>
      </c>
      <c r="B20" t="str">
        <f t="shared" si="8"/>
        <v>GM</v>
      </c>
      <c r="C20" t="str">
        <f t="shared" si="0"/>
        <v>General Motors</v>
      </c>
      <c r="D20" t="str">
        <f t="shared" si="1"/>
        <v>SLV</v>
      </c>
      <c r="E20" t="str">
        <f t="shared" si="2"/>
        <v>silverado</v>
      </c>
      <c r="F20" t="str">
        <f t="shared" si="3"/>
        <v>11</v>
      </c>
      <c r="G20">
        <f t="shared" si="4"/>
        <v>12</v>
      </c>
      <c r="H20" s="41">
        <v>40086.800000000003</v>
      </c>
      <c r="I20" s="41">
        <f t="shared" si="5"/>
        <v>3206.9440000000004</v>
      </c>
      <c r="J20" t="s">
        <v>198</v>
      </c>
      <c r="K20" t="s">
        <v>205</v>
      </c>
      <c r="L20" s="42">
        <v>50000</v>
      </c>
      <c r="M20" t="str">
        <f t="shared" si="6"/>
        <v>Y</v>
      </c>
      <c r="N20" t="str">
        <f t="shared" si="7"/>
        <v>GM11SLVBRO007</v>
      </c>
    </row>
    <row r="22" spans="1:14" x14ac:dyDescent="0.25">
      <c r="C22" t="s">
        <v>165</v>
      </c>
      <c r="D22" t="s">
        <v>166</v>
      </c>
      <c r="E22" t="s">
        <v>179</v>
      </c>
      <c r="F22" t="s">
        <v>184</v>
      </c>
    </row>
    <row r="23" spans="1:14" x14ac:dyDescent="0.25">
      <c r="C23" t="s">
        <v>173</v>
      </c>
      <c r="D23" t="s">
        <v>174</v>
      </c>
      <c r="E23" t="s">
        <v>177</v>
      </c>
      <c r="F23" t="s">
        <v>188</v>
      </c>
    </row>
    <row r="24" spans="1:14" x14ac:dyDescent="0.25">
      <c r="C24" t="s">
        <v>169</v>
      </c>
      <c r="D24" t="s">
        <v>170</v>
      </c>
      <c r="E24" t="s">
        <v>182</v>
      </c>
      <c r="F24" t="s">
        <v>186</v>
      </c>
    </row>
    <row r="25" spans="1:14" x14ac:dyDescent="0.25">
      <c r="C25" t="s">
        <v>171</v>
      </c>
      <c r="D25" t="s">
        <v>172</v>
      </c>
      <c r="E25" t="s">
        <v>178</v>
      </c>
      <c r="F25" t="s">
        <v>189</v>
      </c>
    </row>
    <row r="26" spans="1:14" x14ac:dyDescent="0.25">
      <c r="C26" t="s">
        <v>167</v>
      </c>
      <c r="D26" t="s">
        <v>168</v>
      </c>
      <c r="E26" t="s">
        <v>176</v>
      </c>
      <c r="F26" t="s">
        <v>183</v>
      </c>
    </row>
    <row r="27" spans="1:14" x14ac:dyDescent="0.25">
      <c r="E27" t="s">
        <v>180</v>
      </c>
      <c r="F27" t="s">
        <v>185</v>
      </c>
    </row>
    <row r="28" spans="1:14" x14ac:dyDescent="0.25">
      <c r="E28" t="s">
        <v>181</v>
      </c>
      <c r="F28" t="s">
        <v>187</v>
      </c>
    </row>
  </sheetData>
  <sortState xmlns:xlrd2="http://schemas.microsoft.com/office/spreadsheetml/2017/richdata2" ref="C2:N20">
    <sortCondition descending="1" ref="H2:H20"/>
  </sortState>
  <phoneticPr fontId="9" type="noConversion"/>
  <conditionalFormatting sqref="H1:H104857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B1685-794B-420D-ABF7-074E60796B45}">
  <dimension ref="A3:B10"/>
  <sheetViews>
    <sheetView workbookViewId="0">
      <selection activeCell="K21" sqref="K21"/>
    </sheetView>
  </sheetViews>
  <sheetFormatPr defaultRowHeight="15" x14ac:dyDescent="0.25"/>
  <cols>
    <col min="1" max="1" width="13.140625" bestFit="1" customWidth="1"/>
    <col min="2" max="2" width="12.5703125" bestFit="1" customWidth="1"/>
  </cols>
  <sheetData>
    <row r="3" spans="1:2" x14ac:dyDescent="0.25">
      <c r="A3" s="37" t="s">
        <v>133</v>
      </c>
      <c r="B3" t="s">
        <v>208</v>
      </c>
    </row>
    <row r="4" spans="1:2" x14ac:dyDescent="0.25">
      <c r="A4" s="38" t="s">
        <v>205</v>
      </c>
      <c r="B4">
        <v>120278.40000000001</v>
      </c>
    </row>
    <row r="5" spans="1:2" x14ac:dyDescent="0.25">
      <c r="A5" s="38" t="s">
        <v>202</v>
      </c>
      <c r="B5">
        <v>126287.40000000001</v>
      </c>
    </row>
    <row r="6" spans="1:2" x14ac:dyDescent="0.25">
      <c r="A6" s="38" t="s">
        <v>203</v>
      </c>
      <c r="B6">
        <v>140284.40000000002</v>
      </c>
    </row>
    <row r="7" spans="1:2" x14ac:dyDescent="0.25">
      <c r="A7" s="38" t="s">
        <v>204</v>
      </c>
      <c r="B7">
        <v>155281.40000000002</v>
      </c>
    </row>
    <row r="8" spans="1:2" x14ac:dyDescent="0.25">
      <c r="A8" s="38" t="s">
        <v>201</v>
      </c>
      <c r="B8">
        <v>163379.20000000001</v>
      </c>
    </row>
    <row r="9" spans="1:2" x14ac:dyDescent="0.25">
      <c r="A9" s="38" t="s">
        <v>107</v>
      </c>
      <c r="B9">
        <v>130290.40000000001</v>
      </c>
    </row>
    <row r="10" spans="1:2" x14ac:dyDescent="0.25">
      <c r="A10" s="38" t="s">
        <v>134</v>
      </c>
      <c r="B10">
        <v>835801.20000000007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12572-048D-4C4B-861C-8A7F6B664271}">
  <dimension ref="A1:G5"/>
  <sheetViews>
    <sheetView workbookViewId="0">
      <selection activeCell="E9" sqref="E9"/>
    </sheetView>
  </sheetViews>
  <sheetFormatPr defaultRowHeight="15" x14ac:dyDescent="0.25"/>
  <cols>
    <col min="2" max="2" width="11.28515625" bestFit="1" customWidth="1"/>
    <col min="3" max="3" width="12.85546875" bestFit="1" customWidth="1"/>
    <col min="5" max="5" width="12.28515625" bestFit="1" customWidth="1"/>
    <col min="6" max="6" width="14.140625" bestFit="1" customWidth="1"/>
    <col min="7" max="7" width="16.85546875" bestFit="1" customWidth="1"/>
  </cols>
  <sheetData>
    <row r="1" spans="1:7" s="43" customFormat="1" ht="25.5" customHeight="1" x14ac:dyDescent="0.25">
      <c r="B1" s="43" t="s">
        <v>209</v>
      </c>
      <c r="C1" s="43" t="s">
        <v>210</v>
      </c>
      <c r="D1" s="43" t="s">
        <v>218</v>
      </c>
      <c r="E1" s="43" t="s">
        <v>216</v>
      </c>
      <c r="F1" s="43" t="s">
        <v>211</v>
      </c>
      <c r="G1" s="43" t="s">
        <v>217</v>
      </c>
    </row>
    <row r="2" spans="1:7" x14ac:dyDescent="0.25">
      <c r="A2" t="s">
        <v>212</v>
      </c>
      <c r="B2" s="1">
        <v>20000</v>
      </c>
      <c r="C2" s="19">
        <v>0.09</v>
      </c>
      <c r="D2">
        <v>12</v>
      </c>
      <c r="E2" s="1">
        <f>C2*B2</f>
        <v>1800</v>
      </c>
      <c r="F2" s="1">
        <f>E2+B2</f>
        <v>21800</v>
      </c>
      <c r="G2" s="1">
        <f>F2/D2</f>
        <v>1816.6666666666667</v>
      </c>
    </row>
    <row r="3" spans="1:7" x14ac:dyDescent="0.25">
      <c r="A3" t="s">
        <v>213</v>
      </c>
      <c r="B3" s="1">
        <v>20000</v>
      </c>
      <c r="C3" s="19">
        <v>0.08</v>
      </c>
      <c r="D3">
        <v>12</v>
      </c>
      <c r="E3" s="1">
        <f>C3*B3</f>
        <v>1600</v>
      </c>
      <c r="F3" s="1">
        <f>E3+B3</f>
        <v>21600</v>
      </c>
      <c r="G3" s="1">
        <f>F3/D3</f>
        <v>1800</v>
      </c>
    </row>
    <row r="4" spans="1:7" x14ac:dyDescent="0.25">
      <c r="A4" t="s">
        <v>214</v>
      </c>
      <c r="B4" s="1">
        <v>20000</v>
      </c>
      <c r="C4" s="19">
        <v>7.0000000000000007E-2</v>
      </c>
      <c r="D4">
        <v>12</v>
      </c>
      <c r="E4" s="1">
        <f>C4*B4</f>
        <v>1400.0000000000002</v>
      </c>
      <c r="F4" s="1">
        <f>E4+B4</f>
        <v>21400</v>
      </c>
      <c r="G4" s="1">
        <f>F4/D4</f>
        <v>1783.3333333333333</v>
      </c>
    </row>
    <row r="5" spans="1:7" x14ac:dyDescent="0.25">
      <c r="A5" t="s">
        <v>215</v>
      </c>
      <c r="B5" s="1">
        <v>20000</v>
      </c>
      <c r="C5" s="19">
        <v>0.06</v>
      </c>
      <c r="D5">
        <v>12</v>
      </c>
      <c r="E5" s="1">
        <f>C5*B5</f>
        <v>1200</v>
      </c>
      <c r="F5" s="1">
        <f>E5+B5</f>
        <v>21200</v>
      </c>
      <c r="G5" s="1">
        <f>F5/D5</f>
        <v>1766.6666666666667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Employee payroll</vt:lpstr>
      <vt:lpstr>Grade Book</vt:lpstr>
      <vt:lpstr>Career Decisions</vt:lpstr>
      <vt:lpstr>Sales Report</vt:lpstr>
      <vt:lpstr>Pivot table from sales report</vt:lpstr>
      <vt:lpstr>Dashboard for sales report</vt:lpstr>
      <vt:lpstr>Car Database</vt:lpstr>
      <vt:lpstr>pivot table from car database</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2023-05-18T18:03:43Z</cp:lastPrinted>
  <dcterms:created xsi:type="dcterms:W3CDTF">2023-04-23T20:28:08Z</dcterms:created>
  <dcterms:modified xsi:type="dcterms:W3CDTF">2023-07-02T06:38:40Z</dcterms:modified>
</cp:coreProperties>
</file>