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ox\Desktop\"/>
    </mc:Choice>
  </mc:AlternateContent>
  <xr:revisionPtr revIDLastSave="0" documentId="13_ncr:1_{352D1170-5B16-4930-B03B-BBA9E13C1BF7}" xr6:coauthVersionLast="47" xr6:coauthVersionMax="47" xr10:uidLastSave="{00000000-0000-0000-0000-000000000000}"/>
  <bookViews>
    <workbookView xWindow="-120" yWindow="-120" windowWidth="29040" windowHeight="15840" activeTab="7" xr2:uid="{FF1FD6CE-404F-4867-A5A3-2C35F9461409}"/>
  </bookViews>
  <sheets>
    <sheet name="1-1" sheetId="1" r:id="rId1"/>
    <sheet name="1-2" sheetId="2" r:id="rId2"/>
    <sheet name="1-3" sheetId="3" r:id="rId3"/>
    <sheet name="2-1" sheetId="4" r:id="rId4"/>
    <sheet name="2-2" sheetId="5" r:id="rId5"/>
    <sheet name="2-3" sheetId="6" r:id="rId6"/>
    <sheet name="3-1" sheetId="7" r:id="rId7"/>
    <sheet name="3-2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8" l="1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" i="8"/>
  <c r="F5" i="8"/>
  <c r="F6" i="8"/>
  <c r="F3" i="8"/>
  <c r="F2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A20" i="7"/>
  <c r="A23" i="7" s="1"/>
  <c r="A26" i="7" s="1"/>
  <c r="A29" i="7" s="1"/>
  <c r="A17" i="7"/>
  <c r="A14" i="7"/>
  <c r="A11" i="7"/>
  <c r="A8" i="7"/>
  <c r="A5" i="7"/>
  <c r="D5" i="7" s="1"/>
  <c r="E5" i="7" s="1"/>
  <c r="F5" i="7" s="1"/>
  <c r="D4" i="7"/>
  <c r="E4" i="7" s="1"/>
  <c r="F4" i="7" s="1"/>
  <c r="D3" i="7"/>
  <c r="E3" i="7" s="1"/>
  <c r="F3" i="7" s="1"/>
  <c r="D2" i="7"/>
  <c r="E2" i="7" s="1"/>
  <c r="F2" i="7" s="1"/>
  <c r="B4" i="6"/>
  <c r="B5" i="6"/>
  <c r="D6" i="4"/>
  <c r="D4" i="4"/>
  <c r="D5" i="4"/>
  <c r="B4" i="5"/>
  <c r="D9" i="4"/>
  <c r="D8" i="4"/>
  <c r="D7" i="4"/>
  <c r="B8" i="3"/>
  <c r="B4" i="2"/>
  <c r="B4" i="1"/>
  <c r="D6" i="7" l="1"/>
  <c r="E6" i="7" s="1"/>
  <c r="F6" i="7" s="1"/>
  <c r="D7" i="7"/>
  <c r="E7" i="7" s="1"/>
  <c r="F7" i="7" s="1"/>
  <c r="D10" i="7" l="1"/>
  <c r="E10" i="7" s="1"/>
  <c r="F10" i="7" s="1"/>
  <c r="D9" i="7"/>
  <c r="E9" i="7" s="1"/>
  <c r="F9" i="7" s="1"/>
  <c r="D8" i="7"/>
  <c r="E8" i="7" s="1"/>
  <c r="F8" i="7" s="1"/>
  <c r="D13" i="7" l="1"/>
  <c r="E13" i="7" s="1"/>
  <c r="F13" i="7" s="1"/>
  <c r="D12" i="7"/>
  <c r="E12" i="7" s="1"/>
  <c r="F12" i="7" s="1"/>
  <c r="D11" i="7"/>
  <c r="E11" i="7" s="1"/>
  <c r="F11" i="7" s="1"/>
  <c r="D15" i="7" l="1"/>
  <c r="E15" i="7" s="1"/>
  <c r="F15" i="7" s="1"/>
  <c r="D14" i="7"/>
  <c r="E14" i="7" s="1"/>
  <c r="F14" i="7" s="1"/>
  <c r="D16" i="7"/>
  <c r="E16" i="7" s="1"/>
  <c r="F16" i="7" s="1"/>
  <c r="D19" i="7" l="1"/>
  <c r="E19" i="7" s="1"/>
  <c r="F19" i="7" s="1"/>
  <c r="D18" i="7"/>
  <c r="E18" i="7" s="1"/>
  <c r="F18" i="7" s="1"/>
  <c r="D17" i="7"/>
  <c r="E17" i="7" s="1"/>
  <c r="F17" i="7" s="1"/>
  <c r="D20" i="7" l="1"/>
  <c r="E20" i="7" s="1"/>
  <c r="F20" i="7" s="1"/>
  <c r="D22" i="7"/>
  <c r="E22" i="7" s="1"/>
  <c r="F22" i="7" s="1"/>
  <c r="D21" i="7"/>
  <c r="E21" i="7" s="1"/>
  <c r="F21" i="7" s="1"/>
  <c r="D25" i="7" l="1"/>
  <c r="E25" i="7" s="1"/>
  <c r="F25" i="7" s="1"/>
  <c r="D24" i="7"/>
  <c r="E24" i="7" s="1"/>
  <c r="F24" i="7" s="1"/>
  <c r="D23" i="7"/>
  <c r="E23" i="7" s="1"/>
  <c r="F23" i="7" s="1"/>
  <c r="D28" i="7" l="1"/>
  <c r="E28" i="7" s="1"/>
  <c r="F28" i="7" s="1"/>
  <c r="D27" i="7"/>
  <c r="E27" i="7" s="1"/>
  <c r="F27" i="7" s="1"/>
  <c r="D26" i="7"/>
  <c r="E26" i="7" s="1"/>
  <c r="F26" i="7" s="1"/>
  <c r="D29" i="7" l="1"/>
  <c r="E29" i="7" s="1"/>
  <c r="F29" i="7" s="1"/>
  <c r="D31" i="7"/>
  <c r="E31" i="7" s="1"/>
  <c r="F31" i="7" s="1"/>
  <c r="D30" i="7"/>
  <c r="E30" i="7" s="1"/>
  <c r="F30" i="7" s="1"/>
</calcChain>
</file>

<file path=xl/sharedStrings.xml><?xml version="1.0" encoding="utf-8"?>
<sst xmlns="http://schemas.openxmlformats.org/spreadsheetml/2006/main" count="50" uniqueCount="37">
  <si>
    <t>Dzisiaj</t>
  </si>
  <si>
    <t>Po roku</t>
  </si>
  <si>
    <t>Po 2 latach</t>
  </si>
  <si>
    <t>Po 3 latach</t>
  </si>
  <si>
    <t>r</t>
  </si>
  <si>
    <t>NPV:</t>
  </si>
  <si>
    <t>4 988 047,26 &lt; 5 000 000</t>
  </si>
  <si>
    <t>Odp: Dla zawodnika lepiej byłoby otrzymać 5 mln złotych</t>
  </si>
  <si>
    <t>Rok</t>
  </si>
  <si>
    <t>Data</t>
  </si>
  <si>
    <t>Przepływ pieniężny</t>
  </si>
  <si>
    <t>Rok 1</t>
  </si>
  <si>
    <t>Rok 2</t>
  </si>
  <si>
    <t>Rok 3</t>
  </si>
  <si>
    <t>Rok 4</t>
  </si>
  <si>
    <t>Rok 5</t>
  </si>
  <si>
    <t>Rok 6</t>
  </si>
  <si>
    <t>Rok 7</t>
  </si>
  <si>
    <r>
      <rPr>
        <b/>
        <sz val="11"/>
        <color theme="1"/>
        <rFont val="Calibri"/>
        <family val="2"/>
        <charset val="238"/>
      </rPr>
      <t>IRR</t>
    </r>
    <r>
      <rPr>
        <sz val="11"/>
        <color theme="1"/>
        <rFont val="Calibri"/>
        <family val="2"/>
        <charset val="238"/>
      </rPr>
      <t xml:space="preserve"> po </t>
    </r>
    <r>
      <rPr>
        <i/>
        <sz val="11"/>
        <color theme="1"/>
        <rFont val="Calibri"/>
        <family val="2"/>
        <charset val="238"/>
      </rPr>
      <t>pierwszym</t>
    </r>
    <r>
      <rPr>
        <sz val="11"/>
        <color theme="1"/>
        <rFont val="Calibri"/>
        <family val="2"/>
        <charset val="238"/>
      </rPr>
      <t xml:space="preserve"> roku</t>
    </r>
  </si>
  <si>
    <r>
      <rPr>
        <b/>
        <sz val="11"/>
        <color theme="1"/>
        <rFont val="Calibri"/>
        <family val="2"/>
        <charset val="238"/>
      </rPr>
      <t>IRR</t>
    </r>
    <r>
      <rPr>
        <sz val="11"/>
        <color theme="1"/>
        <rFont val="Calibri"/>
        <family val="2"/>
        <charset val="238"/>
      </rPr>
      <t xml:space="preserve"> po </t>
    </r>
    <r>
      <rPr>
        <i/>
        <sz val="11"/>
        <color theme="1"/>
        <rFont val="Calibri"/>
        <family val="2"/>
        <charset val="238"/>
      </rPr>
      <t>drugim</t>
    </r>
    <r>
      <rPr>
        <sz val="11"/>
        <color theme="1"/>
        <rFont val="Calibri"/>
        <family val="2"/>
        <charset val="238"/>
      </rPr>
      <t xml:space="preserve"> roku</t>
    </r>
  </si>
  <si>
    <r>
      <rPr>
        <b/>
        <sz val="11"/>
        <color theme="1"/>
        <rFont val="Calibri"/>
        <family val="2"/>
        <charset val="238"/>
      </rPr>
      <t>IRR</t>
    </r>
    <r>
      <rPr>
        <sz val="11"/>
        <color theme="1"/>
        <rFont val="Calibri"/>
        <family val="2"/>
        <charset val="238"/>
      </rPr>
      <t xml:space="preserve"> po </t>
    </r>
    <r>
      <rPr>
        <i/>
        <sz val="11"/>
        <color theme="1"/>
        <rFont val="Calibri"/>
        <family val="2"/>
        <charset val="238"/>
      </rPr>
      <t>trzecim</t>
    </r>
    <r>
      <rPr>
        <sz val="11"/>
        <color theme="1"/>
        <rFont val="Calibri"/>
        <family val="2"/>
        <charset val="238"/>
      </rPr>
      <t xml:space="preserve"> roku</t>
    </r>
  </si>
  <si>
    <r>
      <rPr>
        <b/>
        <sz val="11"/>
        <color theme="1"/>
        <rFont val="Calibri"/>
        <family val="2"/>
        <charset val="238"/>
      </rPr>
      <t>IRR</t>
    </r>
    <r>
      <rPr>
        <sz val="11"/>
        <color theme="1"/>
        <rFont val="Calibri"/>
        <family val="2"/>
        <charset val="238"/>
      </rPr>
      <t xml:space="preserve"> po </t>
    </r>
    <r>
      <rPr>
        <i/>
        <sz val="11"/>
        <color theme="1"/>
        <rFont val="Calibri"/>
        <family val="2"/>
        <charset val="238"/>
      </rPr>
      <t>czwartym</t>
    </r>
    <r>
      <rPr>
        <sz val="11"/>
        <color theme="1"/>
        <rFont val="Calibri"/>
        <family val="2"/>
        <charset val="238"/>
      </rPr>
      <t xml:space="preserve"> roku</t>
    </r>
  </si>
  <si>
    <r>
      <rPr>
        <b/>
        <sz val="11"/>
        <color theme="1"/>
        <rFont val="Calibri"/>
        <family val="2"/>
        <charset val="238"/>
      </rPr>
      <t>IRR</t>
    </r>
    <r>
      <rPr>
        <sz val="11"/>
        <color theme="1"/>
        <rFont val="Calibri"/>
        <family val="2"/>
        <charset val="238"/>
      </rPr>
      <t xml:space="preserve"> po </t>
    </r>
    <r>
      <rPr>
        <i/>
        <sz val="11"/>
        <color theme="1"/>
        <rFont val="Calibri"/>
        <family val="2"/>
        <charset val="238"/>
      </rPr>
      <t>piątym</t>
    </r>
    <r>
      <rPr>
        <sz val="11"/>
        <color theme="1"/>
        <rFont val="Calibri"/>
        <family val="2"/>
        <charset val="238"/>
      </rPr>
      <t xml:space="preserve"> roku</t>
    </r>
  </si>
  <si>
    <r>
      <rPr>
        <b/>
        <sz val="11"/>
        <color theme="1"/>
        <rFont val="Calibri"/>
        <family val="2"/>
        <charset val="238"/>
      </rPr>
      <t>IRR</t>
    </r>
    <r>
      <rPr>
        <sz val="11"/>
        <color theme="1"/>
        <rFont val="Calibri"/>
        <family val="2"/>
        <charset val="238"/>
      </rPr>
      <t xml:space="preserve"> po </t>
    </r>
    <r>
      <rPr>
        <i/>
        <sz val="11"/>
        <color theme="1"/>
        <rFont val="Calibri"/>
        <family val="2"/>
        <charset val="238"/>
      </rPr>
      <t>szóstym</t>
    </r>
    <r>
      <rPr>
        <sz val="11"/>
        <color theme="1"/>
        <rFont val="Calibri"/>
        <family val="2"/>
        <charset val="238"/>
      </rPr>
      <t xml:space="preserve"> roku</t>
    </r>
  </si>
  <si>
    <t>IRR:</t>
  </si>
  <si>
    <t>Koszt kapitału:</t>
  </si>
  <si>
    <t>IRR jest większy od kosztów kapitału, więc projekt może zostać zrealizowany</t>
  </si>
  <si>
    <t>Kwota pożyczki</t>
  </si>
  <si>
    <t>Roczna stopa procentowa</t>
  </si>
  <si>
    <t>Liczba lat spłat</t>
  </si>
  <si>
    <t>Miesięczna kwota spłaty pożyczki</t>
  </si>
  <si>
    <t>Całkowita kwota spłaty pożyczki</t>
  </si>
  <si>
    <t>Wartość odsetek</t>
  </si>
  <si>
    <t>Roczna kwota oszczędności</t>
  </si>
  <si>
    <t>Ilość lat oszczędzania</t>
  </si>
  <si>
    <t>Całkowita oszczędzona kwota</t>
  </si>
  <si>
    <t>Zysk ze stopy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</si>
</sst>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_-* #,##0.00\ [$PLN]_-;\-* #,##0.00\ [$PLN]_-;_-* &quot;-&quot;??\ [$PLN]_-;_-@_-"/>
    <numFmt numFmtId="165" formatCode="#,##0.00\ &quot;zł&quot;"/>
    <numFmt numFmtId="166" formatCode="_-* #,##0.00\ [$zł-415]_-;\-* #,##0.00\ [$zł-415]_-;_-* &quot;-&quot;??\ [$zł-415]_-;_-@_-"/>
    <numFmt numFmtId="167" formatCode="#,##0.00\ [$EUR]"/>
    <numFmt numFmtId="168" formatCode="_-* #,##0.00\ [$EUR]_-;\-* #,##0.00\ [$EUR]_-;_-* &quot;-&quot;??\ [$EUR]_-;_-@_-"/>
    <numFmt numFmtId="169" formatCode="_-* #,##0.00\ [$zł-415]_-;\-* #,##0.00\ [$zł-415]_-;_-* &quot;-&quot;??\ [$zł-415]_-;_-@"/>
    <numFmt numFmtId="170" formatCode="0.0%"/>
  </numFmts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i/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b/>
      <sz val="14"/>
      <color theme="1"/>
      <name val="Calibri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8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164" fontId="1" fillId="0" borderId="0" xfId="0" applyNumberFormat="1" applyFont="1" applyAlignment="1">
      <alignment horizontal="left"/>
    </xf>
    <xf numFmtId="0" fontId="0" fillId="3" borderId="0" xfId="0" applyFill="1"/>
    <xf numFmtId="0" fontId="0" fillId="0" borderId="0" xfId="0" applyFill="1" applyBorder="1"/>
    <xf numFmtId="2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0" borderId="0" xfId="0" applyFont="1" applyFill="1" applyBorder="1"/>
    <xf numFmtId="167" fontId="0" fillId="0" borderId="0" xfId="0" applyNumberFormat="1" applyFill="1" applyBorder="1" applyAlignment="1">
      <alignment horizontal="center"/>
    </xf>
    <xf numFmtId="168" fontId="5" fillId="0" borderId="0" xfId="0" applyNumberFormat="1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Fill="1" applyBorder="1"/>
    <xf numFmtId="9" fontId="10" fillId="0" borderId="0" xfId="0" applyNumberFormat="1" applyFont="1" applyFill="1" applyBorder="1"/>
    <xf numFmtId="0" fontId="10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0" fontId="10" fillId="8" borderId="3" xfId="0" applyNumberFormat="1" applyFont="1" applyFill="1" applyBorder="1" applyAlignment="1">
      <alignment horizontal="center"/>
    </xf>
    <xf numFmtId="10" fontId="10" fillId="8" borderId="5" xfId="0" applyNumberFormat="1" applyFont="1" applyFill="1" applyBorder="1" applyAlignment="1">
      <alignment horizontal="center"/>
    </xf>
    <xf numFmtId="10" fontId="10" fillId="10" borderId="5" xfId="0" applyNumberFormat="1" applyFont="1" applyFill="1" applyBorder="1" applyAlignment="1">
      <alignment horizontal="center"/>
    </xf>
    <xf numFmtId="10" fontId="10" fillId="9" borderId="5" xfId="0" applyNumberFormat="1" applyFont="1" applyFill="1" applyBorder="1" applyAlignment="1">
      <alignment horizontal="center"/>
    </xf>
    <xf numFmtId="10" fontId="10" fillId="9" borderId="8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69" fontId="8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169" fontId="9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14" fontId="0" fillId="0" borderId="0" xfId="0" applyNumberFormat="1" applyFill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9" fontId="9" fillId="2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/>
    <xf numFmtId="0" fontId="0" fillId="4" borderId="0" xfId="0" applyFill="1" applyBorder="1" applyAlignment="1"/>
    <xf numFmtId="0" fontId="0" fillId="4" borderId="0" xfId="0" applyFill="1"/>
    <xf numFmtId="9" fontId="8" fillId="11" borderId="0" xfId="0" applyNumberFormat="1" applyFont="1" applyFill="1" applyBorder="1" applyAlignment="1">
      <alignment horizontal="left"/>
    </xf>
    <xf numFmtId="0" fontId="13" fillId="11" borderId="0" xfId="0" applyFont="1" applyFill="1" applyBorder="1"/>
    <xf numFmtId="0" fontId="13" fillId="2" borderId="0" xfId="0" applyFont="1" applyFill="1" applyBorder="1"/>
    <xf numFmtId="10" fontId="12" fillId="2" borderId="0" xfId="0" applyNumberFormat="1" applyFont="1" applyFill="1" applyBorder="1" applyAlignment="1">
      <alignment horizontal="left"/>
    </xf>
    <xf numFmtId="10" fontId="12" fillId="12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2" fillId="0" borderId="0" xfId="0" applyFont="1" applyFill="1" applyBorder="1"/>
    <xf numFmtId="0" fontId="9" fillId="0" borderId="0" xfId="0" applyFont="1" applyFill="1" applyBorder="1" applyAlignment="1"/>
    <xf numFmtId="0" fontId="12" fillId="0" borderId="0" xfId="0" applyFont="1" applyFill="1" applyBorder="1" applyAlignment="1"/>
    <xf numFmtId="10" fontId="0" fillId="13" borderId="0" xfId="2" applyNumberFormat="1" applyFont="1" applyFill="1" applyBorder="1" applyAlignment="1">
      <alignment horizontal="center" vertical="center"/>
    </xf>
    <xf numFmtId="165" fontId="0" fillId="13" borderId="0" xfId="0" applyNumberFormat="1" applyFill="1" applyBorder="1" applyAlignment="1">
      <alignment horizontal="center" vertical="center"/>
    </xf>
    <xf numFmtId="1" fontId="0" fillId="13" borderId="0" xfId="0" applyNumberFormat="1" applyFill="1" applyBorder="1" applyAlignment="1">
      <alignment horizontal="center"/>
    </xf>
    <xf numFmtId="8" fontId="0" fillId="13" borderId="0" xfId="0" applyNumberFormat="1" applyFill="1" applyBorder="1" applyAlignment="1">
      <alignment horizontal="center"/>
    </xf>
    <xf numFmtId="10" fontId="1" fillId="6" borderId="0" xfId="4" applyNumberFormat="1" applyBorder="1" applyAlignment="1">
      <alignment horizontal="center" vertical="center"/>
    </xf>
    <xf numFmtId="165" fontId="1" fillId="6" borderId="0" xfId="4" applyNumberFormat="1" applyBorder="1" applyAlignment="1">
      <alignment horizontal="center" vertical="center"/>
    </xf>
    <xf numFmtId="8" fontId="1" fillId="6" borderId="0" xfId="4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8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vertical="center"/>
    </xf>
    <xf numFmtId="10" fontId="0" fillId="0" borderId="0" xfId="2" applyNumberFormat="1" applyFont="1" applyFill="1" applyBorder="1" applyAlignment="1">
      <alignment vertical="center"/>
    </xf>
    <xf numFmtId="0" fontId="1" fillId="7" borderId="0" xfId="5" applyBorder="1" applyAlignment="1">
      <alignment horizontal="center"/>
    </xf>
    <xf numFmtId="1" fontId="1" fillId="6" borderId="0" xfId="4" applyNumberFormat="1" applyBorder="1" applyAlignment="1">
      <alignment horizontal="center"/>
    </xf>
    <xf numFmtId="8" fontId="1" fillId="6" borderId="0" xfId="4" applyNumberFormat="1" applyBorder="1"/>
    <xf numFmtId="170" fontId="1" fillId="6" borderId="0" xfId="4" applyNumberFormat="1" applyBorder="1" applyAlignment="1">
      <alignment horizontal="center" vertical="center"/>
    </xf>
    <xf numFmtId="170" fontId="0" fillId="14" borderId="0" xfId="2" applyNumberFormat="1" applyFont="1" applyFill="1" applyBorder="1" applyAlignment="1">
      <alignment horizontal="center" vertical="center"/>
    </xf>
    <xf numFmtId="1" fontId="1" fillId="14" borderId="0" xfId="4" applyNumberFormat="1" applyFill="1" applyBorder="1" applyAlignment="1">
      <alignment horizontal="center"/>
    </xf>
    <xf numFmtId="8" fontId="0" fillId="14" borderId="0" xfId="0" applyNumberFormat="1" applyFill="1" applyBorder="1"/>
    <xf numFmtId="170" fontId="1" fillId="14" borderId="0" xfId="4" applyNumberFormat="1" applyFill="1" applyBorder="1" applyAlignment="1">
      <alignment horizontal="center" vertical="center"/>
    </xf>
    <xf numFmtId="170" fontId="0" fillId="15" borderId="0" xfId="2" applyNumberFormat="1" applyFont="1" applyFill="1" applyBorder="1" applyAlignment="1">
      <alignment horizontal="center" vertical="center"/>
    </xf>
    <xf numFmtId="1" fontId="1" fillId="15" borderId="0" xfId="4" applyNumberFormat="1" applyFill="1" applyBorder="1" applyAlignment="1">
      <alignment horizontal="center"/>
    </xf>
    <xf numFmtId="8" fontId="1" fillId="15" borderId="0" xfId="4" applyNumberFormat="1" applyFill="1" applyBorder="1"/>
    <xf numFmtId="0" fontId="2" fillId="16" borderId="0" xfId="0" applyFont="1" applyFill="1" applyBorder="1" applyAlignment="1">
      <alignment horizontal="center"/>
    </xf>
    <xf numFmtId="165" fontId="0" fillId="17" borderId="0" xfId="2" applyNumberFormat="1" applyFont="1" applyFill="1" applyBorder="1" applyAlignment="1">
      <alignment horizontal="center" vertical="center"/>
    </xf>
    <xf numFmtId="0" fontId="6" fillId="5" borderId="0" xfId="3" applyBorder="1" applyAlignment="1">
      <alignment horizontal="center"/>
    </xf>
    <xf numFmtId="8" fontId="0" fillId="0" borderId="0" xfId="0" applyNumberFormat="1" applyAlignment="1">
      <alignment horizontal="center"/>
    </xf>
  </cellXfs>
  <cellStyles count="6">
    <cellStyle name="20% — akcent 3" xfId="4" builtinId="38"/>
    <cellStyle name="60% — akcent 5" xfId="5" builtinId="48"/>
    <cellStyle name="Dobry" xfId="3" builtinId="26"/>
    <cellStyle name="Normalny" xfId="0" builtinId="0"/>
    <cellStyle name="Procentowy" xfId="2" builtinId="5"/>
    <cellStyle name="Walutowy" xfId="1" builtinId="4"/>
  </cellStyles>
  <dxfs count="0"/>
  <tableStyles count="0" defaultTableStyle="TableStyleMedium2" defaultPivotStyle="PivotStyleLight16"/>
  <colors>
    <mruColors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2CAF-E6C2-479E-9DE9-73244BF9236D}">
  <dimension ref="A1:F9"/>
  <sheetViews>
    <sheetView workbookViewId="0">
      <selection activeCell="A9" sqref="A9:F9"/>
    </sheetView>
  </sheetViews>
  <sheetFormatPr defaultRowHeight="15" x14ac:dyDescent="0.25"/>
  <cols>
    <col min="1" max="1" width="22.42578125" customWidth="1"/>
    <col min="2" max="2" width="22.140625" customWidth="1"/>
    <col min="3" max="3" width="20.42578125" customWidth="1"/>
    <col min="4" max="4" width="19.28515625" customWidth="1"/>
    <col min="6" max="6" width="1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</row>
    <row r="2" spans="1:6" x14ac:dyDescent="0.25">
      <c r="A2" s="4">
        <v>3000000</v>
      </c>
      <c r="B2" s="4">
        <v>1000000</v>
      </c>
      <c r="C2" s="4">
        <v>1000000</v>
      </c>
      <c r="D2" s="4">
        <v>1000000</v>
      </c>
      <c r="E2" s="2"/>
      <c r="F2" s="5">
        <v>0.1</v>
      </c>
    </row>
    <row r="4" spans="1:6" ht="18.75" x14ac:dyDescent="0.3">
      <c r="A4" s="6" t="s">
        <v>5</v>
      </c>
      <c r="B4" s="7">
        <f>NPV(F2,A2:D2)</f>
        <v>4988047.2645311113</v>
      </c>
    </row>
    <row r="7" spans="1:6" x14ac:dyDescent="0.25">
      <c r="B7" s="8" t="s">
        <v>6</v>
      </c>
    </row>
    <row r="9" spans="1:6" x14ac:dyDescent="0.25">
      <c r="A9" s="22" t="s">
        <v>7</v>
      </c>
      <c r="B9" s="22"/>
      <c r="C9" s="22"/>
      <c r="D9" s="22"/>
      <c r="E9" s="22"/>
      <c r="F9" s="22"/>
    </row>
  </sheetData>
  <mergeCells count="1"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4C49A-69A5-476B-A42A-904F63C8D3BA}">
  <dimension ref="A1:G4"/>
  <sheetViews>
    <sheetView workbookViewId="0">
      <selection activeCell="F16" sqref="F16"/>
    </sheetView>
  </sheetViews>
  <sheetFormatPr defaultRowHeight="15" x14ac:dyDescent="0.25"/>
  <cols>
    <col min="2" max="2" width="14.28515625" customWidth="1"/>
    <col min="3" max="3" width="15.140625" customWidth="1"/>
    <col min="4" max="4" width="16.85546875" customWidth="1"/>
    <col min="5" max="6" width="14.7109375" customWidth="1"/>
  </cols>
  <sheetData>
    <row r="1" spans="1:7" x14ac:dyDescent="0.25">
      <c r="A1" s="11" t="s">
        <v>8</v>
      </c>
      <c r="B1" s="12">
        <v>1</v>
      </c>
      <c r="C1" s="12">
        <v>2</v>
      </c>
      <c r="D1" s="12">
        <v>3</v>
      </c>
      <c r="E1" s="12">
        <v>4</v>
      </c>
      <c r="F1" s="11"/>
      <c r="G1" s="15" t="s">
        <v>4</v>
      </c>
    </row>
    <row r="2" spans="1:7" x14ac:dyDescent="0.25">
      <c r="A2" s="13"/>
      <c r="B2" s="17">
        <v>-2500</v>
      </c>
      <c r="C2" s="17">
        <v>2000</v>
      </c>
      <c r="D2" s="17">
        <v>-2000</v>
      </c>
      <c r="E2" s="17">
        <v>4000</v>
      </c>
      <c r="F2" s="13"/>
      <c r="G2" s="14">
        <v>0.15</v>
      </c>
    </row>
    <row r="3" spans="1:7" x14ac:dyDescent="0.25">
      <c r="A3" s="9"/>
      <c r="B3" s="9"/>
      <c r="C3" s="9"/>
      <c r="D3" s="9"/>
      <c r="E3" s="9"/>
      <c r="F3" s="9"/>
      <c r="G3" s="9"/>
    </row>
    <row r="4" spans="1:7" ht="21" x14ac:dyDescent="0.35">
      <c r="A4" s="16" t="s">
        <v>5</v>
      </c>
      <c r="B4" s="18">
        <f>NPV(G2,A2:E2)</f>
        <v>310.35480862346884</v>
      </c>
      <c r="C4" s="9"/>
      <c r="D4" s="9"/>
      <c r="E4" s="9"/>
      <c r="F4" s="9"/>
      <c r="G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B5EF-7336-4BE4-AAAF-6CF1EEDE5DD5}">
  <dimension ref="A1:D8"/>
  <sheetViews>
    <sheetView workbookViewId="0">
      <selection activeCell="B36" sqref="B36"/>
    </sheetView>
  </sheetViews>
  <sheetFormatPr defaultRowHeight="15" x14ac:dyDescent="0.25"/>
  <cols>
    <col min="1" max="1" width="18.5703125" customWidth="1"/>
    <col min="2" max="2" width="21.7109375" customWidth="1"/>
    <col min="4" max="4" width="10.85546875" customWidth="1"/>
  </cols>
  <sheetData>
    <row r="1" spans="1:4" x14ac:dyDescent="0.25">
      <c r="A1" s="12" t="s">
        <v>9</v>
      </c>
      <c r="B1" s="12" t="s">
        <v>10</v>
      </c>
      <c r="C1" s="9"/>
      <c r="D1" s="15" t="s">
        <v>4</v>
      </c>
    </row>
    <row r="2" spans="1:4" x14ac:dyDescent="0.25">
      <c r="A2" s="41">
        <v>44774</v>
      </c>
      <c r="B2" s="42">
        <v>0</v>
      </c>
      <c r="C2" s="9"/>
      <c r="D2" s="19">
        <v>0.1</v>
      </c>
    </row>
    <row r="3" spans="1:4" x14ac:dyDescent="0.25">
      <c r="A3" s="43">
        <v>44926</v>
      </c>
      <c r="B3" s="44">
        <v>3600</v>
      </c>
      <c r="C3" s="9"/>
      <c r="D3" s="10"/>
    </row>
    <row r="4" spans="1:4" x14ac:dyDescent="0.25">
      <c r="A4" s="43">
        <v>44947</v>
      </c>
      <c r="B4" s="44">
        <v>1400</v>
      </c>
      <c r="C4" s="9"/>
      <c r="D4" s="9"/>
    </row>
    <row r="5" spans="1:4" x14ac:dyDescent="0.25">
      <c r="A5" s="43">
        <v>45376</v>
      </c>
      <c r="B5" s="44">
        <v>2900</v>
      </c>
      <c r="C5" s="9"/>
      <c r="D5" s="9"/>
    </row>
    <row r="6" spans="1:4" x14ac:dyDescent="0.25">
      <c r="A6" s="43">
        <v>45901</v>
      </c>
      <c r="B6" s="44">
        <v>3800</v>
      </c>
      <c r="C6" s="9"/>
      <c r="D6" s="9"/>
    </row>
    <row r="7" spans="1:4" x14ac:dyDescent="0.25">
      <c r="A7" s="13"/>
      <c r="B7" s="13"/>
      <c r="C7" s="9"/>
      <c r="D7" s="9"/>
    </row>
    <row r="8" spans="1:4" ht="18.75" x14ac:dyDescent="0.3">
      <c r="A8" s="20" t="s">
        <v>5</v>
      </c>
      <c r="B8" s="21">
        <f>XNPV(D2,B2:B6,A2:A6)</f>
        <v>10107.468756006239</v>
      </c>
      <c r="C8" s="9"/>
      <c r="D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31288-ACAA-4A55-A082-0D554223A8F0}">
  <dimension ref="A1:G9"/>
  <sheetViews>
    <sheetView workbookViewId="0">
      <selection activeCell="C25" sqref="C25"/>
    </sheetView>
  </sheetViews>
  <sheetFormatPr defaultRowHeight="15" x14ac:dyDescent="0.25"/>
  <cols>
    <col min="1" max="1" width="20.42578125" customWidth="1"/>
    <col min="2" max="2" width="14.85546875" customWidth="1"/>
    <col min="3" max="3" width="17.85546875" customWidth="1"/>
    <col min="4" max="4" width="17.28515625" customWidth="1"/>
    <col min="5" max="5" width="17.7109375" customWidth="1"/>
    <col min="6" max="6" width="16.28515625" customWidth="1"/>
    <col min="7" max="7" width="15.28515625" customWidth="1"/>
  </cols>
  <sheetData>
    <row r="1" spans="1:7" x14ac:dyDescent="0.25">
      <c r="A1" s="39" t="s">
        <v>11</v>
      </c>
      <c r="B1" s="39" t="s">
        <v>12</v>
      </c>
      <c r="C1" s="39" t="s">
        <v>13</v>
      </c>
      <c r="D1" s="39" t="s">
        <v>14</v>
      </c>
      <c r="E1" s="39" t="s">
        <v>15</v>
      </c>
      <c r="F1" s="39" t="s">
        <v>16</v>
      </c>
      <c r="G1" s="39" t="s">
        <v>17</v>
      </c>
    </row>
    <row r="2" spans="1:7" x14ac:dyDescent="0.25">
      <c r="A2" s="40">
        <v>-20000</v>
      </c>
      <c r="B2" s="40">
        <v>10000</v>
      </c>
      <c r="C2" s="40">
        <v>10000</v>
      </c>
      <c r="D2" s="40">
        <v>-5000</v>
      </c>
      <c r="E2" s="40">
        <v>2000</v>
      </c>
      <c r="F2" s="40">
        <v>10000</v>
      </c>
      <c r="G2" s="40">
        <v>15000</v>
      </c>
    </row>
    <row r="3" spans="1:7" ht="15.75" thickBot="1" x14ac:dyDescent="0.3">
      <c r="A3" s="23"/>
      <c r="B3" s="23"/>
      <c r="C3" s="23"/>
      <c r="D3" s="23"/>
      <c r="E3" s="23"/>
      <c r="F3" s="23"/>
      <c r="G3" s="23"/>
    </row>
    <row r="4" spans="1:7" x14ac:dyDescent="0.25">
      <c r="A4" s="30" t="s">
        <v>18</v>
      </c>
      <c r="B4" s="31"/>
      <c r="C4" s="31"/>
      <c r="D4" s="32">
        <f>IRR(A2:B2)</f>
        <v>-0.5</v>
      </c>
      <c r="E4" s="24"/>
      <c r="F4" s="23"/>
      <c r="G4" s="23"/>
    </row>
    <row r="5" spans="1:7" x14ac:dyDescent="0.25">
      <c r="A5" s="27" t="s">
        <v>19</v>
      </c>
      <c r="B5" s="26"/>
      <c r="C5" s="26"/>
      <c r="D5" s="33">
        <f>IRR(A2:C2)</f>
        <v>-2.886801908630332E-12</v>
      </c>
      <c r="E5" s="25"/>
      <c r="F5" s="23"/>
      <c r="G5" s="23"/>
    </row>
    <row r="6" spans="1:7" x14ac:dyDescent="0.25">
      <c r="A6" s="27" t="s">
        <v>20</v>
      </c>
      <c r="B6" s="26"/>
      <c r="C6" s="26"/>
      <c r="D6" s="34">
        <f>IRR(A2:D2)</f>
        <v>-0.29289321881345243</v>
      </c>
      <c r="E6" s="25"/>
      <c r="F6" s="23"/>
      <c r="G6" s="23"/>
    </row>
    <row r="7" spans="1:7" x14ac:dyDescent="0.25">
      <c r="A7" s="27" t="s">
        <v>21</v>
      </c>
      <c r="B7" s="26"/>
      <c r="C7" s="26"/>
      <c r="D7" s="33">
        <f>IRR(A2:E2)</f>
        <v>-0.11140529068559557</v>
      </c>
      <c r="E7" s="25"/>
      <c r="F7" s="23"/>
      <c r="G7" s="23"/>
    </row>
    <row r="8" spans="1:7" x14ac:dyDescent="0.25">
      <c r="A8" s="27" t="s">
        <v>22</v>
      </c>
      <c r="B8" s="26"/>
      <c r="C8" s="26"/>
      <c r="D8" s="35">
        <f>IRR(A2:F2)</f>
        <v>0.12683821960871366</v>
      </c>
      <c r="E8" s="25"/>
      <c r="F8" s="23"/>
      <c r="G8" s="23"/>
    </row>
    <row r="9" spans="1:7" ht="15.75" thickBot="1" x14ac:dyDescent="0.3">
      <c r="A9" s="28" t="s">
        <v>23</v>
      </c>
      <c r="B9" s="29"/>
      <c r="C9" s="29"/>
      <c r="D9" s="36">
        <f>IRR(A2:G2)</f>
        <v>0.24709492989780468</v>
      </c>
      <c r="E9" s="25"/>
      <c r="F9" s="23"/>
      <c r="G9" s="23"/>
    </row>
  </sheetData>
  <mergeCells count="6">
    <mergeCell ref="A4:C4"/>
    <mergeCell ref="A5:C5"/>
    <mergeCell ref="A6:C6"/>
    <mergeCell ref="A7:C7"/>
    <mergeCell ref="A8:C8"/>
    <mergeCell ref="A9:C9"/>
  </mergeCells>
  <conditionalFormatting sqref="D4:D9">
    <cfRule type="colorScale" priority="1">
      <colorScale>
        <cfvo type="min"/>
        <cfvo type="max"/>
        <color rgb="FFFF8B8B"/>
        <color theme="9" tint="0.39997558519241921"/>
      </colorScale>
    </cfRule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FFF1-4822-485A-8A25-ECBC1A172DE9}">
  <dimension ref="A1:E7"/>
  <sheetViews>
    <sheetView workbookViewId="0">
      <selection activeCell="D16" sqref="D16"/>
    </sheetView>
  </sheetViews>
  <sheetFormatPr defaultRowHeight="15" x14ac:dyDescent="0.25"/>
  <cols>
    <col min="1" max="1" width="25.85546875" customWidth="1"/>
    <col min="2" max="2" width="20.42578125" customWidth="1"/>
    <col min="3" max="3" width="17.5703125" customWidth="1"/>
  </cols>
  <sheetData>
    <row r="1" spans="1:5" x14ac:dyDescent="0.25">
      <c r="A1" s="37" t="s">
        <v>11</v>
      </c>
      <c r="B1" s="37" t="s">
        <v>12</v>
      </c>
      <c r="C1" s="37" t="s">
        <v>13</v>
      </c>
      <c r="D1" s="9"/>
    </row>
    <row r="2" spans="1:5" x14ac:dyDescent="0.25">
      <c r="A2" s="38">
        <v>-20000</v>
      </c>
      <c r="B2" s="38">
        <v>15000</v>
      </c>
      <c r="C2" s="38">
        <v>10000</v>
      </c>
      <c r="D2" s="9"/>
    </row>
    <row r="3" spans="1:5" x14ac:dyDescent="0.25">
      <c r="A3" s="9"/>
      <c r="B3" s="9"/>
      <c r="C3" s="9"/>
      <c r="D3" s="9"/>
    </row>
    <row r="4" spans="1:5" ht="18.75" x14ac:dyDescent="0.3">
      <c r="A4" s="51" t="s">
        <v>24</v>
      </c>
      <c r="B4" s="45">
        <f>IRR(A2:C2)</f>
        <v>0.17539052967905588</v>
      </c>
      <c r="C4" s="9"/>
      <c r="D4" s="9"/>
    </row>
    <row r="5" spans="1:5" ht="18.75" x14ac:dyDescent="0.3">
      <c r="A5" s="50" t="s">
        <v>25</v>
      </c>
      <c r="B5" s="49">
        <v>0.15</v>
      </c>
      <c r="C5" s="9"/>
      <c r="D5" s="9"/>
    </row>
    <row r="6" spans="1:5" x14ac:dyDescent="0.25">
      <c r="A6" s="9"/>
      <c r="B6" s="9"/>
      <c r="C6" s="9"/>
      <c r="D6" s="9"/>
    </row>
    <row r="7" spans="1:5" x14ac:dyDescent="0.25">
      <c r="A7" s="46" t="s">
        <v>26</v>
      </c>
      <c r="B7" s="47"/>
      <c r="C7" s="47"/>
      <c r="D7" s="47"/>
      <c r="E7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5044-269F-453D-9E96-414B06E72AC8}">
  <dimension ref="A1:D6"/>
  <sheetViews>
    <sheetView workbookViewId="0">
      <selection activeCell="F15" sqref="F15"/>
    </sheetView>
  </sheetViews>
  <sheetFormatPr defaultRowHeight="15" x14ac:dyDescent="0.25"/>
  <cols>
    <col min="1" max="1" width="25.5703125" customWidth="1"/>
    <col min="2" max="2" width="21.28515625" customWidth="1"/>
    <col min="3" max="3" width="20.42578125" customWidth="1"/>
    <col min="4" max="4" width="18.28515625" customWidth="1"/>
  </cols>
  <sheetData>
    <row r="1" spans="1:4" x14ac:dyDescent="0.25">
      <c r="A1" s="37" t="s">
        <v>11</v>
      </c>
      <c r="B1" s="37" t="s">
        <v>12</v>
      </c>
      <c r="C1" s="37" t="s">
        <v>13</v>
      </c>
      <c r="D1" s="9"/>
    </row>
    <row r="2" spans="1:4" x14ac:dyDescent="0.25">
      <c r="A2" s="38">
        <v>-400</v>
      </c>
      <c r="B2" s="38">
        <v>200</v>
      </c>
      <c r="C2" s="38">
        <v>1200</v>
      </c>
      <c r="D2" s="9"/>
    </row>
    <row r="3" spans="1:4" x14ac:dyDescent="0.25">
      <c r="A3" s="9"/>
      <c r="B3" s="9"/>
      <c r="C3" s="9"/>
      <c r="D3" s="9"/>
    </row>
    <row r="4" spans="1:4" x14ac:dyDescent="0.25">
      <c r="A4" s="56" t="s">
        <v>18</v>
      </c>
      <c r="B4" s="53">
        <f>IRR(A2:B2)</f>
        <v>-0.5</v>
      </c>
      <c r="C4" s="57"/>
    </row>
    <row r="5" spans="1:4" x14ac:dyDescent="0.25">
      <c r="A5" s="56" t="s">
        <v>19</v>
      </c>
      <c r="B5" s="52">
        <f>IRR(A2:C2)</f>
        <v>0.99999999999760014</v>
      </c>
      <c r="C5" s="57"/>
    </row>
    <row r="6" spans="1:4" x14ac:dyDescent="0.25">
      <c r="A6" s="54"/>
      <c r="B6" s="55"/>
      <c r="C6" s="5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F57F-1484-43A2-81D1-778205B819F5}">
  <dimension ref="A1:F34"/>
  <sheetViews>
    <sheetView zoomScale="77" zoomScaleNormal="77" workbookViewId="0">
      <selection activeCell="D46" sqref="D46"/>
    </sheetView>
  </sheetViews>
  <sheetFormatPr defaultRowHeight="15" x14ac:dyDescent="0.25"/>
  <cols>
    <col min="1" max="1" width="35.85546875" customWidth="1"/>
    <col min="2" max="2" width="30" customWidth="1"/>
    <col min="3" max="3" width="40.7109375" customWidth="1"/>
    <col min="4" max="4" width="38.7109375" customWidth="1"/>
    <col min="5" max="5" width="80" customWidth="1"/>
    <col min="6" max="6" width="90.7109375" customWidth="1"/>
  </cols>
  <sheetData>
    <row r="1" spans="1:6" x14ac:dyDescent="0.25">
      <c r="A1" s="69" t="s">
        <v>27</v>
      </c>
      <c r="B1" s="69" t="s">
        <v>28</v>
      </c>
      <c r="C1" s="69" t="s">
        <v>29</v>
      </c>
      <c r="D1" s="69" t="s">
        <v>30</v>
      </c>
      <c r="E1" s="69" t="s">
        <v>31</v>
      </c>
      <c r="F1" s="69" t="s">
        <v>32</v>
      </c>
    </row>
    <row r="2" spans="1:6" x14ac:dyDescent="0.25">
      <c r="A2" s="63">
        <v>100000</v>
      </c>
      <c r="B2" s="62">
        <v>9.3200000000000005E-2</v>
      </c>
      <c r="C2" s="70">
        <v>15</v>
      </c>
      <c r="D2" s="64">
        <f>PMT($B$2/12,C2*12,-$A$2)</f>
        <v>1033.3906527877405</v>
      </c>
      <c r="E2" s="64">
        <f>D2*C2*12</f>
        <v>186010.31750179327</v>
      </c>
      <c r="F2" s="64">
        <f>E2-$A$2</f>
        <v>86010.317501793266</v>
      </c>
    </row>
    <row r="3" spans="1:6" x14ac:dyDescent="0.25">
      <c r="A3" s="63"/>
      <c r="B3" s="62"/>
      <c r="C3" s="70">
        <v>20</v>
      </c>
      <c r="D3" s="64">
        <f t="shared" ref="D3:D4" si="0">PMT($B$2/12,C3*12,-$A$2)</f>
        <v>920.40849958283184</v>
      </c>
      <c r="E3" s="64">
        <f t="shared" ref="E3:E4" si="1">D3*C3*12</f>
        <v>220898.03989987963</v>
      </c>
      <c r="F3" s="64">
        <f t="shared" ref="F3:F4" si="2">E3-$A$2</f>
        <v>120898.03989987963</v>
      </c>
    </row>
    <row r="4" spans="1:6" x14ac:dyDescent="0.25">
      <c r="A4" s="63"/>
      <c r="B4" s="62"/>
      <c r="C4" s="70">
        <v>30</v>
      </c>
      <c r="D4" s="64">
        <f t="shared" si="0"/>
        <v>827.75298338782102</v>
      </c>
      <c r="E4" s="64">
        <f t="shared" si="1"/>
        <v>297991.07401961554</v>
      </c>
      <c r="F4" s="64">
        <f t="shared" si="2"/>
        <v>197991.07401961554</v>
      </c>
    </row>
    <row r="5" spans="1:6" x14ac:dyDescent="0.25">
      <c r="A5" s="59">
        <f>A2+100000</f>
        <v>200000</v>
      </c>
      <c r="B5" s="58">
        <v>9.3200000000000005E-2</v>
      </c>
      <c r="C5" s="60">
        <v>15</v>
      </c>
      <c r="D5" s="61">
        <f>PMT($B$5/12,C5*12,-$A$5)</f>
        <v>2066.7813055754809</v>
      </c>
      <c r="E5" s="61">
        <f>D5*C5*12</f>
        <v>372020.63500358653</v>
      </c>
      <c r="F5" s="61">
        <f>E5-$A$5</f>
        <v>172020.63500358653</v>
      </c>
    </row>
    <row r="6" spans="1:6" x14ac:dyDescent="0.25">
      <c r="A6" s="59"/>
      <c r="B6" s="58"/>
      <c r="C6" s="60">
        <v>20</v>
      </c>
      <c r="D6" s="61">
        <f t="shared" ref="D6:D7" si="3">PMT($B$5/12,C6*12,-$A$5)</f>
        <v>1840.8169991656637</v>
      </c>
      <c r="E6" s="61">
        <f t="shared" ref="E6:E7" si="4">D6*C6*12</f>
        <v>441796.07979975926</v>
      </c>
      <c r="F6" s="61">
        <f t="shared" ref="F6:F7" si="5">E6-$A$5</f>
        <v>241796.07979975926</v>
      </c>
    </row>
    <row r="7" spans="1:6" x14ac:dyDescent="0.25">
      <c r="A7" s="59"/>
      <c r="B7" s="58"/>
      <c r="C7" s="60">
        <v>30</v>
      </c>
      <c r="D7" s="61">
        <f t="shared" si="3"/>
        <v>1655.505966775642</v>
      </c>
      <c r="E7" s="61">
        <f t="shared" si="4"/>
        <v>595982.14803923108</v>
      </c>
      <c r="F7" s="61">
        <f t="shared" si="5"/>
        <v>395982.14803923108</v>
      </c>
    </row>
    <row r="8" spans="1:6" x14ac:dyDescent="0.25">
      <c r="A8" s="63">
        <f>A5+100000</f>
        <v>300000</v>
      </c>
      <c r="B8" s="62">
        <v>9.3200000000000005E-2</v>
      </c>
      <c r="C8" s="70">
        <v>15</v>
      </c>
      <c r="D8" s="64">
        <f>PMT($B$8/12,C8*12,-$A$8)</f>
        <v>3100.1719583632212</v>
      </c>
      <c r="E8" s="64">
        <f>D8*C8*12</f>
        <v>558030.9525053798</v>
      </c>
      <c r="F8" s="64">
        <f>E8-$A$8</f>
        <v>258030.9525053798</v>
      </c>
    </row>
    <row r="9" spans="1:6" x14ac:dyDescent="0.25">
      <c r="A9" s="63"/>
      <c r="B9" s="62"/>
      <c r="C9" s="70">
        <v>20</v>
      </c>
      <c r="D9" s="64">
        <f t="shared" ref="D9:D10" si="6">PMT($B$8/12,C9*12,-$A$8)</f>
        <v>2761.2254987484953</v>
      </c>
      <c r="E9" s="64">
        <f t="shared" ref="E9:E10" si="7">D9*C9*12</f>
        <v>662694.11969963892</v>
      </c>
      <c r="F9" s="64">
        <f>E9-$A$8</f>
        <v>362694.11969963892</v>
      </c>
    </row>
    <row r="10" spans="1:6" x14ac:dyDescent="0.25">
      <c r="A10" s="63"/>
      <c r="B10" s="62"/>
      <c r="C10" s="70">
        <v>30</v>
      </c>
      <c r="D10" s="64">
        <f t="shared" si="6"/>
        <v>2483.2589501634629</v>
      </c>
      <c r="E10" s="64">
        <f t="shared" si="7"/>
        <v>893973.22205884662</v>
      </c>
      <c r="F10" s="64">
        <f>E10-$A$8</f>
        <v>593973.22205884662</v>
      </c>
    </row>
    <row r="11" spans="1:6" x14ac:dyDescent="0.25">
      <c r="A11" s="59">
        <f>A8+100000</f>
        <v>400000</v>
      </c>
      <c r="B11" s="58">
        <v>9.3200000000000005E-2</v>
      </c>
      <c r="C11" s="60">
        <v>15</v>
      </c>
      <c r="D11" s="61">
        <f>PMT($B$11/12,C11*12,-$A$11)</f>
        <v>4133.5626111509619</v>
      </c>
      <c r="E11" s="61">
        <f>D11*C11*12</f>
        <v>744041.27000717307</v>
      </c>
      <c r="F11" s="61">
        <f>E11-$A$11</f>
        <v>344041.27000717307</v>
      </c>
    </row>
    <row r="12" spans="1:6" x14ac:dyDescent="0.25">
      <c r="A12" s="59"/>
      <c r="B12" s="58"/>
      <c r="C12" s="60">
        <v>20</v>
      </c>
      <c r="D12" s="61">
        <f t="shared" ref="D12:D13" si="8">PMT($B$11/12,C12*12,-$A$11)</f>
        <v>3681.6339983313273</v>
      </c>
      <c r="E12" s="61">
        <f t="shared" ref="E12:E13" si="9">D12*C12*12</f>
        <v>883592.15959951852</v>
      </c>
      <c r="F12" s="61">
        <f>E12-$A$11</f>
        <v>483592.15959951852</v>
      </c>
    </row>
    <row r="13" spans="1:6" x14ac:dyDescent="0.25">
      <c r="A13" s="59"/>
      <c r="B13" s="58"/>
      <c r="C13" s="60">
        <v>30</v>
      </c>
      <c r="D13" s="61">
        <f t="shared" si="8"/>
        <v>3311.0119335512841</v>
      </c>
      <c r="E13" s="61">
        <f t="shared" si="9"/>
        <v>1191964.2960784622</v>
      </c>
      <c r="F13" s="61">
        <f>E13-$A$11</f>
        <v>791964.29607846215</v>
      </c>
    </row>
    <row r="14" spans="1:6" x14ac:dyDescent="0.25">
      <c r="A14" s="63">
        <f>A11+100000</f>
        <v>500000</v>
      </c>
      <c r="B14" s="62">
        <v>9.3200000000000005E-2</v>
      </c>
      <c r="C14" s="70">
        <v>15</v>
      </c>
      <c r="D14" s="64">
        <f>PMT($B$14/12,C14*12,-$A$14)</f>
        <v>5166.9532639387016</v>
      </c>
      <c r="E14" s="64">
        <f>D14*C14*12</f>
        <v>930051.58750896621</v>
      </c>
      <c r="F14" s="64">
        <f>E14-$A$14</f>
        <v>430051.58750896621</v>
      </c>
    </row>
    <row r="15" spans="1:6" x14ac:dyDescent="0.25">
      <c r="A15" s="63"/>
      <c r="B15" s="62"/>
      <c r="C15" s="70">
        <v>20</v>
      </c>
      <c r="D15" s="64">
        <f t="shared" ref="D15:D16" si="10">PMT($B$14/12,C15*12,-$A$14)</f>
        <v>4602.042497914159</v>
      </c>
      <c r="E15" s="64">
        <f t="shared" ref="E15:E16" si="11">D15*C15*12</f>
        <v>1104490.1994993982</v>
      </c>
      <c r="F15" s="64">
        <f>E15-$A$14</f>
        <v>604490.19949939824</v>
      </c>
    </row>
    <row r="16" spans="1:6" x14ac:dyDescent="0.25">
      <c r="A16" s="63"/>
      <c r="B16" s="62"/>
      <c r="C16" s="70">
        <v>30</v>
      </c>
      <c r="D16" s="64">
        <f t="shared" si="10"/>
        <v>4138.7649169391052</v>
      </c>
      <c r="E16" s="64">
        <f t="shared" si="11"/>
        <v>1489955.3700980777</v>
      </c>
      <c r="F16" s="64">
        <f>E16-$A$14</f>
        <v>989955.37009807769</v>
      </c>
    </row>
    <row r="17" spans="1:6" x14ac:dyDescent="0.25">
      <c r="A17" s="59">
        <f>A14+100000</f>
        <v>600000</v>
      </c>
      <c r="B17" s="58">
        <v>9.3200000000000005E-2</v>
      </c>
      <c r="C17" s="60">
        <v>15</v>
      </c>
      <c r="D17" s="61">
        <f>PMT($B$17/12,C17*12,-$A$17)</f>
        <v>6200.3439167264423</v>
      </c>
      <c r="E17" s="61">
        <f>D17*C17*12</f>
        <v>1116061.9050107596</v>
      </c>
      <c r="F17" s="61">
        <f>E17-$A$17</f>
        <v>516061.9050107596</v>
      </c>
    </row>
    <row r="18" spans="1:6" x14ac:dyDescent="0.25">
      <c r="A18" s="59"/>
      <c r="B18" s="58"/>
      <c r="C18" s="60">
        <v>20</v>
      </c>
      <c r="D18" s="61">
        <f t="shared" ref="D18:D19" si="12">PMT($B$17/12,C18*12,-$A$17)</f>
        <v>5522.4509974969906</v>
      </c>
      <c r="E18" s="61">
        <f t="shared" ref="E18:E19" si="13">D18*C18*12</f>
        <v>1325388.2393992778</v>
      </c>
      <c r="F18" s="61">
        <f>E18-$A$17</f>
        <v>725388.23939927784</v>
      </c>
    </row>
    <row r="19" spans="1:6" x14ac:dyDescent="0.25">
      <c r="A19" s="59"/>
      <c r="B19" s="58"/>
      <c r="C19" s="60">
        <v>30</v>
      </c>
      <c r="D19" s="61">
        <f t="shared" si="12"/>
        <v>4966.5179003269259</v>
      </c>
      <c r="E19" s="61">
        <f t="shared" si="13"/>
        <v>1787946.4441176932</v>
      </c>
      <c r="F19" s="61">
        <f>E19-$A$17</f>
        <v>1187946.4441176932</v>
      </c>
    </row>
    <row r="20" spans="1:6" x14ac:dyDescent="0.25">
      <c r="A20" s="63">
        <f t="shared" ref="A20" si="14">A17+100000</f>
        <v>700000</v>
      </c>
      <c r="B20" s="62">
        <v>9.3200000000000005E-2</v>
      </c>
      <c r="C20" s="70">
        <v>15</v>
      </c>
      <c r="D20" s="64">
        <f>PMT($B$20/12,C20*12,-$A$20)</f>
        <v>7233.734569514183</v>
      </c>
      <c r="E20" s="64">
        <f>D20*C20*12</f>
        <v>1302072.222512553</v>
      </c>
      <c r="F20" s="64">
        <f>E20-$A$20</f>
        <v>602072.22251255298</v>
      </c>
    </row>
    <row r="21" spans="1:6" x14ac:dyDescent="0.25">
      <c r="A21" s="63"/>
      <c r="B21" s="62"/>
      <c r="C21" s="70">
        <v>20</v>
      </c>
      <c r="D21" s="64">
        <f t="shared" ref="D21:D22" si="15">PMT($B$20/12,C21*12,-$A$20)</f>
        <v>6442.8594970798222</v>
      </c>
      <c r="E21" s="64">
        <f t="shared" ref="E21:E22" si="16">D21*C21*12</f>
        <v>1546286.2792991572</v>
      </c>
      <c r="F21" s="64">
        <f>E21-$A$20</f>
        <v>846286.27929915721</v>
      </c>
    </row>
    <row r="22" spans="1:6" x14ac:dyDescent="0.25">
      <c r="A22" s="63"/>
      <c r="B22" s="62"/>
      <c r="C22" s="70">
        <v>30</v>
      </c>
      <c r="D22" s="64">
        <f t="shared" si="15"/>
        <v>5794.2708837147475</v>
      </c>
      <c r="E22" s="64">
        <f t="shared" si="16"/>
        <v>2085937.518137309</v>
      </c>
      <c r="F22" s="64">
        <f>E22-$A$20</f>
        <v>1385937.518137309</v>
      </c>
    </row>
    <row r="23" spans="1:6" x14ac:dyDescent="0.25">
      <c r="A23" s="59">
        <f t="shared" ref="A23" si="17">A20+100000</f>
        <v>800000</v>
      </c>
      <c r="B23" s="58">
        <v>9.3200000000000005E-2</v>
      </c>
      <c r="C23" s="60">
        <v>15</v>
      </c>
      <c r="D23" s="61">
        <f>PMT($B$23/12,C23*12,-$A$23)</f>
        <v>8267.1252223019237</v>
      </c>
      <c r="E23" s="61">
        <f>D23*C23*12</f>
        <v>1488082.5400143461</v>
      </c>
      <c r="F23" s="61">
        <f>E23-$A$23</f>
        <v>688082.54001434613</v>
      </c>
    </row>
    <row r="24" spans="1:6" x14ac:dyDescent="0.25">
      <c r="A24" s="59"/>
      <c r="B24" s="58"/>
      <c r="C24" s="60">
        <v>20</v>
      </c>
      <c r="D24" s="61">
        <f t="shared" ref="D24:D25" si="18">PMT($B$23/12,C24*12,-$A$23)</f>
        <v>7363.2679966626547</v>
      </c>
      <c r="E24" s="61">
        <f t="shared" ref="E24:E25" si="19">D24*C24*12</f>
        <v>1767184.319199037</v>
      </c>
      <c r="F24" s="61">
        <f>E24-$A$23</f>
        <v>967184.31919903704</v>
      </c>
    </row>
    <row r="25" spans="1:6" x14ac:dyDescent="0.25">
      <c r="A25" s="59"/>
      <c r="B25" s="58"/>
      <c r="C25" s="60">
        <v>30</v>
      </c>
      <c r="D25" s="61">
        <f t="shared" si="18"/>
        <v>6622.0238671025681</v>
      </c>
      <c r="E25" s="61">
        <f t="shared" si="19"/>
        <v>2383928.5921569243</v>
      </c>
      <c r="F25" s="61">
        <f>E25-$A$23</f>
        <v>1583928.5921569243</v>
      </c>
    </row>
    <row r="26" spans="1:6" x14ac:dyDescent="0.25">
      <c r="A26" s="63">
        <f t="shared" ref="A26" si="20">A23+100000</f>
        <v>900000</v>
      </c>
      <c r="B26" s="62">
        <v>9.3200000000000005E-2</v>
      </c>
      <c r="C26" s="70">
        <v>15</v>
      </c>
      <c r="D26" s="64">
        <f>PMT($B$26/12,C26*12,-$A$26)</f>
        <v>9300.5158750896644</v>
      </c>
      <c r="E26" s="64">
        <f>D26*C26*12</f>
        <v>1674092.8575161397</v>
      </c>
      <c r="F26" s="64">
        <f>E26-$A$26</f>
        <v>774092.85751613975</v>
      </c>
    </row>
    <row r="27" spans="1:6" x14ac:dyDescent="0.25">
      <c r="A27" s="63"/>
      <c r="B27" s="62"/>
      <c r="C27" s="70">
        <v>20</v>
      </c>
      <c r="D27" s="64">
        <f t="shared" ref="D27:D28" si="21">PMT($B$26/12,C27*12,-$A$26)</f>
        <v>8283.6764962454854</v>
      </c>
      <c r="E27" s="64">
        <f t="shared" ref="E27:E28" si="22">D27*C27*12</f>
        <v>1988082.3590989164</v>
      </c>
      <c r="F27" s="64">
        <f>E27-$A$26</f>
        <v>1088082.3590989164</v>
      </c>
    </row>
    <row r="28" spans="1:6" x14ac:dyDescent="0.25">
      <c r="A28" s="63"/>
      <c r="B28" s="62"/>
      <c r="C28" s="70">
        <v>30</v>
      </c>
      <c r="D28" s="64">
        <f t="shared" si="21"/>
        <v>7449.7768504903897</v>
      </c>
      <c r="E28" s="64">
        <f t="shared" si="22"/>
        <v>2681919.6661765403</v>
      </c>
      <c r="F28" s="64">
        <f>E28-$A$26</f>
        <v>1781919.6661765403</v>
      </c>
    </row>
    <row r="29" spans="1:6" x14ac:dyDescent="0.25">
      <c r="A29" s="59">
        <f t="shared" ref="A29" si="23">A26+100000</f>
        <v>1000000</v>
      </c>
      <c r="B29" s="58">
        <v>9.3200000000000005E-2</v>
      </c>
      <c r="C29" s="60">
        <v>15</v>
      </c>
      <c r="D29" s="61">
        <f>PMT($B$29/12,C29*12,-$A$29)</f>
        <v>10333.906527877403</v>
      </c>
      <c r="E29" s="61">
        <f>D29*C29*12</f>
        <v>1860103.1750179324</v>
      </c>
      <c r="F29" s="61">
        <f>E29-$A$29</f>
        <v>860103.17501793243</v>
      </c>
    </row>
    <row r="30" spans="1:6" x14ac:dyDescent="0.25">
      <c r="A30" s="59"/>
      <c r="B30" s="58"/>
      <c r="C30" s="60">
        <v>20</v>
      </c>
      <c r="D30" s="61">
        <f t="shared" ref="D30:D31" si="24">PMT($B$29/12,C30*12,-$A$29)</f>
        <v>9204.0849958283179</v>
      </c>
      <c r="E30" s="61">
        <f t="shared" ref="E30:E31" si="25">D30*C30*12</f>
        <v>2208980.3989987965</v>
      </c>
      <c r="F30" s="61">
        <f>E30-$A$29</f>
        <v>1208980.3989987965</v>
      </c>
    </row>
    <row r="31" spans="1:6" x14ac:dyDescent="0.25">
      <c r="A31" s="59"/>
      <c r="B31" s="58"/>
      <c r="C31" s="60">
        <v>30</v>
      </c>
      <c r="D31" s="61">
        <f t="shared" si="24"/>
        <v>8277.5298338782104</v>
      </c>
      <c r="E31" s="61">
        <f t="shared" si="25"/>
        <v>2979910.7401961554</v>
      </c>
      <c r="F31" s="61">
        <f>E31-$A$29</f>
        <v>1979910.7401961554</v>
      </c>
    </row>
    <row r="32" spans="1:6" x14ac:dyDescent="0.25">
      <c r="A32" s="67"/>
      <c r="B32" s="68"/>
      <c r="C32" s="65"/>
      <c r="D32" s="66"/>
      <c r="E32" s="66"/>
      <c r="F32" s="66"/>
    </row>
    <row r="33" spans="1:6" x14ac:dyDescent="0.25">
      <c r="A33" s="67"/>
      <c r="B33" s="68"/>
      <c r="C33" s="65"/>
      <c r="D33" s="66"/>
      <c r="E33" s="66"/>
      <c r="F33" s="66"/>
    </row>
    <row r="34" spans="1:6" x14ac:dyDescent="0.25">
      <c r="A34" s="67"/>
      <c r="B34" s="68"/>
      <c r="C34" s="65"/>
      <c r="D34" s="66"/>
      <c r="E34" s="66"/>
      <c r="F34" s="66"/>
    </row>
  </sheetData>
  <mergeCells count="20">
    <mergeCell ref="A29:A31"/>
    <mergeCell ref="B29:B31"/>
    <mergeCell ref="A20:A22"/>
    <mergeCell ref="B20:B22"/>
    <mergeCell ref="A23:A25"/>
    <mergeCell ref="B23:B25"/>
    <mergeCell ref="A26:A28"/>
    <mergeCell ref="B26:B28"/>
    <mergeCell ref="A11:A13"/>
    <mergeCell ref="B11:B13"/>
    <mergeCell ref="A14:A16"/>
    <mergeCell ref="B14:B16"/>
    <mergeCell ref="A17:A19"/>
    <mergeCell ref="B17:B19"/>
    <mergeCell ref="A2:A4"/>
    <mergeCell ref="B2:B4"/>
    <mergeCell ref="A5:A7"/>
    <mergeCell ref="B5:B7"/>
    <mergeCell ref="A8:A10"/>
    <mergeCell ref="B8:B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6ECE5-31CC-4DC3-9017-C80F59F58629}">
  <dimension ref="A1:F46"/>
  <sheetViews>
    <sheetView tabSelected="1" workbookViewId="0">
      <selection activeCell="I11" sqref="I11"/>
    </sheetView>
  </sheetViews>
  <sheetFormatPr defaultRowHeight="15" x14ac:dyDescent="0.25"/>
  <cols>
    <col min="1" max="1" width="32.140625" customWidth="1"/>
    <col min="2" max="2" width="40.42578125" customWidth="1"/>
    <col min="3" max="3" width="34.28515625" customWidth="1"/>
    <col min="4" max="4" width="54" customWidth="1"/>
    <col min="5" max="5" width="21.28515625" customWidth="1"/>
    <col min="6" max="6" width="22.85546875" style="2" customWidth="1"/>
  </cols>
  <sheetData>
    <row r="1" spans="1:6" x14ac:dyDescent="0.25">
      <c r="A1" s="80" t="s">
        <v>33</v>
      </c>
      <c r="B1" s="80" t="s">
        <v>28</v>
      </c>
      <c r="C1" s="80" t="s">
        <v>34</v>
      </c>
      <c r="D1" s="80" t="s">
        <v>35</v>
      </c>
      <c r="F1" s="82" t="s">
        <v>36</v>
      </c>
    </row>
    <row r="2" spans="1:6" x14ac:dyDescent="0.25">
      <c r="A2" s="81">
        <v>50000</v>
      </c>
      <c r="B2" s="72">
        <v>0.04</v>
      </c>
      <c r="C2" s="70">
        <v>1</v>
      </c>
      <c r="D2" s="71">
        <f>FV($B$2/12,C2*12,-$A$2/12)</f>
        <v>50926.928649738526</v>
      </c>
      <c r="F2" s="83">
        <f>D2-$A$2*C2</f>
        <v>926.92864973852556</v>
      </c>
    </row>
    <row r="3" spans="1:6" x14ac:dyDescent="0.25">
      <c r="A3" s="81"/>
      <c r="B3" s="72"/>
      <c r="C3" s="70">
        <v>2</v>
      </c>
      <c r="D3" s="71">
        <f t="shared" ref="D3:D6" si="0">FV($B$2/12,C3*12,-$A$2/12)</f>
        <v>103928.69894883333</v>
      </c>
      <c r="F3" s="83">
        <f>D3-$A$2*C3</f>
        <v>3928.6989488333347</v>
      </c>
    </row>
    <row r="4" spans="1:6" x14ac:dyDescent="0.25">
      <c r="A4" s="81"/>
      <c r="B4" s="72"/>
      <c r="C4" s="70">
        <v>3</v>
      </c>
      <c r="D4" s="71">
        <f t="shared" si="0"/>
        <v>159089.84314739361</v>
      </c>
      <c r="F4" s="83">
        <f>D4-$A$2*C4</f>
        <v>9089.8431473936071</v>
      </c>
    </row>
    <row r="5" spans="1:6" x14ac:dyDescent="0.25">
      <c r="A5" s="81"/>
      <c r="B5" s="72"/>
      <c r="C5" s="70">
        <v>4</v>
      </c>
      <c r="D5" s="71">
        <f t="shared" si="0"/>
        <v>216498.33746982456</v>
      </c>
      <c r="F5" s="83">
        <f>D5-$A$2*C5</f>
        <v>16498.337469824561</v>
      </c>
    </row>
    <row r="6" spans="1:6" x14ac:dyDescent="0.25">
      <c r="A6" s="81"/>
      <c r="B6" s="72"/>
      <c r="C6" s="70">
        <v>5</v>
      </c>
      <c r="D6" s="71">
        <f t="shared" si="0"/>
        <v>276245.74242765317</v>
      </c>
      <c r="F6" s="83">
        <f>D6-$A$2*C6</f>
        <v>26245.742427653167</v>
      </c>
    </row>
    <row r="7" spans="1:6" x14ac:dyDescent="0.25">
      <c r="A7" s="81"/>
      <c r="B7" s="73">
        <v>4.4999999999999998E-2</v>
      </c>
      <c r="C7" s="74">
        <v>1</v>
      </c>
      <c r="D7" s="75">
        <f>FV($B$7/12,C7*12,-$A$2/12)</f>
        <v>51044.250045099536</v>
      </c>
      <c r="F7" s="83">
        <f>D7-$A$2*C7</f>
        <v>1044.2500450995358</v>
      </c>
    </row>
    <row r="8" spans="1:6" x14ac:dyDescent="0.25">
      <c r="A8" s="81"/>
      <c r="B8" s="73"/>
      <c r="C8" s="74">
        <v>2</v>
      </c>
      <c r="D8" s="75">
        <f t="shared" ref="D8:D11" si="1">FV($B$7/12,C8*12,-$A$2/12)</f>
        <v>104433.46400659891</v>
      </c>
      <c r="F8" s="83">
        <f>D8-$A$2*C8</f>
        <v>4433.4640065989079</v>
      </c>
    </row>
    <row r="9" spans="1:6" x14ac:dyDescent="0.25">
      <c r="A9" s="81"/>
      <c r="B9" s="73"/>
      <c r="C9" s="74">
        <v>3</v>
      </c>
      <c r="D9" s="75">
        <f t="shared" si="1"/>
        <v>160275.36911654437</v>
      </c>
      <c r="F9" s="83">
        <f>D9-$A$2*C9</f>
        <v>10275.369116544374</v>
      </c>
    </row>
    <row r="10" spans="1:6" x14ac:dyDescent="0.25">
      <c r="A10" s="81"/>
      <c r="B10" s="73"/>
      <c r="C10" s="74">
        <v>4</v>
      </c>
      <c r="D10" s="75">
        <f t="shared" si="1"/>
        <v>218682.64157717381</v>
      </c>
      <c r="F10" s="83">
        <f>D10-$A$2*C10</f>
        <v>18682.64157717381</v>
      </c>
    </row>
    <row r="11" spans="1:6" x14ac:dyDescent="0.25">
      <c r="A11" s="81"/>
      <c r="B11" s="73"/>
      <c r="C11" s="74">
        <v>5</v>
      </c>
      <c r="D11" s="75">
        <f t="shared" si="1"/>
        <v>279773.13391574298</v>
      </c>
      <c r="F11" s="83">
        <f>D11-$A$2*C11</f>
        <v>29773.133915742976</v>
      </c>
    </row>
    <row r="12" spans="1:6" x14ac:dyDescent="0.25">
      <c r="A12" s="81"/>
      <c r="B12" s="72">
        <v>0.05</v>
      </c>
      <c r="C12" s="70">
        <v>1</v>
      </c>
      <c r="D12" s="71">
        <f>FV($B$12/12,C12*12,-$A$2/12)</f>
        <v>51161.897881733421</v>
      </c>
      <c r="F12" s="83">
        <f>D12-$A$2*C12</f>
        <v>1161.8978817334209</v>
      </c>
    </row>
    <row r="13" spans="1:6" x14ac:dyDescent="0.25">
      <c r="A13" s="81"/>
      <c r="B13" s="72"/>
      <c r="C13" s="70">
        <v>2</v>
      </c>
      <c r="D13" s="71">
        <f t="shared" ref="D13:D16" si="2">FV($B$12/12,C13*12,-$A$2/12)</f>
        <v>104941.33555832774</v>
      </c>
      <c r="F13" s="83">
        <f>D13-$A$2*C13</f>
        <v>4941.3355583277444</v>
      </c>
    </row>
    <row r="14" spans="1:6" x14ac:dyDescent="0.25">
      <c r="A14" s="81"/>
      <c r="B14" s="72"/>
      <c r="C14" s="70">
        <v>3</v>
      </c>
      <c r="D14" s="71">
        <f t="shared" si="2"/>
        <v>161472.23133346892</v>
      </c>
      <c r="F14" s="83">
        <f>D14-$A$2*C14</f>
        <v>11472.231333468924</v>
      </c>
    </row>
    <row r="15" spans="1:6" x14ac:dyDescent="0.25">
      <c r="A15" s="81"/>
      <c r="B15" s="72"/>
      <c r="C15" s="70">
        <v>4</v>
      </c>
      <c r="D15" s="71">
        <f t="shared" si="2"/>
        <v>220895.35502542093</v>
      </c>
      <c r="F15" s="83">
        <f>D15-$A$2*C15</f>
        <v>20895.355025420926</v>
      </c>
    </row>
    <row r="16" spans="1:6" x14ac:dyDescent="0.25">
      <c r="A16" s="81"/>
      <c r="B16" s="72"/>
      <c r="C16" s="70">
        <v>5</v>
      </c>
      <c r="D16" s="71">
        <f t="shared" si="2"/>
        <v>283358.67850351409</v>
      </c>
      <c r="F16" s="83">
        <f>D16-$A$2*C16</f>
        <v>33358.678503514093</v>
      </c>
    </row>
    <row r="17" spans="1:6" x14ac:dyDescent="0.25">
      <c r="A17" s="81"/>
      <c r="B17" s="76">
        <v>5.5E-2</v>
      </c>
      <c r="C17" s="74">
        <v>1</v>
      </c>
      <c r="D17" s="75">
        <f>FV($B$17/12,C17*12,-$A$2/12)</f>
        <v>51279.873077759417</v>
      </c>
      <c r="F17" s="83">
        <f>D17-$A$2*C17</f>
        <v>1279.8730777594174</v>
      </c>
    </row>
    <row r="18" spans="1:6" x14ac:dyDescent="0.25">
      <c r="A18" s="81"/>
      <c r="B18" s="76"/>
      <c r="C18" s="74">
        <v>2</v>
      </c>
      <c r="D18" s="75">
        <f t="shared" ref="D18:D21" si="3">FV($B$17/12,C18*12,-$A$2/12)</f>
        <v>105452.33407667726</v>
      </c>
      <c r="F18" s="83">
        <f>D18-$A$2*C18</f>
        <v>5452.3340766772599</v>
      </c>
    </row>
    <row r="19" spans="1:6" x14ac:dyDescent="0.25">
      <c r="A19" s="81"/>
      <c r="B19" s="76"/>
      <c r="C19" s="74">
        <v>3</v>
      </c>
      <c r="D19" s="75">
        <f t="shared" si="3"/>
        <v>162680.54769236289</v>
      </c>
      <c r="F19" s="83">
        <f>D19-$A$2*C19</f>
        <v>12680.547692362888</v>
      </c>
    </row>
    <row r="20" spans="1:6" x14ac:dyDescent="0.25">
      <c r="A20" s="81"/>
      <c r="B20" s="76"/>
      <c r="C20" s="74">
        <v>4</v>
      </c>
      <c r="D20" s="75">
        <f t="shared" si="3"/>
        <v>223136.88239179555</v>
      </c>
      <c r="F20" s="83">
        <f>D20-$A$2*C20</f>
        <v>23136.882391795545</v>
      </c>
    </row>
    <row r="21" spans="1:6" x14ac:dyDescent="0.25">
      <c r="A21" s="81"/>
      <c r="B21" s="76"/>
      <c r="C21" s="74">
        <v>5</v>
      </c>
      <c r="D21" s="75">
        <f t="shared" si="3"/>
        <v>287003.42957837513</v>
      </c>
      <c r="F21" s="83">
        <f>D21-$A$2*C21</f>
        <v>37003.429578375129</v>
      </c>
    </row>
    <row r="22" spans="1:6" x14ac:dyDescent="0.25">
      <c r="A22" s="81"/>
      <c r="B22" s="77">
        <v>0.06</v>
      </c>
      <c r="C22" s="78">
        <v>1</v>
      </c>
      <c r="D22" s="79">
        <f>FV($B$22/12,C22*12,-$A$2/12)</f>
        <v>51398.176553748017</v>
      </c>
      <c r="F22" s="83">
        <f>D22-$A$2*C22</f>
        <v>1398.1765537480169</v>
      </c>
    </row>
    <row r="23" spans="1:6" x14ac:dyDescent="0.25">
      <c r="A23" s="81"/>
      <c r="B23" s="77"/>
      <c r="C23" s="78">
        <v>2</v>
      </c>
      <c r="D23" s="79">
        <f t="shared" ref="D23:D26" si="4">FV($B$22/12,C23*12,-$A$2/12)</f>
        <v>105966.48017115648</v>
      </c>
      <c r="F23" s="83">
        <f>D23-$A$2*C23</f>
        <v>5966.4801711564796</v>
      </c>
    </row>
    <row r="24" spans="1:6" x14ac:dyDescent="0.25">
      <c r="A24" s="81"/>
      <c r="B24" s="77"/>
      <c r="C24" s="78">
        <v>3</v>
      </c>
      <c r="D24" s="79">
        <f t="shared" si="4"/>
        <v>163900.43735284393</v>
      </c>
      <c r="F24" s="83">
        <f>D24-$A$2*C24</f>
        <v>13900.437352843932</v>
      </c>
    </row>
    <row r="25" spans="1:6" x14ac:dyDescent="0.25">
      <c r="A25" s="81"/>
      <c r="B25" s="77"/>
      <c r="C25" s="78">
        <v>4</v>
      </c>
      <c r="D25" s="79">
        <f t="shared" si="4"/>
        <v>225407.63424614957</v>
      </c>
      <c r="F25" s="83">
        <f>D25-$A$2*C25</f>
        <v>25407.634246149566</v>
      </c>
    </row>
    <row r="26" spans="1:6" x14ac:dyDescent="0.25">
      <c r="A26" s="81"/>
      <c r="B26" s="77"/>
      <c r="C26" s="78">
        <v>5</v>
      </c>
      <c r="D26" s="79">
        <f t="shared" si="4"/>
        <v>290708.46045775316</v>
      </c>
      <c r="F26" s="83">
        <f>D26-$A$2*C26</f>
        <v>40708.460457753157</v>
      </c>
    </row>
    <row r="27" spans="1:6" x14ac:dyDescent="0.25">
      <c r="A27" s="81"/>
      <c r="B27" s="76">
        <v>6.5000000000000002E-2</v>
      </c>
      <c r="C27" s="74">
        <v>1</v>
      </c>
      <c r="D27" s="75">
        <f>FV($B$27/12,C27*12,-$A$2/12)</f>
        <v>51516.809232725449</v>
      </c>
      <c r="F27" s="83">
        <f>D27-$A$2*C27</f>
        <v>1516.809232725449</v>
      </c>
    </row>
    <row r="28" spans="1:6" x14ac:dyDescent="0.25">
      <c r="A28" s="81"/>
      <c r="B28" s="76"/>
      <c r="C28" s="74">
        <v>2</v>
      </c>
      <c r="D28" s="75">
        <f t="shared" ref="D28:D31" si="5">FV($B$27/12,C28*12,-$A$2/12)</f>
        <v>106483.7945890282</v>
      </c>
      <c r="F28" s="83">
        <f>D28-$A$2*C28</f>
        <v>6483.794589028199</v>
      </c>
    </row>
    <row r="29" spans="1:6" x14ac:dyDescent="0.25">
      <c r="A29" s="81"/>
      <c r="B29" s="76"/>
      <c r="C29" s="74">
        <v>3</v>
      </c>
      <c r="D29" s="75">
        <f t="shared" si="5"/>
        <v>165132.02075363931</v>
      </c>
      <c r="F29" s="83">
        <f>D29-$A$2*C29</f>
        <v>15132.020753639314</v>
      </c>
    </row>
    <row r="30" spans="1:6" x14ac:dyDescent="0.25">
      <c r="A30" s="81"/>
      <c r="B30" s="76"/>
      <c r="C30" s="74">
        <v>4</v>
      </c>
      <c r="D30" s="75">
        <f t="shared" si="5"/>
        <v>227708.02724115821</v>
      </c>
      <c r="F30" s="83">
        <f>D30-$A$2*C30</f>
        <v>27708.027241158212</v>
      </c>
    </row>
    <row r="31" spans="1:6" x14ac:dyDescent="0.25">
      <c r="A31" s="81"/>
      <c r="B31" s="76"/>
      <c r="C31" s="74">
        <v>5</v>
      </c>
      <c r="D31" s="75">
        <f t="shared" si="5"/>
        <v>294474.86477406957</v>
      </c>
      <c r="F31" s="83">
        <f>D31-$A$2*C31</f>
        <v>44474.864774069574</v>
      </c>
    </row>
    <row r="32" spans="1:6" x14ac:dyDescent="0.25">
      <c r="A32" s="81"/>
      <c r="B32" s="72">
        <v>7.0000000000000007E-2</v>
      </c>
      <c r="C32" s="70">
        <v>1</v>
      </c>
      <c r="D32" s="71">
        <f>FV($B$32/12,C32*12,-$A$2/12)</f>
        <v>51635.7720401685</v>
      </c>
      <c r="F32" s="83">
        <f>D32-$A$2*C32</f>
        <v>1635.7720401685001</v>
      </c>
    </row>
    <row r="33" spans="1:6" x14ac:dyDescent="0.25">
      <c r="A33" s="81"/>
      <c r="B33" s="72"/>
      <c r="C33" s="70">
        <v>2</v>
      </c>
      <c r="D33" s="71">
        <f t="shared" ref="D33:D36" si="6">FV($B$32/12,C33*12,-$A$2/12)</f>
        <v>107004.29821619499</v>
      </c>
      <c r="F33" s="83">
        <f>D33-$A$2*C33</f>
        <v>7004.2982161949913</v>
      </c>
    </row>
    <row r="34" spans="1:6" x14ac:dyDescent="0.25">
      <c r="A34" s="81"/>
      <c r="B34" s="72"/>
      <c r="C34" s="70">
        <v>3</v>
      </c>
      <c r="D34" s="71">
        <f t="shared" si="6"/>
        <v>166375.419626377</v>
      </c>
      <c r="F34" s="83">
        <f>D34-$A$2*C34</f>
        <v>16375.419626376999</v>
      </c>
    </row>
    <row r="35" spans="1:6" x14ac:dyDescent="0.25">
      <c r="A35" s="81"/>
      <c r="B35" s="72"/>
      <c r="C35" s="70">
        <v>4</v>
      </c>
      <c r="D35" s="71">
        <f t="shared" si="6"/>
        <v>230038.48420382643</v>
      </c>
      <c r="F35" s="83">
        <f>D35-$A$2*C35</f>
        <v>30038.484203826432</v>
      </c>
    </row>
    <row r="36" spans="1:6" x14ac:dyDescent="0.25">
      <c r="A36" s="81"/>
      <c r="B36" s="72"/>
      <c r="C36" s="70">
        <v>5</v>
      </c>
      <c r="D36" s="71">
        <f t="shared" si="6"/>
        <v>298303.75686713558</v>
      </c>
      <c r="F36" s="83">
        <f>D36-$A$2*C36</f>
        <v>48303.756867135584</v>
      </c>
    </row>
    <row r="37" spans="1:6" x14ac:dyDescent="0.25">
      <c r="A37" s="81"/>
      <c r="B37" s="73">
        <v>7.4999999999999997E-2</v>
      </c>
      <c r="C37" s="74">
        <v>1</v>
      </c>
      <c r="D37" s="75">
        <f>FV($B$37/12,C37*12,-$A$2/12)</f>
        <v>51755.06590402047</v>
      </c>
      <c r="F37" s="83">
        <f>D37-$A$2*C37</f>
        <v>1755.06590402047</v>
      </c>
    </row>
    <row r="38" spans="1:6" x14ac:dyDescent="0.25">
      <c r="A38" s="81"/>
      <c r="B38" s="73"/>
      <c r="C38" s="74">
        <v>2</v>
      </c>
      <c r="D38" s="75">
        <f t="shared" ref="D38:D41" si="7">FV($B$37/12,C38*12,-$A$2/12)</f>
        <v>107528.01207813525</v>
      </c>
      <c r="F38" s="83">
        <f>D38-$A$2*C38</f>
        <v>7528.0120781352452</v>
      </c>
    </row>
    <row r="39" spans="1:6" x14ac:dyDescent="0.25">
      <c r="A39" s="81"/>
      <c r="B39" s="73"/>
      <c r="C39" s="74">
        <v>3</v>
      </c>
      <c r="D39" s="75">
        <f t="shared" si="7"/>
        <v>167630.75700960413</v>
      </c>
      <c r="F39" s="83">
        <f>D39-$A$2*C39</f>
        <v>17630.757009604131</v>
      </c>
    </row>
    <row r="40" spans="1:6" x14ac:dyDescent="0.25">
      <c r="A40" s="81"/>
      <c r="B40" s="73"/>
      <c r="C40" s="74">
        <v>4</v>
      </c>
      <c r="D40" s="75">
        <f t="shared" si="7"/>
        <v>232399.43422848405</v>
      </c>
      <c r="F40" s="83">
        <f>D40-$A$2*C40</f>
        <v>32399.434228484053</v>
      </c>
    </row>
    <row r="41" spans="1:6" x14ac:dyDescent="0.25">
      <c r="A41" s="81"/>
      <c r="B41" s="73"/>
      <c r="C41" s="74">
        <v>5</v>
      </c>
      <c r="D41" s="75">
        <f t="shared" si="7"/>
        <v>302196.27218433295</v>
      </c>
      <c r="F41" s="83">
        <f>D41-$A$2*C41</f>
        <v>52196.272184332949</v>
      </c>
    </row>
    <row r="42" spans="1:6" x14ac:dyDescent="0.25">
      <c r="A42" s="81"/>
      <c r="B42" s="72">
        <v>0.08</v>
      </c>
      <c r="C42" s="70">
        <v>1</v>
      </c>
      <c r="D42" s="71">
        <f>FV($B$42/12,C42*12,-$A$2/12)</f>
        <v>51874.691754693747</v>
      </c>
      <c r="F42" s="83">
        <f>D42-$A$2*C42</f>
        <v>1874.6917546937475</v>
      </c>
    </row>
    <row r="43" spans="1:6" x14ac:dyDescent="0.25">
      <c r="A43" s="81"/>
      <c r="B43" s="72"/>
      <c r="C43" s="70">
        <v>2</v>
      </c>
      <c r="D43" s="71">
        <f t="shared" ref="D43:D46" si="8">FV($B$42/12,C43*12,-$A$2/12)</f>
        <v>108054.95734081877</v>
      </c>
      <c r="F43" s="83">
        <f>D43-$A$2*C43</f>
        <v>8054.9573408187716</v>
      </c>
    </row>
    <row r="44" spans="1:6" x14ac:dyDescent="0.25">
      <c r="A44" s="81"/>
      <c r="B44" s="72"/>
      <c r="C44" s="70">
        <v>3</v>
      </c>
      <c r="D44" s="71">
        <f t="shared" si="8"/>
        <v>168898.15726290696</v>
      </c>
      <c r="F44" s="83">
        <f>D44-$A$2*C44</f>
        <v>18898.157262906956</v>
      </c>
    </row>
    <row r="45" spans="1:6" x14ac:dyDescent="0.25">
      <c r="A45" s="81"/>
      <c r="B45" s="72"/>
      <c r="C45" s="70">
        <v>4</v>
      </c>
      <c r="D45" s="71">
        <f t="shared" si="8"/>
        <v>234791.31277111929</v>
      </c>
      <c r="F45" s="83">
        <f>D45-$A$2*C45</f>
        <v>34791.312771119294</v>
      </c>
    </row>
    <row r="46" spans="1:6" x14ac:dyDescent="0.25">
      <c r="A46" s="81"/>
      <c r="B46" s="72"/>
      <c r="C46" s="70">
        <v>5</v>
      </c>
      <c r="D46" s="71">
        <f t="shared" si="8"/>
        <v>306153.56768850383</v>
      </c>
      <c r="F46" s="83">
        <f>D46-$A$2*C46</f>
        <v>56153.567688503827</v>
      </c>
    </row>
  </sheetData>
  <mergeCells count="10">
    <mergeCell ref="A2:A46"/>
    <mergeCell ref="B2:B6"/>
    <mergeCell ref="B7:B11"/>
    <mergeCell ref="B12:B16"/>
    <mergeCell ref="B17:B21"/>
    <mergeCell ref="B22:B26"/>
    <mergeCell ref="B27:B31"/>
    <mergeCell ref="B32:B36"/>
    <mergeCell ref="B37:B41"/>
    <mergeCell ref="B42:B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1-1</vt:lpstr>
      <vt:lpstr>1-2</vt:lpstr>
      <vt:lpstr>1-3</vt:lpstr>
      <vt:lpstr>2-1</vt:lpstr>
      <vt:lpstr>2-2</vt:lpstr>
      <vt:lpstr>2-3</vt:lpstr>
      <vt:lpstr>3-1</vt:lpstr>
      <vt:lpstr>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Batox Polska</dc:creator>
  <cp:lastModifiedBy>Batox Polska</cp:lastModifiedBy>
  <dcterms:created xsi:type="dcterms:W3CDTF">2022-08-18T09:36:15Z</dcterms:created>
  <dcterms:modified xsi:type="dcterms:W3CDTF">2022-08-18T10:29:47Z</dcterms:modified>
</cp:coreProperties>
</file>