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ouz\Desktop\LEEFI EEFI SEEMI DEFENCE\"/>
    </mc:Choice>
  </mc:AlternateContent>
  <bookViews>
    <workbookView xWindow="0" yWindow="0" windowWidth="17256" windowHeight="5940"/>
  </bookViews>
  <sheets>
    <sheet name="LEEFI (EFI) Projesi" sheetId="11" r:id="rId1"/>
    <sheet name="işçi maliyeti" sheetId="14" r:id="rId2"/>
    <sheet name="cihaz maliyetleri" sheetId="18" r:id="rId3"/>
  </sheets>
  <definedNames>
    <definedName name="_xlnm.Print_Area" localSheetId="0">'LEEFI (EFI) Projesi'!$A$1:$H$56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4" l="1"/>
  <c r="F43" i="11"/>
  <c r="B43" i="11"/>
  <c r="D14" i="18" l="1"/>
  <c r="F15" i="11"/>
  <c r="B15" i="11"/>
  <c r="D4" i="18" l="1"/>
  <c r="D5" i="18"/>
  <c r="D6" i="18"/>
  <c r="D7" i="18"/>
  <c r="D8" i="18"/>
  <c r="D9" i="18"/>
  <c r="D10" i="18"/>
  <c r="D11" i="18"/>
  <c r="D12" i="18"/>
  <c r="D13" i="18"/>
  <c r="D3" i="18"/>
  <c r="D15" i="18" l="1"/>
  <c r="F24" i="11"/>
  <c r="D3" i="11" l="1"/>
  <c r="C3" i="11"/>
  <c r="D6" i="11"/>
  <c r="C6" i="11"/>
  <c r="D61" i="11"/>
  <c r="D60" i="11"/>
  <c r="N57" i="14"/>
  <c r="N38" i="14"/>
  <c r="M59" i="14"/>
  <c r="M40" i="14"/>
  <c r="B2" i="11"/>
  <c r="F21" i="11" l="1"/>
  <c r="F19" i="11"/>
  <c r="B4" i="11"/>
  <c r="M20" i="14"/>
  <c r="C12" i="11" l="1"/>
  <c r="B12" i="11" s="1"/>
  <c r="B8" i="11"/>
  <c r="B41" i="11"/>
  <c r="B22" i="11"/>
  <c r="B23" i="11"/>
  <c r="B25" i="11"/>
  <c r="B42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F23" i="11"/>
  <c r="F42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D24" i="11"/>
  <c r="B24" i="11" s="1"/>
  <c r="F22" i="11"/>
  <c r="F25" i="11"/>
  <c r="D21" i="11"/>
  <c r="D14" i="11"/>
  <c r="B14" i="11" s="1"/>
  <c r="C2" i="11"/>
  <c r="C4" i="11" s="1"/>
  <c r="C8" i="11" s="1"/>
  <c r="B49" i="11" s="1"/>
  <c r="F44" i="11" l="1"/>
  <c r="D44" i="11"/>
  <c r="B52" i="11" s="1"/>
  <c r="D2" i="11"/>
  <c r="D4" i="11" s="1"/>
  <c r="D52" i="11"/>
  <c r="B21" i="11"/>
  <c r="B44" i="11" s="1"/>
  <c r="B48" i="11"/>
  <c r="C49" i="11" s="1"/>
  <c r="C52" i="11" l="1"/>
  <c r="D48" i="11"/>
  <c r="E52" i="11" s="1"/>
  <c r="D8" i="11"/>
  <c r="F13" i="11" s="1"/>
  <c r="D49" i="11" l="1"/>
  <c r="E49" i="11"/>
  <c r="D13" i="11" l="1"/>
  <c r="B13" i="11" l="1"/>
  <c r="B16" i="11" s="1"/>
  <c r="G12" i="11" l="1"/>
  <c r="E12" i="11"/>
  <c r="F12" i="11" l="1"/>
  <c r="D12" i="11"/>
  <c r="D16" i="11" l="1"/>
  <c r="B50" i="11" s="1"/>
  <c r="B53" i="11" s="1"/>
  <c r="F16" i="11"/>
  <c r="D50" i="11" s="1"/>
  <c r="E50" i="11" l="1"/>
  <c r="D53" i="11"/>
  <c r="E53" i="11" s="1"/>
  <c r="D51" i="11"/>
  <c r="B51" i="11"/>
  <c r="C50" i="11"/>
  <c r="D54" i="11" l="1"/>
  <c r="D55" i="11" s="1"/>
  <c r="C53" i="11"/>
  <c r="B54" i="11"/>
  <c r="D56" i="11" l="1"/>
  <c r="D62" i="11" s="1"/>
  <c r="E62" i="11" s="1"/>
  <c r="E54" i="11"/>
  <c r="B55" i="11"/>
  <c r="B56" i="11" s="1"/>
  <c r="C56" i="11" s="1"/>
  <c r="C54" i="11"/>
  <c r="E56" i="11"/>
</calcChain>
</file>

<file path=xl/comments1.xml><?xml version="1.0" encoding="utf-8"?>
<comments xmlns="http://schemas.openxmlformats.org/spreadsheetml/2006/main">
  <authors>
    <author>teouzun7@gmail.com</author>
  </authors>
  <commentList>
    <comment ref="A2" authorId="0" shapeId="0">
      <text>
        <r>
          <rPr>
            <sz val="9"/>
            <color indexed="81"/>
            <rFont val="Tahoma"/>
            <family val="2"/>
            <charset val="162"/>
          </rPr>
          <t xml:space="preserve">Günde 3 vardiya / Haftada 5 gün çalışma/ Günde 2 wafer üretim
</t>
        </r>
      </text>
    </comment>
  </commentList>
</comments>
</file>

<file path=xl/sharedStrings.xml><?xml version="1.0" encoding="utf-8"?>
<sst xmlns="http://schemas.openxmlformats.org/spreadsheetml/2006/main" count="166" uniqueCount="106">
  <si>
    <t>Değişken Giderler Toplamı</t>
  </si>
  <si>
    <t>İşletme sermayesi ihtiyacı için kaynak kullanımı</t>
  </si>
  <si>
    <t>SABİT GİDERLER</t>
  </si>
  <si>
    <t>Kargo Nakliye</t>
  </si>
  <si>
    <t>Yurtiçi Seyahat</t>
  </si>
  <si>
    <t>Yurtdışı Seyahat</t>
  </si>
  <si>
    <t>Sergi ve Fuarlar</t>
  </si>
  <si>
    <t>Haberleşme</t>
  </si>
  <si>
    <t>Temizlik vb.</t>
  </si>
  <si>
    <t>Sabit Giderler Toplamı</t>
  </si>
  <si>
    <t>Değişken Giderler</t>
  </si>
  <si>
    <t>Sabit Giderler</t>
  </si>
  <si>
    <t>Giderler Toplamı</t>
  </si>
  <si>
    <t>Katkı Payı</t>
  </si>
  <si>
    <t>Ortalama Satış Fiyatı/Ciro</t>
  </si>
  <si>
    <t>Kar</t>
  </si>
  <si>
    <t>GELİR TABLOSU ÖZET</t>
  </si>
  <si>
    <t>sensor per  wafer / 760 adet</t>
  </si>
  <si>
    <t>Üretim miktarı</t>
  </si>
  <si>
    <t>Adet/ Ay</t>
  </si>
  <si>
    <t>Adet/ Hafta</t>
  </si>
  <si>
    <t>Total Cost Yıllık</t>
  </si>
  <si>
    <t>Total Cost Aylık</t>
  </si>
  <si>
    <t>sensor per  wafer  Fire Maliyeti</t>
  </si>
  <si>
    <t xml:space="preserve">Net Üretim  </t>
  </si>
  <si>
    <t>Wafer net ürün-fire   %</t>
  </si>
  <si>
    <t>Satış fiyatı</t>
  </si>
  <si>
    <t>Satış cirosu</t>
  </si>
  <si>
    <t>Total Cost hafta</t>
  </si>
  <si>
    <t>AY</t>
  </si>
  <si>
    <t>YILLIK</t>
  </si>
  <si>
    <t>Üretimden Satış adedi</t>
  </si>
  <si>
    <t xml:space="preserve">İşyeri Kira Ödemesi </t>
  </si>
  <si>
    <t>Taşıt Yakıt ve Taşıt Masrafları</t>
  </si>
  <si>
    <t>Muhasebe</t>
  </si>
  <si>
    <t xml:space="preserve">Avukatlık </t>
  </si>
  <si>
    <t xml:space="preserve">Patent vs </t>
  </si>
  <si>
    <t>Adet/ Yıllık</t>
  </si>
  <si>
    <t>Kalite belgeleri</t>
  </si>
  <si>
    <t>Elektrik-su-ısınma giderleri</t>
  </si>
  <si>
    <t>Ambalaj giderleri</t>
  </si>
  <si>
    <t>Net KAR</t>
  </si>
  <si>
    <t>TCMB Kur: 34.00.tl</t>
  </si>
  <si>
    <t>Finans yıllık   %54 Faiz</t>
  </si>
  <si>
    <t>Toplam</t>
  </si>
  <si>
    <t>Positive Material Identification, PMI</t>
  </si>
  <si>
    <t>Netten Brüte Maaş Hesabı</t>
  </si>
  <si>
    <t>Ay</t>
  </si>
  <si>
    <t>Net Ücret</t>
  </si>
  <si>
    <t>İşçi SGK Primi</t>
  </si>
  <si>
    <t>İşçi İşsizlik Sigortası</t>
  </si>
  <si>
    <t>Vergi Matrahı</t>
  </si>
  <si>
    <t>Damga Vergisi</t>
  </si>
  <si>
    <t>Gelir Vergisi</t>
  </si>
  <si>
    <t>KGVM*</t>
  </si>
  <si>
    <t>Asgari Ücret Gelir Vergisi İndirimi</t>
  </si>
  <si>
    <t>Brüt Ücret</t>
  </si>
  <si>
    <t>İşveren SGK Payı</t>
  </si>
  <si>
    <t>İşveren İşsizlik Payı</t>
  </si>
  <si>
    <t>Toplam Maliyet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</si>
  <si>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</si>
  <si>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</si>
  <si>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</si>
  <si>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</si>
  <si>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</si>
  <si>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</si>
  <si>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</si>
  <si>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</si>
  <si>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</si>
  <si>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</si>
  <si>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</si>
  <si>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</si>
  <si>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ORT.</t>
  </si>
  <si>
    <t>Oda Aidat, Noter vb.Kırtasiye-kitap / ar-ge  yayın giderleri</t>
  </si>
  <si>
    <t>Servis+Yemek giderleri</t>
  </si>
  <si>
    <t>Yedek Parça ve Diğer Sarflar+kalibrasyon</t>
  </si>
  <si>
    <t>Makine -Amortisman</t>
  </si>
  <si>
    <t>Teminat mektubu komisyonu-Müşteri üretim kontrat için</t>
  </si>
  <si>
    <t>TL</t>
  </si>
  <si>
    <t xml:space="preserve">Vergi Kurumlar %25 </t>
  </si>
  <si>
    <t>KIDEM FON GELİRİ</t>
  </si>
  <si>
    <t>AMORTİSMAN FON GELİRİ</t>
  </si>
  <si>
    <t>Ücretler/Giydirilmiş IK      12 kişi</t>
  </si>
  <si>
    <t>Hot Plate</t>
  </si>
  <si>
    <t>Sigorta-Elementer</t>
  </si>
  <si>
    <t>Adet</t>
  </si>
  <si>
    <t>Cihaz Demirbaş Maaliyetleri</t>
  </si>
  <si>
    <t>Cihaz İsmi</t>
  </si>
  <si>
    <t>Birim Fiyatı ($)</t>
  </si>
  <si>
    <t>Maske</t>
  </si>
  <si>
    <t>TOPLAM</t>
  </si>
  <si>
    <t>GENEL TOPLAM</t>
  </si>
  <si>
    <t>Elektrik-su-Fırınlama  giderleri</t>
  </si>
  <si>
    <t>İlan Reklam-web tasarım</t>
  </si>
  <si>
    <t xml:space="preserve">Mask Aligner </t>
  </si>
  <si>
    <t xml:space="preserve">Microscope </t>
  </si>
  <si>
    <t xml:space="preserve">Sputter System </t>
  </si>
  <si>
    <t>Oxygen Plasma</t>
  </si>
  <si>
    <t xml:space="preserve">Surface Profiler </t>
  </si>
  <si>
    <t>Optical Microscope</t>
  </si>
  <si>
    <t>Oven</t>
  </si>
  <si>
    <t xml:space="preserve">Wet Bench </t>
  </si>
  <si>
    <t>Kıdem Tazminatı Gideri</t>
  </si>
  <si>
    <t>fon kaynakları</t>
  </si>
  <si>
    <t xml:space="preserve">Dicer </t>
  </si>
  <si>
    <t xml:space="preserve">Temiz Alan Giderleri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</si>
</sst>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#,##0\ &quot;AY&quot;"/>
    <numFmt numFmtId="167" formatCode="_-[$$-409]* #,##0.00_ ;_-[$$-409]* \-#,##0.00\ ;_-[$$-409]* &quot;-&quot;_ ;_-@_ "/>
    <numFmt numFmtId="168" formatCode="_-[$$-409]* #,##0_ ;_-[$$-409]* \-#,##0\ ;_-[$$-409]* &quot;-&quot;_ ;_-@_ "/>
  </numFmts>
  <fonts count="2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b/>
      <i/>
      <sz val="11"/>
      <color theme="1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4"/>
      <color rgb="FF333333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165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6" fillId="2" borderId="0" xfId="0" applyFont="1" applyFill="1"/>
    <xf numFmtId="166" fontId="5" fillId="2" borderId="0" xfId="0" applyNumberFormat="1" applyFont="1" applyFill="1"/>
    <xf numFmtId="0" fontId="5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1" fillId="2" borderId="0" xfId="0" applyFont="1" applyFill="1"/>
    <xf numFmtId="0" fontId="7" fillId="3" borderId="0" xfId="0" applyFont="1" applyFill="1"/>
    <xf numFmtId="167" fontId="4" fillId="3" borderId="0" xfId="0" applyNumberFormat="1" applyFont="1" applyFill="1"/>
    <xf numFmtId="3" fontId="0" fillId="0" borderId="0" xfId="1" applyNumberFormat="1" applyFont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0" fontId="4" fillId="5" borderId="0" xfId="0" applyFont="1" applyFill="1"/>
    <xf numFmtId="164" fontId="4" fillId="5" borderId="0" xfId="0" applyNumberFormat="1" applyFont="1" applyFill="1"/>
    <xf numFmtId="3" fontId="0" fillId="0" borderId="1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9" fontId="0" fillId="6" borderId="1" xfId="1" applyFont="1" applyFill="1" applyBorder="1" applyAlignment="1">
      <alignment horizontal="center"/>
    </xf>
    <xf numFmtId="9" fontId="0" fillId="0" borderId="0" xfId="0" applyNumberFormat="1"/>
    <xf numFmtId="0" fontId="9" fillId="0" borderId="3" xfId="0" applyFont="1" applyBorder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3" fillId="0" borderId="5" xfId="0" applyFont="1" applyBorder="1" applyAlignment="1">
      <alignment horizontal="right" vertical="center" wrapText="1"/>
    </xf>
    <xf numFmtId="4" fontId="13" fillId="0" borderId="5" xfId="0" applyNumberFormat="1" applyFont="1" applyBorder="1" applyAlignment="1">
      <alignment horizontal="right" vertical="center" wrapText="1"/>
    </xf>
    <xf numFmtId="4" fontId="13" fillId="0" borderId="6" xfId="0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4" fontId="13" fillId="0" borderId="1" xfId="0" applyNumberFormat="1" applyFont="1" applyBorder="1" applyAlignment="1">
      <alignment horizontal="right" vertical="center" wrapText="1"/>
    </xf>
    <xf numFmtId="0" fontId="12" fillId="7" borderId="7" xfId="0" applyFont="1" applyFill="1" applyBorder="1" applyAlignment="1">
      <alignment horizontal="left" vertical="center" wrapText="1" indent="1"/>
    </xf>
    <xf numFmtId="4" fontId="13" fillId="0" borderId="8" xfId="0" applyNumberFormat="1" applyFont="1" applyBorder="1" applyAlignment="1">
      <alignment horizontal="right" vertical="center" wrapText="1"/>
    </xf>
    <xf numFmtId="4" fontId="13" fillId="0" borderId="9" xfId="0" applyNumberFormat="1" applyFont="1" applyBorder="1" applyAlignment="1">
      <alignment horizontal="right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left" vertical="center" wrapText="1" indent="1"/>
    </xf>
    <xf numFmtId="4" fontId="13" fillId="0" borderId="14" xfId="0" applyNumberFormat="1" applyFont="1" applyBorder="1" applyAlignment="1">
      <alignment horizontal="right" vertical="center" wrapText="1"/>
    </xf>
    <xf numFmtId="0" fontId="14" fillId="7" borderId="15" xfId="0" applyFont="1" applyFill="1" applyBorder="1" applyAlignment="1">
      <alignment horizontal="left" vertical="center" wrapText="1" indent="1"/>
    </xf>
    <xf numFmtId="4" fontId="14" fillId="0" borderId="16" xfId="0" applyNumberFormat="1" applyFont="1" applyBorder="1" applyAlignment="1">
      <alignment horizontal="right" vertical="center" wrapText="1"/>
    </xf>
    <xf numFmtId="4" fontId="14" fillId="0" borderId="17" xfId="0" applyNumberFormat="1" applyFont="1" applyBorder="1" applyAlignment="1">
      <alignment horizontal="right" vertical="center" wrapText="1"/>
    </xf>
    <xf numFmtId="168" fontId="0" fillId="0" borderId="0" xfId="0" applyNumberFormat="1"/>
    <xf numFmtId="168" fontId="0" fillId="0" borderId="0" xfId="0" applyNumberFormat="1" applyFill="1"/>
    <xf numFmtId="168" fontId="0" fillId="4" borderId="0" xfId="0" applyNumberFormat="1" applyFill="1"/>
    <xf numFmtId="168" fontId="2" fillId="2" borderId="0" xfId="0" applyNumberFormat="1" applyFont="1" applyFill="1"/>
    <xf numFmtId="168" fontId="0" fillId="6" borderId="0" xfId="0" applyNumberFormat="1" applyFill="1"/>
    <xf numFmtId="168" fontId="0" fillId="0" borderId="0" xfId="1" applyNumberFormat="1" applyFont="1" applyAlignment="1">
      <alignment horizontal="center"/>
    </xf>
    <xf numFmtId="168" fontId="4" fillId="5" borderId="0" xfId="0" applyNumberFormat="1" applyFont="1" applyFill="1"/>
    <xf numFmtId="168" fontId="9" fillId="4" borderId="4" xfId="0" applyNumberFormat="1" applyFont="1" applyFill="1" applyBorder="1"/>
    <xf numFmtId="164" fontId="9" fillId="4" borderId="2" xfId="0" applyNumberFormat="1" applyFont="1" applyFill="1" applyBorder="1"/>
    <xf numFmtId="0" fontId="15" fillId="0" borderId="0" xfId="0" applyFont="1" applyAlignment="1">
      <alignment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left" vertical="center" wrapText="1" indent="1"/>
    </xf>
    <xf numFmtId="0" fontId="12" fillId="0" borderId="5" xfId="0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4" fontId="8" fillId="0" borderId="0" xfId="0" applyNumberFormat="1" applyFont="1"/>
    <xf numFmtId="9" fontId="0" fillId="0" borderId="1" xfId="1" applyFont="1" applyFill="1" applyBorder="1" applyAlignment="1">
      <alignment horizontal="center"/>
    </xf>
    <xf numFmtId="164" fontId="4" fillId="5" borderId="18" xfId="0" applyNumberFormat="1" applyFont="1" applyFill="1" applyBorder="1"/>
    <xf numFmtId="168" fontId="5" fillId="2" borderId="0" xfId="0" applyNumberFormat="1" applyFont="1" applyFill="1"/>
    <xf numFmtId="168" fontId="4" fillId="3" borderId="0" xfId="0" applyNumberFormat="1" applyFont="1" applyFill="1"/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9" fillId="0" borderId="0" xfId="0" applyFont="1"/>
    <xf numFmtId="3" fontId="1" fillId="0" borderId="1" xfId="0" applyNumberFormat="1" applyFont="1" applyBorder="1" applyAlignment="1">
      <alignment horizontal="center"/>
    </xf>
    <xf numFmtId="164" fontId="1" fillId="4" borderId="0" xfId="0" applyNumberFormat="1" applyFont="1" applyFill="1"/>
    <xf numFmtId="9" fontId="9" fillId="0" borderId="0" xfId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center"/>
    </xf>
    <xf numFmtId="0" fontId="18" fillId="8" borderId="0" xfId="0" applyFont="1" applyFill="1" applyAlignment="1">
      <alignment horizontal="left"/>
    </xf>
  </cellXfs>
  <cellStyles count="3">
    <cellStyle name="Normal" xfId="0" builtinId="0"/>
    <cellStyle name="Normal 2" xfId="2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5.emf"/><Relationship Id="rId18" Type="http://schemas.openxmlformats.org/officeDocument/2006/relationships/image" Target="../media/image30.emf"/><Relationship Id="rId26" Type="http://schemas.openxmlformats.org/officeDocument/2006/relationships/image" Target="../media/image38.emf"/><Relationship Id="rId39" Type="http://schemas.openxmlformats.org/officeDocument/2006/relationships/image" Target="../media/image10.emf"/><Relationship Id="rId3" Type="http://schemas.openxmlformats.org/officeDocument/2006/relationships/image" Target="../media/image15.emf"/><Relationship Id="rId21" Type="http://schemas.openxmlformats.org/officeDocument/2006/relationships/image" Target="../media/image33.emf"/><Relationship Id="rId34" Type="http://schemas.openxmlformats.org/officeDocument/2006/relationships/image" Target="../media/image46.emf"/><Relationship Id="rId42" Type="http://schemas.openxmlformats.org/officeDocument/2006/relationships/image" Target="../media/image7.emf"/><Relationship Id="rId47" Type="http://schemas.openxmlformats.org/officeDocument/2006/relationships/image" Target="../media/image2.emf"/><Relationship Id="rId7" Type="http://schemas.openxmlformats.org/officeDocument/2006/relationships/image" Target="../media/image19.emf"/><Relationship Id="rId12" Type="http://schemas.openxmlformats.org/officeDocument/2006/relationships/image" Target="../media/image24.emf"/><Relationship Id="rId17" Type="http://schemas.openxmlformats.org/officeDocument/2006/relationships/image" Target="../media/image29.emf"/><Relationship Id="rId25" Type="http://schemas.openxmlformats.org/officeDocument/2006/relationships/image" Target="../media/image37.emf"/><Relationship Id="rId33" Type="http://schemas.openxmlformats.org/officeDocument/2006/relationships/image" Target="../media/image45.emf"/><Relationship Id="rId38" Type="http://schemas.openxmlformats.org/officeDocument/2006/relationships/image" Target="../media/image11.emf"/><Relationship Id="rId46" Type="http://schemas.openxmlformats.org/officeDocument/2006/relationships/image" Target="../media/image3.emf"/><Relationship Id="rId2" Type="http://schemas.openxmlformats.org/officeDocument/2006/relationships/image" Target="../media/image14.emf"/><Relationship Id="rId16" Type="http://schemas.openxmlformats.org/officeDocument/2006/relationships/image" Target="../media/image28.emf"/><Relationship Id="rId20" Type="http://schemas.openxmlformats.org/officeDocument/2006/relationships/image" Target="../media/image32.emf"/><Relationship Id="rId29" Type="http://schemas.openxmlformats.org/officeDocument/2006/relationships/image" Target="../media/image41.emf"/><Relationship Id="rId41" Type="http://schemas.openxmlformats.org/officeDocument/2006/relationships/image" Target="../media/image8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11" Type="http://schemas.openxmlformats.org/officeDocument/2006/relationships/image" Target="../media/image23.emf"/><Relationship Id="rId24" Type="http://schemas.openxmlformats.org/officeDocument/2006/relationships/image" Target="../media/image36.emf"/><Relationship Id="rId32" Type="http://schemas.openxmlformats.org/officeDocument/2006/relationships/image" Target="../media/image44.emf"/><Relationship Id="rId37" Type="http://schemas.openxmlformats.org/officeDocument/2006/relationships/image" Target="../media/image12.emf"/><Relationship Id="rId40" Type="http://schemas.openxmlformats.org/officeDocument/2006/relationships/image" Target="../media/image9.emf"/><Relationship Id="rId45" Type="http://schemas.openxmlformats.org/officeDocument/2006/relationships/image" Target="../media/image4.emf"/><Relationship Id="rId5" Type="http://schemas.openxmlformats.org/officeDocument/2006/relationships/image" Target="../media/image17.emf"/><Relationship Id="rId15" Type="http://schemas.openxmlformats.org/officeDocument/2006/relationships/image" Target="../media/image27.emf"/><Relationship Id="rId23" Type="http://schemas.openxmlformats.org/officeDocument/2006/relationships/image" Target="../media/image35.emf"/><Relationship Id="rId28" Type="http://schemas.openxmlformats.org/officeDocument/2006/relationships/image" Target="../media/image40.emf"/><Relationship Id="rId36" Type="http://schemas.openxmlformats.org/officeDocument/2006/relationships/image" Target="../media/image48.emf"/><Relationship Id="rId10" Type="http://schemas.openxmlformats.org/officeDocument/2006/relationships/image" Target="../media/image22.emf"/><Relationship Id="rId19" Type="http://schemas.openxmlformats.org/officeDocument/2006/relationships/image" Target="../media/image31.emf"/><Relationship Id="rId31" Type="http://schemas.openxmlformats.org/officeDocument/2006/relationships/image" Target="../media/image43.emf"/><Relationship Id="rId44" Type="http://schemas.openxmlformats.org/officeDocument/2006/relationships/image" Target="../media/image5.emf"/><Relationship Id="rId4" Type="http://schemas.openxmlformats.org/officeDocument/2006/relationships/image" Target="../media/image16.emf"/><Relationship Id="rId9" Type="http://schemas.openxmlformats.org/officeDocument/2006/relationships/image" Target="../media/image21.emf"/><Relationship Id="rId14" Type="http://schemas.openxmlformats.org/officeDocument/2006/relationships/image" Target="../media/image26.emf"/><Relationship Id="rId22" Type="http://schemas.openxmlformats.org/officeDocument/2006/relationships/image" Target="../media/image34.emf"/><Relationship Id="rId27" Type="http://schemas.openxmlformats.org/officeDocument/2006/relationships/image" Target="../media/image39.emf"/><Relationship Id="rId30" Type="http://schemas.openxmlformats.org/officeDocument/2006/relationships/image" Target="../media/image42.emf"/><Relationship Id="rId35" Type="http://schemas.openxmlformats.org/officeDocument/2006/relationships/image" Target="../media/image47.emf"/><Relationship Id="rId43" Type="http://schemas.openxmlformats.org/officeDocument/2006/relationships/image" Target="../media/image6.emf"/><Relationship Id="rId48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304800</xdr:colOff>
          <xdr:row>5</xdr:row>
          <xdr:rowOff>45720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45720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304800</xdr:colOff>
          <xdr:row>7</xdr:row>
          <xdr:rowOff>45720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304800</xdr:colOff>
          <xdr:row>8</xdr:row>
          <xdr:rowOff>45720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304800</xdr:colOff>
          <xdr:row>9</xdr:row>
          <xdr:rowOff>45720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304800</xdr:colOff>
          <xdr:row>10</xdr:row>
          <xdr:rowOff>45720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304800</xdr:colOff>
          <xdr:row>11</xdr:row>
          <xdr:rowOff>45720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304800</xdr:colOff>
          <xdr:row>11</xdr:row>
          <xdr:rowOff>228600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304800</xdr:colOff>
          <xdr:row>13</xdr:row>
          <xdr:rowOff>45720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304800</xdr:colOff>
          <xdr:row>14</xdr:row>
          <xdr:rowOff>45720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304800</xdr:colOff>
          <xdr:row>15</xdr:row>
          <xdr:rowOff>45720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304800</xdr:colOff>
          <xdr:row>16</xdr:row>
          <xdr:rowOff>45720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304800</xdr:colOff>
          <xdr:row>25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304800</xdr:colOff>
          <xdr:row>26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304800</xdr:colOff>
          <xdr:row>27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304800</xdr:colOff>
          <xdr:row>28</xdr:row>
          <xdr:rowOff>38100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304800</xdr:colOff>
          <xdr:row>29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38100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2</xdr:col>
          <xdr:colOff>304800</xdr:colOff>
          <xdr:row>31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304800</xdr:colOff>
          <xdr:row>31</xdr:row>
          <xdr:rowOff>228600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304800</xdr:colOff>
          <xdr:row>33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304800</xdr:colOff>
          <xdr:row>34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2</xdr:col>
          <xdr:colOff>304800</xdr:colOff>
          <xdr:row>35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304800</xdr:colOff>
          <xdr:row>36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304800</xdr:colOff>
          <xdr:row>40</xdr:row>
          <xdr:rowOff>228600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304800</xdr:colOff>
          <xdr:row>44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304800</xdr:colOff>
          <xdr:row>45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304800</xdr:colOff>
          <xdr:row>46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2</xdr:col>
          <xdr:colOff>304800</xdr:colOff>
          <xdr:row>47</xdr:row>
          <xdr:rowOff>38100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304800</xdr:colOff>
          <xdr:row>48</xdr:row>
          <xdr:rowOff>38100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304800</xdr:colOff>
          <xdr:row>49</xdr:row>
          <xdr:rowOff>38100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304800</xdr:colOff>
          <xdr:row>50</xdr:row>
          <xdr:rowOff>38100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2</xdr:col>
          <xdr:colOff>304800</xdr:colOff>
          <xdr:row>50</xdr:row>
          <xdr:rowOff>228600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304800</xdr:colOff>
          <xdr:row>52</xdr:row>
          <xdr:rowOff>38100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304800</xdr:colOff>
          <xdr:row>53</xdr:row>
          <xdr:rowOff>38100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2</xdr:col>
          <xdr:colOff>304800</xdr:colOff>
          <xdr:row>54</xdr:row>
          <xdr:rowOff>38100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2</xdr:col>
          <xdr:colOff>304800</xdr:colOff>
          <xdr:row>55</xdr:row>
          <xdr:rowOff>38100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76" Type="http://schemas.openxmlformats.org/officeDocument/2006/relationships/control" Target="../activeX/activeX37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97" Type="http://schemas.openxmlformats.org/officeDocument/2006/relationships/image" Target="../media/image47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topLeftCell="A34" workbookViewId="0">
      <selection activeCell="C12" sqref="C12"/>
    </sheetView>
  </sheetViews>
  <sheetFormatPr defaultRowHeight="14.4" x14ac:dyDescent="0.3"/>
  <cols>
    <col min="1" max="1" width="47" bestFit="1" customWidth="1"/>
    <col min="2" max="2" width="17.21875" bestFit="1" customWidth="1"/>
    <col min="3" max="3" width="14" bestFit="1" customWidth="1"/>
    <col min="4" max="4" width="18.88671875" bestFit="1" customWidth="1"/>
    <col min="5" max="5" width="15.6640625" customWidth="1"/>
    <col min="6" max="6" width="17.5546875" bestFit="1" customWidth="1"/>
    <col min="7" max="7" width="15.44140625" customWidth="1"/>
    <col min="8" max="8" width="15.5546875" bestFit="1" customWidth="1"/>
  </cols>
  <sheetData>
    <row r="1" spans="1:7" x14ac:dyDescent="0.3">
      <c r="B1" s="6" t="s">
        <v>20</v>
      </c>
      <c r="C1" s="6" t="s">
        <v>19</v>
      </c>
      <c r="D1" s="6" t="s">
        <v>37</v>
      </c>
    </row>
    <row r="2" spans="1:7" x14ac:dyDescent="0.3">
      <c r="A2" s="19" t="s">
        <v>18</v>
      </c>
      <c r="B2" s="17">
        <f>(((760*2)*5)*3)</f>
        <v>22800</v>
      </c>
      <c r="C2" s="17">
        <f>+B2*4</f>
        <v>91200</v>
      </c>
      <c r="D2" s="17">
        <f>+C2*12</f>
        <v>1094400</v>
      </c>
    </row>
    <row r="3" spans="1:7" x14ac:dyDescent="0.3">
      <c r="A3" s="19" t="s">
        <v>25</v>
      </c>
      <c r="B3" s="22">
        <v>0.4</v>
      </c>
      <c r="C3" s="61">
        <f>+B3</f>
        <v>0.4</v>
      </c>
      <c r="D3" s="61">
        <f>+B3</f>
        <v>0.4</v>
      </c>
    </row>
    <row r="4" spans="1:7" x14ac:dyDescent="0.3">
      <c r="A4" s="19" t="s">
        <v>24</v>
      </c>
      <c r="B4" s="75">
        <f>+B2*B3</f>
        <v>9120</v>
      </c>
      <c r="C4" s="75">
        <f>+C2*C3</f>
        <v>36480</v>
      </c>
      <c r="D4" s="75">
        <f>+D2*D3</f>
        <v>437760</v>
      </c>
    </row>
    <row r="6" spans="1:7" x14ac:dyDescent="0.3">
      <c r="A6" s="18" t="s">
        <v>26</v>
      </c>
      <c r="B6" s="49">
        <v>35</v>
      </c>
      <c r="C6" s="46">
        <f>+B6</f>
        <v>35</v>
      </c>
      <c r="D6" s="46">
        <f>+B6</f>
        <v>35</v>
      </c>
    </row>
    <row r="8" spans="1:7" x14ac:dyDescent="0.3">
      <c r="A8" s="18" t="s">
        <v>27</v>
      </c>
      <c r="B8" s="60">
        <f>+B4*B6</f>
        <v>319200</v>
      </c>
      <c r="C8" s="60">
        <f>+C4*C6</f>
        <v>1276800</v>
      </c>
      <c r="D8" s="60">
        <f>+D4*D6</f>
        <v>15321600</v>
      </c>
    </row>
    <row r="9" spans="1:7" x14ac:dyDescent="0.3">
      <c r="A9" s="18"/>
      <c r="B9" s="60"/>
      <c r="C9" s="60"/>
      <c r="D9" s="60"/>
    </row>
    <row r="10" spans="1:7" x14ac:dyDescent="0.3">
      <c r="A10" t="s">
        <v>23</v>
      </c>
      <c r="B10" s="46">
        <v>5882.65816</v>
      </c>
      <c r="G10" s="2"/>
    </row>
    <row r="11" spans="1:7" x14ac:dyDescent="0.3">
      <c r="A11" s="8" t="s">
        <v>10</v>
      </c>
      <c r="B11" s="5" t="s">
        <v>28</v>
      </c>
      <c r="C11" s="6"/>
      <c r="D11" s="5" t="s">
        <v>22</v>
      </c>
      <c r="E11" s="6"/>
      <c r="F11" s="5" t="s">
        <v>21</v>
      </c>
      <c r="G11" s="6"/>
    </row>
    <row r="12" spans="1:7" x14ac:dyDescent="0.3">
      <c r="A12" t="s">
        <v>17</v>
      </c>
      <c r="B12" s="46">
        <f>+C12*B4</f>
        <v>176479.74480000001</v>
      </c>
      <c r="C12" s="49">
        <f>(B10/((B4)/30))</f>
        <v>19.350849210526317</v>
      </c>
      <c r="D12" s="45">
        <f>+E12*C4</f>
        <v>705918.97920000006</v>
      </c>
      <c r="E12" s="46">
        <f>+C12</f>
        <v>19.350849210526317</v>
      </c>
      <c r="F12" s="45">
        <f>+G12*D4</f>
        <v>8471027.7504000012</v>
      </c>
      <c r="G12" s="46">
        <f>+C12</f>
        <v>19.350849210526317</v>
      </c>
    </row>
    <row r="13" spans="1:7" x14ac:dyDescent="0.3">
      <c r="A13" t="s">
        <v>77</v>
      </c>
      <c r="B13" s="46">
        <f>+D13/4</f>
        <v>798</v>
      </c>
      <c r="C13" s="2"/>
      <c r="D13" s="45">
        <f>+F13/12</f>
        <v>3192</v>
      </c>
      <c r="E13" s="2"/>
      <c r="F13" s="46">
        <f>+(D8/2)*0.005</f>
        <v>38304</v>
      </c>
      <c r="G13" s="2"/>
    </row>
    <row r="14" spans="1:7" x14ac:dyDescent="0.3">
      <c r="A14" t="s">
        <v>45</v>
      </c>
      <c r="B14" s="46">
        <f>+D14/4</f>
        <v>104.16666666666667</v>
      </c>
      <c r="C14" s="2"/>
      <c r="D14" s="45">
        <f>+F14/12</f>
        <v>416.66666666666669</v>
      </c>
      <c r="E14" s="2"/>
      <c r="F14" s="46">
        <v>5000</v>
      </c>
      <c r="G14" s="2"/>
    </row>
    <row r="15" spans="1:7" x14ac:dyDescent="0.3">
      <c r="A15" t="s">
        <v>92</v>
      </c>
      <c r="B15" s="45">
        <f t="shared" ref="B15" si="0">+D15/4</f>
        <v>2500</v>
      </c>
      <c r="C15" s="2"/>
      <c r="D15" s="45">
        <v>10000</v>
      </c>
      <c r="E15" s="2"/>
      <c r="F15" s="46">
        <f>+D15*12</f>
        <v>120000</v>
      </c>
    </row>
    <row r="16" spans="1:7" x14ac:dyDescent="0.3">
      <c r="A16" s="4" t="s">
        <v>0</v>
      </c>
      <c r="B16" s="48">
        <f>SUM(B12:B15)</f>
        <v>179881.91146666667</v>
      </c>
      <c r="C16" s="21"/>
      <c r="D16" s="48">
        <f>SUM(D12:D15)</f>
        <v>719527.64586666669</v>
      </c>
      <c r="E16" s="21"/>
      <c r="F16" s="48">
        <f>SUM(F12:F15)</f>
        <v>8634331.7504000012</v>
      </c>
      <c r="G16" s="21"/>
    </row>
    <row r="17" spans="1:7" x14ac:dyDescent="0.3">
      <c r="B17" s="3"/>
      <c r="C17" s="1"/>
      <c r="D17" s="3"/>
      <c r="E17" s="2"/>
    </row>
    <row r="18" spans="1:7" x14ac:dyDescent="0.3">
      <c r="A18" t="s">
        <v>42</v>
      </c>
      <c r="B18" s="3"/>
      <c r="C18" s="1"/>
      <c r="D18" s="3"/>
      <c r="E18" s="2"/>
      <c r="F18" s="73">
        <v>5000000</v>
      </c>
      <c r="G18" t="s">
        <v>78</v>
      </c>
    </row>
    <row r="19" spans="1:7" x14ac:dyDescent="0.3">
      <c r="A19" t="s">
        <v>1</v>
      </c>
      <c r="B19" s="3"/>
      <c r="C19" s="1"/>
      <c r="D19" s="3"/>
      <c r="E19" s="2"/>
      <c r="F19" s="45">
        <f>+F18/34</f>
        <v>147058.82352941178</v>
      </c>
    </row>
    <row r="20" spans="1:7" x14ac:dyDescent="0.3">
      <c r="A20" s="8" t="s">
        <v>2</v>
      </c>
      <c r="B20" s="5" t="s">
        <v>28</v>
      </c>
      <c r="C20" s="6"/>
      <c r="D20" s="5" t="s">
        <v>22</v>
      </c>
      <c r="E20" s="6"/>
      <c r="F20" s="63" t="s">
        <v>21</v>
      </c>
      <c r="G20" s="6"/>
    </row>
    <row r="21" spans="1:7" x14ac:dyDescent="0.3">
      <c r="A21" t="s">
        <v>43</v>
      </c>
      <c r="B21" s="45">
        <f>+D21/4</f>
        <v>1654.4117647058822</v>
      </c>
      <c r="C21" s="2"/>
      <c r="D21" s="45">
        <f>+F21/12</f>
        <v>6617.6470588235288</v>
      </c>
      <c r="E21" s="2"/>
      <c r="F21" s="46">
        <f>(F18*0.54)/34</f>
        <v>79411.76470588235</v>
      </c>
    </row>
    <row r="22" spans="1:7" x14ac:dyDescent="0.3">
      <c r="A22" t="s">
        <v>39</v>
      </c>
      <c r="B22" s="45">
        <f t="shared" ref="B22:B40" si="1">+D22/4</f>
        <v>625</v>
      </c>
      <c r="C22" s="2"/>
      <c r="D22" s="45">
        <v>2500</v>
      </c>
      <c r="E22" s="2"/>
      <c r="F22" s="46">
        <f>+D22*12</f>
        <v>30000</v>
      </c>
    </row>
    <row r="23" spans="1:7" x14ac:dyDescent="0.3">
      <c r="A23" t="s">
        <v>40</v>
      </c>
      <c r="B23" s="45">
        <f t="shared" si="1"/>
        <v>250</v>
      </c>
      <c r="C23" s="2"/>
      <c r="D23" s="45">
        <v>1000</v>
      </c>
      <c r="E23" s="2"/>
      <c r="F23" s="46">
        <f>+D23*12</f>
        <v>12000</v>
      </c>
    </row>
    <row r="24" spans="1:7" x14ac:dyDescent="0.3">
      <c r="A24" t="s">
        <v>82</v>
      </c>
      <c r="B24" s="45">
        <f t="shared" si="1"/>
        <v>9141.25</v>
      </c>
      <c r="C24" s="2"/>
      <c r="D24" s="45">
        <f>+F24/12</f>
        <v>36565</v>
      </c>
      <c r="E24" s="2"/>
      <c r="F24" s="46">
        <f>(48950*2)+(66200)+(30520*9)</f>
        <v>438780</v>
      </c>
    </row>
    <row r="25" spans="1:7" x14ac:dyDescent="0.3">
      <c r="A25" t="s">
        <v>32</v>
      </c>
      <c r="B25" s="45">
        <f t="shared" si="1"/>
        <v>6250</v>
      </c>
      <c r="C25" s="2"/>
      <c r="D25" s="45">
        <v>25000</v>
      </c>
      <c r="E25" s="2"/>
      <c r="F25" s="46">
        <f>+D25*12</f>
        <v>300000</v>
      </c>
    </row>
    <row r="26" spans="1:7" x14ac:dyDescent="0.3">
      <c r="A26" t="s">
        <v>75</v>
      </c>
      <c r="B26" s="45">
        <f t="shared" si="1"/>
        <v>1250</v>
      </c>
      <c r="C26" s="2"/>
      <c r="D26" s="45">
        <v>5000</v>
      </c>
      <c r="E26" s="2"/>
      <c r="F26" s="46">
        <f t="shared" ref="F26:F41" si="2">+D26*12</f>
        <v>60000</v>
      </c>
    </row>
    <row r="27" spans="1:7" x14ac:dyDescent="0.3">
      <c r="A27" t="s">
        <v>3</v>
      </c>
      <c r="B27" s="45">
        <f t="shared" si="1"/>
        <v>250</v>
      </c>
      <c r="C27" s="2"/>
      <c r="D27" s="45">
        <v>1000</v>
      </c>
      <c r="E27" s="2"/>
      <c r="F27" s="46">
        <f t="shared" si="2"/>
        <v>12000</v>
      </c>
    </row>
    <row r="28" spans="1:7" x14ac:dyDescent="0.3">
      <c r="A28" t="s">
        <v>84</v>
      </c>
      <c r="B28" s="45">
        <f t="shared" si="1"/>
        <v>500</v>
      </c>
      <c r="C28" s="2"/>
      <c r="D28" s="45">
        <v>2000</v>
      </c>
      <c r="E28" s="2"/>
      <c r="F28" s="46">
        <f t="shared" si="2"/>
        <v>24000</v>
      </c>
    </row>
    <row r="29" spans="1:7" x14ac:dyDescent="0.3">
      <c r="A29" t="s">
        <v>93</v>
      </c>
      <c r="B29" s="45">
        <f t="shared" si="1"/>
        <v>62.5</v>
      </c>
      <c r="C29" s="2"/>
      <c r="D29" s="45">
        <v>250</v>
      </c>
      <c r="E29" s="2"/>
      <c r="F29" s="46">
        <f t="shared" si="2"/>
        <v>3000</v>
      </c>
    </row>
    <row r="30" spans="1:7" x14ac:dyDescent="0.3">
      <c r="A30" t="s">
        <v>4</v>
      </c>
      <c r="B30" s="45">
        <f t="shared" si="1"/>
        <v>250</v>
      </c>
      <c r="C30" s="2"/>
      <c r="D30" s="45">
        <v>1000</v>
      </c>
      <c r="E30" s="2"/>
      <c r="F30" s="46">
        <f t="shared" si="2"/>
        <v>12000</v>
      </c>
    </row>
    <row r="31" spans="1:7" x14ac:dyDescent="0.3">
      <c r="A31" t="s">
        <v>5</v>
      </c>
      <c r="B31" s="45">
        <f t="shared" si="1"/>
        <v>250</v>
      </c>
      <c r="C31" s="2"/>
      <c r="D31" s="45">
        <v>1000</v>
      </c>
      <c r="E31" s="2"/>
      <c r="F31" s="46">
        <f t="shared" si="2"/>
        <v>12000</v>
      </c>
    </row>
    <row r="32" spans="1:7" x14ac:dyDescent="0.3">
      <c r="A32" t="s">
        <v>6</v>
      </c>
      <c r="B32" s="45">
        <f t="shared" si="1"/>
        <v>250</v>
      </c>
      <c r="C32" s="2"/>
      <c r="D32" s="45">
        <v>1000</v>
      </c>
      <c r="E32" s="2"/>
      <c r="F32" s="46">
        <f t="shared" si="2"/>
        <v>12000</v>
      </c>
    </row>
    <row r="33" spans="1:6" x14ac:dyDescent="0.3">
      <c r="A33" t="s">
        <v>35</v>
      </c>
      <c r="B33" s="45">
        <f t="shared" si="1"/>
        <v>375</v>
      </c>
      <c r="C33" s="2"/>
      <c r="D33" s="45">
        <v>1500</v>
      </c>
      <c r="E33" s="2"/>
      <c r="F33" s="46">
        <f t="shared" si="2"/>
        <v>18000</v>
      </c>
    </row>
    <row r="34" spans="1:6" x14ac:dyDescent="0.3">
      <c r="A34" t="s">
        <v>7</v>
      </c>
      <c r="B34" s="45">
        <f t="shared" si="1"/>
        <v>75</v>
      </c>
      <c r="C34" s="2"/>
      <c r="D34" s="45">
        <v>300</v>
      </c>
      <c r="E34" s="2"/>
      <c r="F34" s="46">
        <f t="shared" si="2"/>
        <v>3600</v>
      </c>
    </row>
    <row r="35" spans="1:6" x14ac:dyDescent="0.3">
      <c r="A35" t="s">
        <v>73</v>
      </c>
      <c r="B35" s="45">
        <f t="shared" si="1"/>
        <v>125</v>
      </c>
      <c r="C35" s="2"/>
      <c r="D35" s="45">
        <v>500</v>
      </c>
      <c r="E35" s="2"/>
      <c r="F35" s="46">
        <f t="shared" si="2"/>
        <v>6000</v>
      </c>
    </row>
    <row r="36" spans="1:6" x14ac:dyDescent="0.3">
      <c r="A36" t="s">
        <v>74</v>
      </c>
      <c r="B36" s="45">
        <f t="shared" si="1"/>
        <v>1375</v>
      </c>
      <c r="C36" s="2"/>
      <c r="D36" s="45">
        <v>5500</v>
      </c>
      <c r="E36" s="2"/>
      <c r="F36" s="46">
        <f t="shared" si="2"/>
        <v>66000</v>
      </c>
    </row>
    <row r="37" spans="1:6" x14ac:dyDescent="0.3">
      <c r="A37" t="s">
        <v>8</v>
      </c>
      <c r="B37" s="45">
        <f t="shared" si="1"/>
        <v>250</v>
      </c>
      <c r="C37" s="2"/>
      <c r="D37" s="45">
        <v>1000</v>
      </c>
      <c r="E37" s="2"/>
      <c r="F37" s="46">
        <f t="shared" si="2"/>
        <v>12000</v>
      </c>
    </row>
    <row r="38" spans="1:6" x14ac:dyDescent="0.3">
      <c r="A38" t="s">
        <v>33</v>
      </c>
      <c r="B38" s="45">
        <f t="shared" si="1"/>
        <v>250</v>
      </c>
      <c r="C38" s="2"/>
      <c r="D38" s="45">
        <v>1000</v>
      </c>
      <c r="E38" s="2"/>
      <c r="F38" s="46">
        <f t="shared" si="2"/>
        <v>12000</v>
      </c>
    </row>
    <row r="39" spans="1:6" x14ac:dyDescent="0.3">
      <c r="A39" t="s">
        <v>34</v>
      </c>
      <c r="B39" s="45">
        <f t="shared" si="1"/>
        <v>250</v>
      </c>
      <c r="C39" s="1"/>
      <c r="D39" s="45">
        <v>1000</v>
      </c>
      <c r="E39" s="2"/>
      <c r="F39" s="46">
        <f t="shared" si="2"/>
        <v>12000</v>
      </c>
    </row>
    <row r="40" spans="1:6" x14ac:dyDescent="0.3">
      <c r="A40" t="s">
        <v>36</v>
      </c>
      <c r="B40" s="45">
        <f t="shared" si="1"/>
        <v>125</v>
      </c>
      <c r="C40" s="1"/>
      <c r="D40" s="45">
        <v>500</v>
      </c>
      <c r="E40" s="2"/>
      <c r="F40" s="46">
        <f t="shared" si="2"/>
        <v>6000</v>
      </c>
    </row>
    <row r="41" spans="1:6" x14ac:dyDescent="0.3">
      <c r="A41" t="s">
        <v>38</v>
      </c>
      <c r="B41" s="45">
        <f>+D41/4</f>
        <v>250</v>
      </c>
      <c r="C41" s="1"/>
      <c r="D41" s="45">
        <v>1000</v>
      </c>
      <c r="E41" s="2"/>
      <c r="F41" s="46">
        <f t="shared" si="2"/>
        <v>12000</v>
      </c>
    </row>
    <row r="42" spans="1:6" x14ac:dyDescent="0.3">
      <c r="A42" t="s">
        <v>76</v>
      </c>
      <c r="B42" s="45">
        <f>+D42/4</f>
        <v>3625</v>
      </c>
      <c r="C42" s="2"/>
      <c r="D42" s="46">
        <v>14500</v>
      </c>
      <c r="E42" s="2"/>
      <c r="F42" s="46">
        <f>+D42*12</f>
        <v>174000</v>
      </c>
    </row>
    <row r="43" spans="1:6" x14ac:dyDescent="0.3">
      <c r="A43" t="s">
        <v>102</v>
      </c>
      <c r="B43" s="45">
        <f>+D43/4</f>
        <v>762.5</v>
      </c>
      <c r="C43" s="1"/>
      <c r="D43" s="45">
        <v>3050</v>
      </c>
      <c r="E43" s="2"/>
      <c r="F43" s="46">
        <f>+D43*12</f>
        <v>36600</v>
      </c>
    </row>
    <row r="44" spans="1:6" x14ac:dyDescent="0.3">
      <c r="A44" s="9" t="s">
        <v>9</v>
      </c>
      <c r="B44" s="64">
        <f>SUM(B21:B43)</f>
        <v>28195.661764705881</v>
      </c>
      <c r="C44" s="10"/>
      <c r="D44" s="64">
        <f>SUM(D21:D43)</f>
        <v>112782.64705882352</v>
      </c>
      <c r="E44" s="10"/>
      <c r="F44" s="64">
        <f>SUM(F21:F43)</f>
        <v>1353391.7647058824</v>
      </c>
    </row>
    <row r="45" spans="1:6" x14ac:dyDescent="0.3">
      <c r="B45" s="7"/>
      <c r="C45" s="1"/>
      <c r="D45" s="3"/>
      <c r="E45" s="2"/>
    </row>
    <row r="46" spans="1:6" x14ac:dyDescent="0.3">
      <c r="B46" s="7"/>
      <c r="C46" s="1"/>
      <c r="D46" s="3"/>
      <c r="E46" s="2"/>
    </row>
    <row r="47" spans="1:6" x14ac:dyDescent="0.3">
      <c r="A47" s="8" t="s">
        <v>16</v>
      </c>
      <c r="B47" s="20" t="s">
        <v>29</v>
      </c>
      <c r="C47" s="6"/>
      <c r="D47" s="20" t="s">
        <v>30</v>
      </c>
      <c r="E47" s="6"/>
    </row>
    <row r="48" spans="1:6" x14ac:dyDescent="0.3">
      <c r="A48" t="s">
        <v>31</v>
      </c>
      <c r="B48" s="11">
        <f>+C4</f>
        <v>36480</v>
      </c>
      <c r="C48" s="1"/>
      <c r="D48" s="11">
        <f>+D4</f>
        <v>437760</v>
      </c>
      <c r="E48" s="2"/>
    </row>
    <row r="49" spans="1:6" x14ac:dyDescent="0.3">
      <c r="A49" t="s">
        <v>14</v>
      </c>
      <c r="B49" s="45">
        <f>+C8</f>
        <v>1276800</v>
      </c>
      <c r="C49" s="59">
        <f>+B49/B48</f>
        <v>35</v>
      </c>
      <c r="D49" s="2">
        <f>D8</f>
        <v>15321600</v>
      </c>
      <c r="E49" s="59">
        <f>+D49/D48</f>
        <v>35</v>
      </c>
    </row>
    <row r="50" spans="1:6" x14ac:dyDescent="0.3">
      <c r="A50" t="s">
        <v>10</v>
      </c>
      <c r="B50" s="50">
        <f>D16</f>
        <v>719527.64586666669</v>
      </c>
      <c r="C50" s="2">
        <f>+B50/B48</f>
        <v>19.723893801169591</v>
      </c>
      <c r="D50" s="2">
        <f>+F16</f>
        <v>8634331.7504000012</v>
      </c>
      <c r="E50" s="2">
        <f>+D50/D48</f>
        <v>19.723893801169595</v>
      </c>
    </row>
    <row r="51" spans="1:6" x14ac:dyDescent="0.3">
      <c r="A51" s="12" t="s">
        <v>13</v>
      </c>
      <c r="B51" s="47">
        <f>+B49-B50</f>
        <v>557272.35413333331</v>
      </c>
      <c r="C51" s="13"/>
      <c r="D51" s="13">
        <f>+D49-D50</f>
        <v>6687268.2495999988</v>
      </c>
      <c r="E51" s="13"/>
    </row>
    <row r="52" spans="1:6" x14ac:dyDescent="0.3">
      <c r="A52" t="s">
        <v>11</v>
      </c>
      <c r="B52" s="50">
        <f>+D44</f>
        <v>112782.64705882352</v>
      </c>
      <c r="C52" s="2">
        <f>+B52/B48</f>
        <v>3.0916295794633641</v>
      </c>
      <c r="D52" s="2">
        <f>+F44</f>
        <v>1353391.7647058824</v>
      </c>
      <c r="E52" s="2">
        <f>+D52/D48</f>
        <v>3.0916295794633646</v>
      </c>
    </row>
    <row r="53" spans="1:6" x14ac:dyDescent="0.3">
      <c r="A53" s="12" t="s">
        <v>12</v>
      </c>
      <c r="B53" s="47">
        <f>+B50+B52</f>
        <v>832310.29292549018</v>
      </c>
      <c r="C53" s="76">
        <f>+B53/B48</f>
        <v>22.815523380632953</v>
      </c>
      <c r="D53" s="13">
        <f>+D50+D52</f>
        <v>9987723.5151058845</v>
      </c>
      <c r="E53" s="76">
        <f>+D53/D48</f>
        <v>22.81552338063296</v>
      </c>
    </row>
    <row r="54" spans="1:6" x14ac:dyDescent="0.3">
      <c r="A54" s="15" t="s">
        <v>15</v>
      </c>
      <c r="B54" s="51">
        <f>+B49-B53</f>
        <v>444489.70707450982</v>
      </c>
      <c r="C54" s="7">
        <f>B54/B49</f>
        <v>0.34812790341048699</v>
      </c>
      <c r="D54" s="16">
        <f>+D49-D53</f>
        <v>5333876.4848941155</v>
      </c>
      <c r="E54" s="7">
        <f>D54/D49</f>
        <v>0.34812790341048688</v>
      </c>
    </row>
    <row r="55" spans="1:6" ht="15" thickBot="1" x14ac:dyDescent="0.35">
      <c r="A55" s="14" t="s">
        <v>79</v>
      </c>
      <c r="B55" s="47">
        <f>+B54*0.25</f>
        <v>111122.42676862745</v>
      </c>
      <c r="C55" s="79"/>
      <c r="D55" s="13">
        <f>+D54*0.25</f>
        <v>1333469.1212235289</v>
      </c>
      <c r="E55" s="2"/>
    </row>
    <row r="56" spans="1:6" ht="15" thickBot="1" x14ac:dyDescent="0.35">
      <c r="A56" s="24" t="s">
        <v>41</v>
      </c>
      <c r="B56" s="52">
        <f>+B54-B55</f>
        <v>333367.28030588233</v>
      </c>
      <c r="C56" s="77">
        <f>+B56/B49</f>
        <v>0.26109592755786526</v>
      </c>
      <c r="D56" s="53">
        <f>+D54-D55</f>
        <v>4000407.3636705866</v>
      </c>
      <c r="E56" s="77">
        <f>+D56/D49</f>
        <v>0.26109592755786515</v>
      </c>
      <c r="F56" s="23"/>
    </row>
    <row r="57" spans="1:6" x14ac:dyDescent="0.3">
      <c r="E57" s="78"/>
    </row>
    <row r="58" spans="1:6" x14ac:dyDescent="0.3">
      <c r="E58" s="78"/>
    </row>
    <row r="59" spans="1:6" x14ac:dyDescent="0.3">
      <c r="A59" s="74" t="s">
        <v>103</v>
      </c>
      <c r="E59" s="78"/>
    </row>
    <row r="60" spans="1:6" x14ac:dyDescent="0.3">
      <c r="A60" t="s">
        <v>80</v>
      </c>
      <c r="D60" s="2">
        <f>8120+8650</f>
        <v>16770</v>
      </c>
      <c r="E60" s="78"/>
    </row>
    <row r="61" spans="1:6" x14ac:dyDescent="0.3">
      <c r="A61" t="s">
        <v>81</v>
      </c>
      <c r="D61" s="2">
        <f>32000</f>
        <v>32000</v>
      </c>
      <c r="E61" s="78"/>
    </row>
    <row r="62" spans="1:6" ht="15" thickBot="1" x14ac:dyDescent="0.35">
      <c r="D62" s="62">
        <f>+D56+D60+D61</f>
        <v>4049177.3636705866</v>
      </c>
      <c r="E62" s="77">
        <f>+D62/D49</f>
        <v>0.26427901548601884</v>
      </c>
    </row>
    <row r="63" spans="1:6" ht="15" thickTop="1" x14ac:dyDescent="0.3"/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9" orientation="landscape" r:id="rId1"/>
  <ignoredErrors>
    <ignoredError sqref="D49 C54" formula="1"/>
    <ignoredError sqref="E49 E54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1"/>
  <dimension ref="A2:O59"/>
  <sheetViews>
    <sheetView topLeftCell="A43" workbookViewId="0">
      <selection activeCell="O38" sqref="O38"/>
    </sheetView>
  </sheetViews>
  <sheetFormatPr defaultRowHeight="14.4" x14ac:dyDescent="0.3"/>
  <cols>
    <col min="7" max="7" width="10" bestFit="1" customWidth="1"/>
    <col min="13" max="14" width="11.109375" bestFit="1" customWidth="1"/>
  </cols>
  <sheetData>
    <row r="2" spans="1:13" ht="52.8" x14ac:dyDescent="0.3">
      <c r="A2" s="25" t="s">
        <v>46</v>
      </c>
    </row>
    <row r="3" spans="1:13" ht="18" thickBot="1" x14ac:dyDescent="0.35">
      <c r="A3" s="26"/>
    </row>
    <row r="4" spans="1:13" ht="30.6" x14ac:dyDescent="0.3">
      <c r="A4" s="37" t="s">
        <v>47</v>
      </c>
      <c r="B4" s="38" t="s">
        <v>48</v>
      </c>
      <c r="C4" s="38" t="s">
        <v>49</v>
      </c>
      <c r="D4" s="38" t="s">
        <v>50</v>
      </c>
      <c r="E4" s="38" t="s">
        <v>51</v>
      </c>
      <c r="F4" s="38" t="s">
        <v>52</v>
      </c>
      <c r="G4" s="38" t="s">
        <v>53</v>
      </c>
      <c r="H4" s="38" t="s">
        <v>54</v>
      </c>
      <c r="I4" s="38" t="s">
        <v>55</v>
      </c>
      <c r="J4" s="38" t="s">
        <v>56</v>
      </c>
      <c r="K4" s="38" t="s">
        <v>57</v>
      </c>
      <c r="L4" s="38" t="s">
        <v>58</v>
      </c>
      <c r="M4" s="39" t="s">
        <v>59</v>
      </c>
    </row>
    <row r="5" spans="1:13" x14ac:dyDescent="0.3">
      <c r="A5" s="40" t="s">
        <v>60</v>
      </c>
      <c r="B5" s="32"/>
      <c r="C5" s="33">
        <v>19112.89</v>
      </c>
      <c r="D5" s="33">
        <v>1365.21</v>
      </c>
      <c r="E5" s="33">
        <v>116042.57</v>
      </c>
      <c r="F5" s="32">
        <v>884.37</v>
      </c>
      <c r="G5" s="33">
        <v>15158.19</v>
      </c>
      <c r="H5" s="33">
        <v>116042.57</v>
      </c>
      <c r="I5" s="33">
        <v>2550.3200000000002</v>
      </c>
      <c r="J5" s="33">
        <v>136520.67000000001</v>
      </c>
      <c r="K5" s="33">
        <v>21160.7</v>
      </c>
      <c r="L5" s="33">
        <v>2730.41</v>
      </c>
      <c r="M5" s="41">
        <v>160411.78</v>
      </c>
    </row>
    <row r="6" spans="1:13" x14ac:dyDescent="0.3">
      <c r="A6" s="40" t="s">
        <v>61</v>
      </c>
      <c r="B6" s="32"/>
      <c r="C6" s="33">
        <v>20402.53</v>
      </c>
      <c r="D6" s="33">
        <v>1457.32</v>
      </c>
      <c r="E6" s="33">
        <v>123872.53</v>
      </c>
      <c r="F6" s="32">
        <v>954.29</v>
      </c>
      <c r="G6" s="33">
        <v>22918.240000000002</v>
      </c>
      <c r="H6" s="33">
        <v>239915.1</v>
      </c>
      <c r="I6" s="33">
        <v>2550.3200000000002</v>
      </c>
      <c r="J6" s="33">
        <v>145732.39000000001</v>
      </c>
      <c r="K6" s="33">
        <v>22588.52</v>
      </c>
      <c r="L6" s="33">
        <v>2914.65</v>
      </c>
      <c r="M6" s="41">
        <v>171235.56</v>
      </c>
    </row>
    <row r="7" spans="1:13" x14ac:dyDescent="0.3">
      <c r="A7" s="40" t="s">
        <v>62</v>
      </c>
      <c r="B7" s="32"/>
      <c r="C7" s="33">
        <v>21002.63</v>
      </c>
      <c r="D7" s="33">
        <v>1500.19</v>
      </c>
      <c r="E7" s="33">
        <v>134921.51999999999</v>
      </c>
      <c r="F7" s="33">
        <v>1043.03</v>
      </c>
      <c r="G7" s="33">
        <v>33878.49</v>
      </c>
      <c r="H7" s="33">
        <v>374836.62</v>
      </c>
      <c r="I7" s="33">
        <v>2550.3200000000002</v>
      </c>
      <c r="J7" s="33">
        <v>157424.34</v>
      </c>
      <c r="K7" s="33">
        <v>23252.91</v>
      </c>
      <c r="L7" s="33">
        <v>3000.38</v>
      </c>
      <c r="M7" s="41">
        <v>183677.62</v>
      </c>
    </row>
    <row r="8" spans="1:13" x14ac:dyDescent="0.3">
      <c r="A8" s="40" t="s">
        <v>63</v>
      </c>
      <c r="B8" s="32"/>
      <c r="C8" s="33">
        <v>21002.63</v>
      </c>
      <c r="D8" s="33">
        <v>1500.19</v>
      </c>
      <c r="E8" s="33">
        <v>134921.51999999999</v>
      </c>
      <c r="F8" s="33">
        <v>1043.03</v>
      </c>
      <c r="G8" s="33">
        <v>33878.49</v>
      </c>
      <c r="H8" s="33">
        <v>509758.15</v>
      </c>
      <c r="I8" s="33">
        <v>2550.3200000000002</v>
      </c>
      <c r="J8" s="33">
        <v>157424.34</v>
      </c>
      <c r="K8" s="33">
        <v>23252.91</v>
      </c>
      <c r="L8" s="33">
        <v>3000.38</v>
      </c>
      <c r="M8" s="41">
        <v>183677.62</v>
      </c>
    </row>
    <row r="9" spans="1:13" x14ac:dyDescent="0.3">
      <c r="A9" s="40" t="s">
        <v>64</v>
      </c>
      <c r="B9" s="32"/>
      <c r="C9" s="33">
        <v>21002.63</v>
      </c>
      <c r="D9" s="33">
        <v>1500.19</v>
      </c>
      <c r="E9" s="33">
        <v>134921.51999999999</v>
      </c>
      <c r="F9" s="33">
        <v>1043.03</v>
      </c>
      <c r="G9" s="33">
        <v>33878.49</v>
      </c>
      <c r="H9" s="33">
        <v>644679.67000000004</v>
      </c>
      <c r="I9" s="33">
        <v>2550.3200000000002</v>
      </c>
      <c r="J9" s="33">
        <v>157424.34</v>
      </c>
      <c r="K9" s="33">
        <v>23252.91</v>
      </c>
      <c r="L9" s="33">
        <v>3000.38</v>
      </c>
      <c r="M9" s="41">
        <v>183677.62</v>
      </c>
    </row>
    <row r="10" spans="1:13" x14ac:dyDescent="0.3">
      <c r="A10" s="40" t="s">
        <v>65</v>
      </c>
      <c r="B10" s="32"/>
      <c r="C10" s="33">
        <v>21002.63</v>
      </c>
      <c r="D10" s="33">
        <v>1500.19</v>
      </c>
      <c r="E10" s="33">
        <v>134921.51999999999</v>
      </c>
      <c r="F10" s="33">
        <v>1043.03</v>
      </c>
      <c r="G10" s="33">
        <v>33878.49</v>
      </c>
      <c r="H10" s="33">
        <v>779601.19</v>
      </c>
      <c r="I10" s="33">
        <v>2550.3200000000002</v>
      </c>
      <c r="J10" s="33">
        <v>157424.34</v>
      </c>
      <c r="K10" s="33">
        <v>23252.91</v>
      </c>
      <c r="L10" s="33">
        <v>3000.38</v>
      </c>
      <c r="M10" s="41">
        <v>183677.62</v>
      </c>
    </row>
    <row r="11" spans="1:13" x14ac:dyDescent="0.3">
      <c r="A11" s="40" t="s">
        <v>66</v>
      </c>
      <c r="B11" s="32"/>
      <c r="C11" s="33">
        <v>21002.63</v>
      </c>
      <c r="D11" s="33">
        <v>1500.19</v>
      </c>
      <c r="E11" s="33">
        <v>139764.34</v>
      </c>
      <c r="F11" s="33">
        <v>1079.79</v>
      </c>
      <c r="G11" s="33">
        <v>38684.559999999998</v>
      </c>
      <c r="H11" s="33">
        <v>919365.54</v>
      </c>
      <c r="I11" s="33">
        <v>3001.06</v>
      </c>
      <c r="J11" s="33">
        <v>162267.16</v>
      </c>
      <c r="K11" s="33">
        <v>23252.91</v>
      </c>
      <c r="L11" s="33">
        <v>3000.38</v>
      </c>
      <c r="M11" s="41">
        <v>188520.44</v>
      </c>
    </row>
    <row r="12" spans="1:13" ht="20.399999999999999" x14ac:dyDescent="0.3">
      <c r="A12" s="40" t="s">
        <v>67</v>
      </c>
      <c r="B12" s="32"/>
      <c r="C12" s="33">
        <v>21002.63</v>
      </c>
      <c r="D12" s="33">
        <v>1500.19</v>
      </c>
      <c r="E12" s="33">
        <v>150400.15</v>
      </c>
      <c r="F12" s="33">
        <v>1160.51</v>
      </c>
      <c r="G12" s="33">
        <v>49239.63</v>
      </c>
      <c r="H12" s="33">
        <v>1069765.68</v>
      </c>
      <c r="I12" s="33">
        <v>3400.42</v>
      </c>
      <c r="J12" s="33">
        <v>172902.96</v>
      </c>
      <c r="K12" s="33">
        <v>23252.91</v>
      </c>
      <c r="L12" s="33">
        <v>3000.38</v>
      </c>
      <c r="M12" s="41">
        <v>199156.24</v>
      </c>
    </row>
    <row r="13" spans="1:13" x14ac:dyDescent="0.3">
      <c r="A13" s="40" t="s">
        <v>68</v>
      </c>
      <c r="B13" s="32"/>
      <c r="C13" s="33">
        <v>21002.63</v>
      </c>
      <c r="D13" s="33">
        <v>1500.19</v>
      </c>
      <c r="E13" s="33">
        <v>150400.15</v>
      </c>
      <c r="F13" s="33">
        <v>1160.51</v>
      </c>
      <c r="G13" s="33">
        <v>49239.63</v>
      </c>
      <c r="H13" s="33">
        <v>1220165.83</v>
      </c>
      <c r="I13" s="33">
        <v>3400.42</v>
      </c>
      <c r="J13" s="33">
        <v>172902.96</v>
      </c>
      <c r="K13" s="33">
        <v>23252.91</v>
      </c>
      <c r="L13" s="33">
        <v>3000.38</v>
      </c>
      <c r="M13" s="41">
        <v>199156.24</v>
      </c>
    </row>
    <row r="14" spans="1:13" x14ac:dyDescent="0.3">
      <c r="A14" s="40" t="s">
        <v>69</v>
      </c>
      <c r="B14" s="32"/>
      <c r="C14" s="33">
        <v>21002.63</v>
      </c>
      <c r="D14" s="33">
        <v>1500.19</v>
      </c>
      <c r="E14" s="33">
        <v>150400.15</v>
      </c>
      <c r="F14" s="33">
        <v>1160.51</v>
      </c>
      <c r="G14" s="33">
        <v>49239.63</v>
      </c>
      <c r="H14" s="33">
        <v>1370565.97</v>
      </c>
      <c r="I14" s="33">
        <v>3400.42</v>
      </c>
      <c r="J14" s="33">
        <v>172902.96</v>
      </c>
      <c r="K14" s="33">
        <v>23252.91</v>
      </c>
      <c r="L14" s="33">
        <v>3000.38</v>
      </c>
      <c r="M14" s="41">
        <v>199156.24</v>
      </c>
    </row>
    <row r="15" spans="1:13" x14ac:dyDescent="0.3">
      <c r="A15" s="40" t="s">
        <v>70</v>
      </c>
      <c r="B15" s="32"/>
      <c r="C15" s="33">
        <v>21002.63</v>
      </c>
      <c r="D15" s="33">
        <v>1500.19</v>
      </c>
      <c r="E15" s="33">
        <v>150400.15</v>
      </c>
      <c r="F15" s="33">
        <v>1160.51</v>
      </c>
      <c r="G15" s="33">
        <v>49239.63</v>
      </c>
      <c r="H15" s="33">
        <v>1520966.12</v>
      </c>
      <c r="I15" s="33">
        <v>3400.42</v>
      </c>
      <c r="J15" s="33">
        <v>172902.96</v>
      </c>
      <c r="K15" s="33">
        <v>23252.91</v>
      </c>
      <c r="L15" s="33">
        <v>3000.38</v>
      </c>
      <c r="M15" s="41">
        <v>199156.24</v>
      </c>
    </row>
    <row r="16" spans="1:13" x14ac:dyDescent="0.3">
      <c r="A16" s="40" t="s">
        <v>71</v>
      </c>
      <c r="B16" s="32"/>
      <c r="C16" s="33">
        <v>21002.63</v>
      </c>
      <c r="D16" s="33">
        <v>1500.19</v>
      </c>
      <c r="E16" s="33">
        <v>150400.15</v>
      </c>
      <c r="F16" s="33">
        <v>1160.51</v>
      </c>
      <c r="G16" s="33">
        <v>49239.63</v>
      </c>
      <c r="H16" s="33">
        <v>1671366.26</v>
      </c>
      <c r="I16" s="33">
        <v>3400.42</v>
      </c>
      <c r="J16" s="33">
        <v>172902.96</v>
      </c>
      <c r="K16" s="33">
        <v>23252.91</v>
      </c>
      <c r="L16" s="33">
        <v>3000.38</v>
      </c>
      <c r="M16" s="41">
        <v>199156.24</v>
      </c>
    </row>
    <row r="17" spans="1:14" ht="15" thickBot="1" x14ac:dyDescent="0.35">
      <c r="A17" s="42" t="s">
        <v>44</v>
      </c>
      <c r="B17" s="43">
        <v>1200000</v>
      </c>
      <c r="C17" s="43">
        <v>249541.68</v>
      </c>
      <c r="D17" s="43">
        <v>17824.41</v>
      </c>
      <c r="E17" s="43">
        <v>1671366.26</v>
      </c>
      <c r="F17" s="43">
        <v>12893.15</v>
      </c>
      <c r="G17" s="43">
        <v>458473.11</v>
      </c>
      <c r="H17" s="43">
        <v>1671366.26</v>
      </c>
      <c r="I17" s="43">
        <v>35305.08</v>
      </c>
      <c r="J17" s="43">
        <v>1938732.35</v>
      </c>
      <c r="K17" s="43">
        <v>276278.28999999998</v>
      </c>
      <c r="L17" s="43">
        <v>35648.81</v>
      </c>
      <c r="M17" s="44">
        <v>2250659.44</v>
      </c>
    </row>
    <row r="18" spans="1:14" ht="15" thickBot="1" x14ac:dyDescent="0.35">
      <c r="A18" s="34" t="s">
        <v>72</v>
      </c>
      <c r="B18" s="35">
        <v>100000</v>
      </c>
      <c r="C18" s="35">
        <v>20795.14</v>
      </c>
      <c r="D18" s="35">
        <v>1485.37</v>
      </c>
      <c r="E18" s="35">
        <v>139280.51999999999</v>
      </c>
      <c r="F18" s="35">
        <v>1074.43</v>
      </c>
      <c r="G18" s="35">
        <v>38206.089999999997</v>
      </c>
      <c r="H18" s="35">
        <v>869752.39</v>
      </c>
      <c r="I18" s="35">
        <v>2942.09</v>
      </c>
      <c r="J18" s="35">
        <v>161561.03</v>
      </c>
      <c r="K18" s="35">
        <v>23023.19</v>
      </c>
      <c r="L18" s="35">
        <v>2970.73</v>
      </c>
      <c r="M18" s="36">
        <v>187554.95</v>
      </c>
      <c r="N18" s="45">
        <f>+M18/M19</f>
        <v>5516.3220588235299</v>
      </c>
    </row>
    <row r="19" spans="1:14" x14ac:dyDescent="0.3">
      <c r="M19" s="31">
        <v>34</v>
      </c>
    </row>
    <row r="20" spans="1:14" x14ac:dyDescent="0.3">
      <c r="M20" s="3">
        <f>+M17/M19</f>
        <v>66195.86588235294</v>
      </c>
    </row>
    <row r="22" spans="1:14" ht="52.8" x14ac:dyDescent="0.3">
      <c r="A22" s="25" t="s">
        <v>46</v>
      </c>
    </row>
    <row r="23" spans="1:14" ht="18" thickBot="1" x14ac:dyDescent="0.35">
      <c r="A23" s="26"/>
    </row>
    <row r="24" spans="1:14" ht="31.2" thickBot="1" x14ac:dyDescent="0.35">
      <c r="A24" s="27" t="s">
        <v>47</v>
      </c>
      <c r="B24" s="27" t="s">
        <v>48</v>
      </c>
      <c r="C24" s="27" t="s">
        <v>49</v>
      </c>
      <c r="D24" s="27" t="s">
        <v>50</v>
      </c>
      <c r="E24" s="27" t="s">
        <v>51</v>
      </c>
      <c r="F24" s="27" t="s">
        <v>52</v>
      </c>
      <c r="G24" s="27" t="s">
        <v>53</v>
      </c>
      <c r="H24" s="27" t="s">
        <v>54</v>
      </c>
      <c r="I24" s="27" t="s">
        <v>55</v>
      </c>
      <c r="J24" s="27" t="s">
        <v>56</v>
      </c>
      <c r="K24" s="27" t="s">
        <v>57</v>
      </c>
      <c r="L24" s="27" t="s">
        <v>58</v>
      </c>
      <c r="M24" s="27" t="s">
        <v>59</v>
      </c>
    </row>
    <row r="25" spans="1:14" ht="15" thickBot="1" x14ac:dyDescent="0.35">
      <c r="A25" s="28" t="s">
        <v>60</v>
      </c>
      <c r="B25" s="29"/>
      <c r="C25" s="30">
        <v>9262.2900000000009</v>
      </c>
      <c r="D25" s="29">
        <v>661.59</v>
      </c>
      <c r="E25" s="30">
        <v>56235.3</v>
      </c>
      <c r="F25" s="29">
        <v>350.33</v>
      </c>
      <c r="G25" s="30">
        <v>5884.98</v>
      </c>
      <c r="H25" s="30">
        <v>56235.3</v>
      </c>
      <c r="I25" s="30">
        <v>2550.3200000000002</v>
      </c>
      <c r="J25" s="30">
        <v>66159.179999999993</v>
      </c>
      <c r="K25" s="30">
        <v>10254.67</v>
      </c>
      <c r="L25" s="30">
        <v>1323.18</v>
      </c>
      <c r="M25" s="30">
        <v>77737.039999999994</v>
      </c>
    </row>
    <row r="26" spans="1:14" ht="15" thickBot="1" x14ac:dyDescent="0.35">
      <c r="A26" s="28" t="s">
        <v>61</v>
      </c>
      <c r="B26" s="29"/>
      <c r="C26" s="30">
        <v>9288.01</v>
      </c>
      <c r="D26" s="29">
        <v>663.43</v>
      </c>
      <c r="E26" s="30">
        <v>56391.46</v>
      </c>
      <c r="F26" s="29">
        <v>351.72</v>
      </c>
      <c r="G26" s="30">
        <v>6039.74</v>
      </c>
      <c r="H26" s="30">
        <v>112626.77</v>
      </c>
      <c r="I26" s="30">
        <v>2550.3200000000002</v>
      </c>
      <c r="J26" s="30">
        <v>66342.899999999994</v>
      </c>
      <c r="K26" s="30">
        <v>10283.15</v>
      </c>
      <c r="L26" s="30">
        <v>1326.86</v>
      </c>
      <c r="M26" s="30">
        <v>77952.899999999994</v>
      </c>
    </row>
    <row r="27" spans="1:14" ht="15" thickBot="1" x14ac:dyDescent="0.35">
      <c r="A27" s="28" t="s">
        <v>62</v>
      </c>
      <c r="B27" s="29"/>
      <c r="C27" s="30">
        <v>9847.7099999999991</v>
      </c>
      <c r="D27" s="29">
        <v>703.41</v>
      </c>
      <c r="E27" s="30">
        <v>59789.68</v>
      </c>
      <c r="F27" s="29">
        <v>382.07</v>
      </c>
      <c r="G27" s="30">
        <v>9407.6200000000008</v>
      </c>
      <c r="H27" s="30">
        <v>172416.45</v>
      </c>
      <c r="I27" s="30">
        <v>2550.3200000000002</v>
      </c>
      <c r="J27" s="30">
        <v>70340.81</v>
      </c>
      <c r="K27" s="30">
        <v>10902.82</v>
      </c>
      <c r="L27" s="30">
        <v>1406.82</v>
      </c>
      <c r="M27" s="30">
        <v>82650.45</v>
      </c>
    </row>
    <row r="28" spans="1:14" ht="15" thickBot="1" x14ac:dyDescent="0.35">
      <c r="A28" s="28" t="s">
        <v>63</v>
      </c>
      <c r="B28" s="29"/>
      <c r="C28" s="30">
        <v>9882.99</v>
      </c>
      <c r="D28" s="29">
        <v>705.93</v>
      </c>
      <c r="E28" s="30">
        <v>60003.85</v>
      </c>
      <c r="F28" s="29">
        <v>383.98</v>
      </c>
      <c r="G28" s="30">
        <v>9619.8700000000008</v>
      </c>
      <c r="H28" s="30">
        <v>232420.3</v>
      </c>
      <c r="I28" s="30">
        <v>2550.3200000000002</v>
      </c>
      <c r="J28" s="30">
        <v>70592.77</v>
      </c>
      <c r="K28" s="30">
        <v>10941.88</v>
      </c>
      <c r="L28" s="30">
        <v>1411.86</v>
      </c>
      <c r="M28" s="30">
        <v>82946.5</v>
      </c>
    </row>
    <row r="29" spans="1:14" ht="15" thickBot="1" x14ac:dyDescent="0.35">
      <c r="A29" s="28" t="s">
        <v>64</v>
      </c>
      <c r="B29" s="29"/>
      <c r="C29" s="30">
        <v>10803.71</v>
      </c>
      <c r="D29" s="29">
        <v>771.69</v>
      </c>
      <c r="E29" s="30">
        <v>65593.94</v>
      </c>
      <c r="F29" s="29">
        <v>433.9</v>
      </c>
      <c r="G29" s="30">
        <v>15160.04</v>
      </c>
      <c r="H29" s="30">
        <v>298014.24</v>
      </c>
      <c r="I29" s="30">
        <v>2550.3200000000002</v>
      </c>
      <c r="J29" s="30">
        <v>77169.34</v>
      </c>
      <c r="K29" s="30">
        <v>11961.25</v>
      </c>
      <c r="L29" s="30">
        <v>1543.39</v>
      </c>
      <c r="M29" s="30">
        <v>90673.98</v>
      </c>
    </row>
    <row r="30" spans="1:14" ht="15" thickBot="1" x14ac:dyDescent="0.35">
      <c r="A30" s="28" t="s">
        <v>65</v>
      </c>
      <c r="B30" s="29"/>
      <c r="C30" s="30">
        <v>10803.71</v>
      </c>
      <c r="D30" s="29">
        <v>771.69</v>
      </c>
      <c r="E30" s="30">
        <v>65593.94</v>
      </c>
      <c r="F30" s="29">
        <v>433.9</v>
      </c>
      <c r="G30" s="30">
        <v>15160.04</v>
      </c>
      <c r="H30" s="30">
        <v>363608.18</v>
      </c>
      <c r="I30" s="30">
        <v>2550.3200000000002</v>
      </c>
      <c r="J30" s="30">
        <v>77169.34</v>
      </c>
      <c r="K30" s="30">
        <v>11961.25</v>
      </c>
      <c r="L30" s="30">
        <v>1543.39</v>
      </c>
      <c r="M30" s="30">
        <v>90673.98</v>
      </c>
    </row>
    <row r="31" spans="1:14" ht="15" thickBot="1" x14ac:dyDescent="0.35">
      <c r="A31" s="28" t="s">
        <v>66</v>
      </c>
      <c r="B31" s="29"/>
      <c r="C31" s="30">
        <v>10700.75</v>
      </c>
      <c r="D31" s="29">
        <v>764.34</v>
      </c>
      <c r="E31" s="30">
        <v>64968.84</v>
      </c>
      <c r="F31" s="29">
        <v>428.31</v>
      </c>
      <c r="G31" s="30">
        <v>14540.53</v>
      </c>
      <c r="H31" s="30">
        <v>428577.02</v>
      </c>
      <c r="I31" s="30">
        <v>3001.06</v>
      </c>
      <c r="J31" s="30">
        <v>76433.929999999993</v>
      </c>
      <c r="K31" s="30">
        <v>11847.26</v>
      </c>
      <c r="L31" s="30">
        <v>1528.68</v>
      </c>
      <c r="M31" s="30">
        <v>89809.87</v>
      </c>
    </row>
    <row r="32" spans="1:14" ht="21" thickBot="1" x14ac:dyDescent="0.35">
      <c r="A32" s="28" t="s">
        <v>67</v>
      </c>
      <c r="B32" s="29"/>
      <c r="C32" s="30">
        <v>10609.53</v>
      </c>
      <c r="D32" s="29">
        <v>757.82</v>
      </c>
      <c r="E32" s="30">
        <v>64415</v>
      </c>
      <c r="F32" s="29">
        <v>423.37</v>
      </c>
      <c r="G32" s="30">
        <v>13991.63</v>
      </c>
      <c r="H32" s="30">
        <v>492992.02</v>
      </c>
      <c r="I32" s="30">
        <v>3400.42</v>
      </c>
      <c r="J32" s="30">
        <v>75782.350000000006</v>
      </c>
      <c r="K32" s="30">
        <v>11746.26</v>
      </c>
      <c r="L32" s="30">
        <v>1515.65</v>
      </c>
      <c r="M32" s="30">
        <v>89044.26</v>
      </c>
    </row>
    <row r="33" spans="1:15" ht="15" thickBot="1" x14ac:dyDescent="0.35">
      <c r="A33" s="28" t="s">
        <v>68</v>
      </c>
      <c r="B33" s="29"/>
      <c r="C33" s="30">
        <v>10609.53</v>
      </c>
      <c r="D33" s="29">
        <v>757.82</v>
      </c>
      <c r="E33" s="30">
        <v>64415</v>
      </c>
      <c r="F33" s="29">
        <v>423.37</v>
      </c>
      <c r="G33" s="30">
        <v>13991.63</v>
      </c>
      <c r="H33" s="30">
        <v>557407.02</v>
      </c>
      <c r="I33" s="30">
        <v>3400.42</v>
      </c>
      <c r="J33" s="30">
        <v>75782.350000000006</v>
      </c>
      <c r="K33" s="30">
        <v>11746.26</v>
      </c>
      <c r="L33" s="30">
        <v>1515.65</v>
      </c>
      <c r="M33" s="30">
        <v>89044.26</v>
      </c>
    </row>
    <row r="34" spans="1:15" ht="15" thickBot="1" x14ac:dyDescent="0.35">
      <c r="A34" s="28" t="s">
        <v>69</v>
      </c>
      <c r="B34" s="29"/>
      <c r="C34" s="30">
        <v>10609.53</v>
      </c>
      <c r="D34" s="29">
        <v>757.82</v>
      </c>
      <c r="E34" s="30">
        <v>64415</v>
      </c>
      <c r="F34" s="29">
        <v>423.37</v>
      </c>
      <c r="G34" s="30">
        <v>13991.63</v>
      </c>
      <c r="H34" s="30">
        <v>621822.02</v>
      </c>
      <c r="I34" s="30">
        <v>3400.42</v>
      </c>
      <c r="J34" s="30">
        <v>75782.350000000006</v>
      </c>
      <c r="K34" s="30">
        <v>11746.26</v>
      </c>
      <c r="L34" s="30">
        <v>1515.65</v>
      </c>
      <c r="M34" s="30">
        <v>89044.26</v>
      </c>
    </row>
    <row r="35" spans="1:15" ht="15" thickBot="1" x14ac:dyDescent="0.35">
      <c r="A35" s="28" t="s">
        <v>70</v>
      </c>
      <c r="B35" s="29"/>
      <c r="C35" s="30">
        <v>10609.53</v>
      </c>
      <c r="D35" s="29">
        <v>757.82</v>
      </c>
      <c r="E35" s="30">
        <v>64415</v>
      </c>
      <c r="F35" s="29">
        <v>423.37</v>
      </c>
      <c r="G35" s="30">
        <v>13991.63</v>
      </c>
      <c r="H35" s="30">
        <v>686237.02</v>
      </c>
      <c r="I35" s="30">
        <v>3400.42</v>
      </c>
      <c r="J35" s="30">
        <v>75782.350000000006</v>
      </c>
      <c r="K35" s="30">
        <v>11746.26</v>
      </c>
      <c r="L35" s="30">
        <v>1515.65</v>
      </c>
      <c r="M35" s="30">
        <v>89044.26</v>
      </c>
    </row>
    <row r="36" spans="1:15" ht="15" thickBot="1" x14ac:dyDescent="0.35">
      <c r="A36" s="28" t="s">
        <v>71</v>
      </c>
      <c r="B36" s="29"/>
      <c r="C36" s="30">
        <v>10609.53</v>
      </c>
      <c r="D36" s="29">
        <v>757.82</v>
      </c>
      <c r="E36" s="30">
        <v>64415</v>
      </c>
      <c r="F36" s="29">
        <v>423.37</v>
      </c>
      <c r="G36" s="30">
        <v>13991.63</v>
      </c>
      <c r="H36" s="30">
        <v>750652.02</v>
      </c>
      <c r="I36" s="30">
        <v>3400.42</v>
      </c>
      <c r="J36" s="30">
        <v>75782.350000000006</v>
      </c>
      <c r="K36" s="30">
        <v>11746.26</v>
      </c>
      <c r="L36" s="30">
        <v>1515.65</v>
      </c>
      <c r="M36" s="30">
        <v>89044.26</v>
      </c>
    </row>
    <row r="37" spans="1:15" ht="15" thickBot="1" x14ac:dyDescent="0.35">
      <c r="A37" s="42" t="s">
        <v>44</v>
      </c>
      <c r="B37" s="43">
        <v>600000</v>
      </c>
      <c r="C37" s="43">
        <v>123636.8</v>
      </c>
      <c r="D37" s="43">
        <v>8831.2000000000007</v>
      </c>
      <c r="E37" s="43">
        <v>750652.02</v>
      </c>
      <c r="F37" s="43">
        <v>4881.05</v>
      </c>
      <c r="G37" s="43">
        <v>145770.96</v>
      </c>
      <c r="H37" s="43">
        <v>750652.02</v>
      </c>
      <c r="I37" s="43">
        <v>35305.08</v>
      </c>
      <c r="J37" s="43">
        <v>883120.02</v>
      </c>
      <c r="K37" s="43">
        <v>136883.6</v>
      </c>
      <c r="L37" s="43">
        <v>17662.400000000001</v>
      </c>
      <c r="M37" s="44">
        <v>1037666.03</v>
      </c>
    </row>
    <row r="38" spans="1:15" ht="15" thickBot="1" x14ac:dyDescent="0.35">
      <c r="A38" s="34" t="s">
        <v>72</v>
      </c>
      <c r="B38" s="35">
        <v>50000</v>
      </c>
      <c r="C38" s="35">
        <v>10303.07</v>
      </c>
      <c r="D38" s="35">
        <v>735.93</v>
      </c>
      <c r="E38" s="35">
        <v>62554.33</v>
      </c>
      <c r="F38" s="35">
        <v>406.75</v>
      </c>
      <c r="G38" s="35">
        <v>12147.58</v>
      </c>
      <c r="H38" s="35">
        <v>397750.7</v>
      </c>
      <c r="I38" s="35">
        <v>2942.09</v>
      </c>
      <c r="J38" s="35">
        <v>73593.34</v>
      </c>
      <c r="K38" s="35">
        <v>11406.97</v>
      </c>
      <c r="L38" s="35">
        <v>1471.87</v>
      </c>
      <c r="M38" s="36">
        <v>86472.17</v>
      </c>
      <c r="N38" s="45">
        <f>+M38/M39</f>
        <v>2543.2991176470587</v>
      </c>
      <c r="O38" s="45"/>
    </row>
    <row r="39" spans="1:15" x14ac:dyDescent="0.3">
      <c r="M39" s="31">
        <v>34</v>
      </c>
    </row>
    <row r="40" spans="1:15" x14ac:dyDescent="0.3">
      <c r="M40" s="3">
        <f>+M37/M39</f>
        <v>30519.589117647061</v>
      </c>
    </row>
    <row r="41" spans="1:15" ht="52.8" x14ac:dyDescent="0.3">
      <c r="A41" s="54" t="s">
        <v>46</v>
      </c>
    </row>
    <row r="42" spans="1:15" ht="18" thickBot="1" x14ac:dyDescent="0.35">
      <c r="A42" s="26"/>
    </row>
    <row r="43" spans="1:15" ht="31.2" thickBot="1" x14ac:dyDescent="0.35">
      <c r="A43" s="55" t="s">
        <v>47</v>
      </c>
      <c r="B43" s="55" t="s">
        <v>48</v>
      </c>
      <c r="C43" s="55" t="s">
        <v>49</v>
      </c>
      <c r="D43" s="55" t="s">
        <v>50</v>
      </c>
      <c r="E43" s="55" t="s">
        <v>51</v>
      </c>
      <c r="F43" s="55" t="s">
        <v>52</v>
      </c>
      <c r="G43" s="55" t="s">
        <v>53</v>
      </c>
      <c r="H43" s="55" t="s">
        <v>54</v>
      </c>
      <c r="I43" s="55" t="s">
        <v>55</v>
      </c>
      <c r="J43" s="55" t="s">
        <v>56</v>
      </c>
      <c r="K43" s="55" t="s">
        <v>57</v>
      </c>
      <c r="L43" s="55" t="s">
        <v>58</v>
      </c>
      <c r="M43" s="55" t="s">
        <v>59</v>
      </c>
    </row>
    <row r="44" spans="1:15" ht="15" thickBot="1" x14ac:dyDescent="0.35">
      <c r="A44" s="56" t="s">
        <v>60</v>
      </c>
      <c r="B44" s="57"/>
      <c r="C44" s="58">
        <v>14158.01</v>
      </c>
      <c r="D44" s="58">
        <v>1011.29</v>
      </c>
      <c r="E44" s="58">
        <v>85959.33</v>
      </c>
      <c r="F44" s="57">
        <v>615.75</v>
      </c>
      <c r="G44" s="58">
        <v>10343.58</v>
      </c>
      <c r="H44" s="58">
        <v>85959.33</v>
      </c>
      <c r="I44" s="58">
        <v>2550.3200000000002</v>
      </c>
      <c r="J44" s="58">
        <v>101128.62</v>
      </c>
      <c r="K44" s="58">
        <v>15674.94</v>
      </c>
      <c r="L44" s="58">
        <v>2022.57</v>
      </c>
      <c r="M44" s="58">
        <v>118826.13</v>
      </c>
    </row>
    <row r="45" spans="1:15" ht="15" thickBot="1" x14ac:dyDescent="0.35">
      <c r="A45" s="56" t="s">
        <v>61</v>
      </c>
      <c r="B45" s="57"/>
      <c r="C45" s="58">
        <v>14802.6</v>
      </c>
      <c r="D45" s="58">
        <v>1057.33</v>
      </c>
      <c r="E45" s="58">
        <v>89872.92</v>
      </c>
      <c r="F45" s="57">
        <v>650.69000000000005</v>
      </c>
      <c r="G45" s="58">
        <v>14222.23</v>
      </c>
      <c r="H45" s="58">
        <v>175832.25</v>
      </c>
      <c r="I45" s="58">
        <v>2550.3200000000002</v>
      </c>
      <c r="J45" s="58">
        <v>105732.85</v>
      </c>
      <c r="K45" s="58">
        <v>16388.59</v>
      </c>
      <c r="L45" s="58">
        <v>2114.66</v>
      </c>
      <c r="M45" s="58">
        <v>124236.1</v>
      </c>
    </row>
    <row r="46" spans="1:15" ht="15" thickBot="1" x14ac:dyDescent="0.35">
      <c r="A46" s="56" t="s">
        <v>62</v>
      </c>
      <c r="B46" s="57"/>
      <c r="C46" s="58">
        <v>15648.07</v>
      </c>
      <c r="D46" s="58">
        <v>1117.72</v>
      </c>
      <c r="E46" s="58">
        <v>95006.12</v>
      </c>
      <c r="F46" s="57">
        <v>696.53</v>
      </c>
      <c r="G46" s="58">
        <v>19309.59</v>
      </c>
      <c r="H46" s="58">
        <v>270838.37</v>
      </c>
      <c r="I46" s="58">
        <v>2550.3200000000002</v>
      </c>
      <c r="J46" s="58">
        <v>111771.91</v>
      </c>
      <c r="K46" s="58">
        <v>17324.650000000001</v>
      </c>
      <c r="L46" s="58">
        <v>2235.44</v>
      </c>
      <c r="M46" s="58">
        <v>131331.99</v>
      </c>
    </row>
    <row r="47" spans="1:15" ht="15" thickBot="1" x14ac:dyDescent="0.35">
      <c r="A47" s="56" t="s">
        <v>63</v>
      </c>
      <c r="B47" s="57"/>
      <c r="C47" s="58">
        <v>16514.169999999998</v>
      </c>
      <c r="D47" s="58">
        <v>1179.58</v>
      </c>
      <c r="E47" s="58">
        <v>100264.61</v>
      </c>
      <c r="F47" s="57">
        <v>743.49</v>
      </c>
      <c r="G47" s="58">
        <v>24521.119999999999</v>
      </c>
      <c r="H47" s="58">
        <v>371102.98</v>
      </c>
      <c r="I47" s="58">
        <v>2550.3200000000002</v>
      </c>
      <c r="J47" s="58">
        <v>117958.36</v>
      </c>
      <c r="K47" s="58">
        <v>18283.55</v>
      </c>
      <c r="L47" s="58">
        <v>2359.17</v>
      </c>
      <c r="M47" s="58">
        <v>138601.07999999999</v>
      </c>
    </row>
    <row r="48" spans="1:15" ht="15" thickBot="1" x14ac:dyDescent="0.35">
      <c r="A48" s="56" t="s">
        <v>64</v>
      </c>
      <c r="B48" s="57"/>
      <c r="C48" s="58">
        <v>16514.169999999998</v>
      </c>
      <c r="D48" s="58">
        <v>1179.58</v>
      </c>
      <c r="E48" s="58">
        <v>100264.61</v>
      </c>
      <c r="F48" s="57">
        <v>743.49</v>
      </c>
      <c r="G48" s="58">
        <v>24521.119999999999</v>
      </c>
      <c r="H48" s="58">
        <v>471367.59</v>
      </c>
      <c r="I48" s="58">
        <v>2550.3200000000002</v>
      </c>
      <c r="J48" s="58">
        <v>117958.36</v>
      </c>
      <c r="K48" s="58">
        <v>18283.55</v>
      </c>
      <c r="L48" s="58">
        <v>2359.17</v>
      </c>
      <c r="M48" s="58">
        <v>138601.07999999999</v>
      </c>
    </row>
    <row r="49" spans="1:15" ht="15" thickBot="1" x14ac:dyDescent="0.35">
      <c r="A49" s="56" t="s">
        <v>65</v>
      </c>
      <c r="B49" s="57"/>
      <c r="C49" s="58">
        <v>16514.169999999998</v>
      </c>
      <c r="D49" s="58">
        <v>1179.58</v>
      </c>
      <c r="E49" s="58">
        <v>100264.61</v>
      </c>
      <c r="F49" s="57">
        <v>743.49</v>
      </c>
      <c r="G49" s="58">
        <v>24521.119999999999</v>
      </c>
      <c r="H49" s="58">
        <v>571632.19999999995</v>
      </c>
      <c r="I49" s="58">
        <v>2550.3200000000002</v>
      </c>
      <c r="J49" s="58">
        <v>117958.36</v>
      </c>
      <c r="K49" s="58">
        <v>18283.55</v>
      </c>
      <c r="L49" s="58">
        <v>2359.17</v>
      </c>
      <c r="M49" s="58">
        <v>138601.07999999999</v>
      </c>
    </row>
    <row r="50" spans="1:15" ht="15" thickBot="1" x14ac:dyDescent="0.35">
      <c r="A50" s="56" t="s">
        <v>66</v>
      </c>
      <c r="B50" s="57"/>
      <c r="C50" s="58">
        <v>16411.21</v>
      </c>
      <c r="D50" s="58">
        <v>1172.23</v>
      </c>
      <c r="E50" s="58">
        <v>99639.51</v>
      </c>
      <c r="F50" s="57">
        <v>737.9</v>
      </c>
      <c r="G50" s="58">
        <v>23901.61</v>
      </c>
      <c r="H50" s="58">
        <v>671271.71</v>
      </c>
      <c r="I50" s="58">
        <v>3001.06</v>
      </c>
      <c r="J50" s="58">
        <v>117222.95</v>
      </c>
      <c r="K50" s="58">
        <v>18169.560000000001</v>
      </c>
      <c r="L50" s="58">
        <v>2344.46</v>
      </c>
      <c r="M50" s="58">
        <v>137736.97</v>
      </c>
    </row>
    <row r="51" spans="1:15" ht="21" thickBot="1" x14ac:dyDescent="0.35">
      <c r="A51" s="56" t="s">
        <v>67</v>
      </c>
      <c r="B51" s="57"/>
      <c r="C51" s="58">
        <v>16319.99</v>
      </c>
      <c r="D51" s="58">
        <v>1165.71</v>
      </c>
      <c r="E51" s="58">
        <v>99085.67</v>
      </c>
      <c r="F51" s="57">
        <v>732.96</v>
      </c>
      <c r="G51" s="58">
        <v>23352.71</v>
      </c>
      <c r="H51" s="58">
        <v>770357.38</v>
      </c>
      <c r="I51" s="58">
        <v>3400.42</v>
      </c>
      <c r="J51" s="58">
        <v>116571.37</v>
      </c>
      <c r="K51" s="58">
        <v>18068.560000000001</v>
      </c>
      <c r="L51" s="58">
        <v>2331.4299999999998</v>
      </c>
      <c r="M51" s="58">
        <v>136971.35999999999</v>
      </c>
    </row>
    <row r="52" spans="1:15" ht="15" thickBot="1" x14ac:dyDescent="0.35">
      <c r="A52" s="56" t="s">
        <v>68</v>
      </c>
      <c r="B52" s="57"/>
      <c r="C52" s="58">
        <v>16319.99</v>
      </c>
      <c r="D52" s="58">
        <v>1165.71</v>
      </c>
      <c r="E52" s="58">
        <v>99085.67</v>
      </c>
      <c r="F52" s="57">
        <v>732.96</v>
      </c>
      <c r="G52" s="58">
        <v>23352.71</v>
      </c>
      <c r="H52" s="58">
        <v>869443.05</v>
      </c>
      <c r="I52" s="58">
        <v>3400.42</v>
      </c>
      <c r="J52" s="58">
        <v>116571.37</v>
      </c>
      <c r="K52" s="58">
        <v>18068.560000000001</v>
      </c>
      <c r="L52" s="58">
        <v>2331.4299999999998</v>
      </c>
      <c r="M52" s="58">
        <v>136971.35999999999</v>
      </c>
    </row>
    <row r="53" spans="1:15" ht="15" thickBot="1" x14ac:dyDescent="0.35">
      <c r="A53" s="56" t="s">
        <v>69</v>
      </c>
      <c r="B53" s="57"/>
      <c r="C53" s="58">
        <v>18345.14</v>
      </c>
      <c r="D53" s="58">
        <v>1310.3699999999999</v>
      </c>
      <c r="E53" s="58">
        <v>111381.19</v>
      </c>
      <c r="F53" s="57">
        <v>842.75</v>
      </c>
      <c r="G53" s="58">
        <v>35538.44</v>
      </c>
      <c r="H53" s="58">
        <v>980824.24</v>
      </c>
      <c r="I53" s="58">
        <v>3400.42</v>
      </c>
      <c r="J53" s="58">
        <v>131036.69</v>
      </c>
      <c r="K53" s="58">
        <v>20310.689999999999</v>
      </c>
      <c r="L53" s="58">
        <v>2620.73</v>
      </c>
      <c r="M53" s="58">
        <v>153968.12</v>
      </c>
    </row>
    <row r="54" spans="1:15" ht="15" thickBot="1" x14ac:dyDescent="0.35">
      <c r="A54" s="56" t="s">
        <v>70</v>
      </c>
      <c r="B54" s="57"/>
      <c r="C54" s="58">
        <v>18356.580000000002</v>
      </c>
      <c r="D54" s="58">
        <v>1311.18</v>
      </c>
      <c r="E54" s="58">
        <v>111450.69</v>
      </c>
      <c r="F54" s="57">
        <v>843.37</v>
      </c>
      <c r="G54" s="58">
        <v>35607.32</v>
      </c>
      <c r="H54" s="58">
        <v>1092274.93</v>
      </c>
      <c r="I54" s="58">
        <v>3400.42</v>
      </c>
      <c r="J54" s="58">
        <v>131118.46</v>
      </c>
      <c r="K54" s="58">
        <v>20323.36</v>
      </c>
      <c r="L54" s="58">
        <v>2622.37</v>
      </c>
      <c r="M54" s="58">
        <v>154064.19</v>
      </c>
    </row>
    <row r="55" spans="1:15" ht="15" thickBot="1" x14ac:dyDescent="0.35">
      <c r="A55" s="56" t="s">
        <v>71</v>
      </c>
      <c r="B55" s="57"/>
      <c r="C55" s="58">
        <v>18356.580000000002</v>
      </c>
      <c r="D55" s="58">
        <v>1311.18</v>
      </c>
      <c r="E55" s="58">
        <v>111450.69</v>
      </c>
      <c r="F55" s="57">
        <v>843.37</v>
      </c>
      <c r="G55" s="58">
        <v>35607.32</v>
      </c>
      <c r="H55" s="58">
        <v>1203725.6200000001</v>
      </c>
      <c r="I55" s="58">
        <v>3400.42</v>
      </c>
      <c r="J55" s="58">
        <v>131118.46</v>
      </c>
      <c r="K55" s="58">
        <v>20323.36</v>
      </c>
      <c r="L55" s="58">
        <v>2622.37</v>
      </c>
      <c r="M55" s="58">
        <v>154064.19</v>
      </c>
    </row>
    <row r="56" spans="1:15" ht="15" thickBot="1" x14ac:dyDescent="0.35">
      <c r="A56" s="42" t="s">
        <v>44</v>
      </c>
      <c r="B56" s="43">
        <v>900000</v>
      </c>
      <c r="C56" s="43">
        <v>198260.69</v>
      </c>
      <c r="D56" s="43">
        <v>14161.48</v>
      </c>
      <c r="E56" s="43">
        <v>1203725.6200000001</v>
      </c>
      <c r="F56" s="43">
        <v>8926.73</v>
      </c>
      <c r="G56" s="43">
        <v>294798.89</v>
      </c>
      <c r="H56" s="43">
        <v>1203725.6200000001</v>
      </c>
      <c r="I56" s="43">
        <v>35305.08</v>
      </c>
      <c r="J56" s="43">
        <v>1416147.79</v>
      </c>
      <c r="K56" s="43">
        <v>219502.91</v>
      </c>
      <c r="L56" s="43">
        <v>28322.959999999999</v>
      </c>
      <c r="M56" s="44">
        <v>1663973.65</v>
      </c>
    </row>
    <row r="57" spans="1:15" ht="15" thickBot="1" x14ac:dyDescent="0.35">
      <c r="A57" s="34" t="s">
        <v>72</v>
      </c>
      <c r="B57" s="35">
        <v>75000</v>
      </c>
      <c r="C57" s="35">
        <v>16521.72</v>
      </c>
      <c r="D57" s="35">
        <v>1180.1199999999999</v>
      </c>
      <c r="E57" s="35">
        <v>100310.47</v>
      </c>
      <c r="F57" s="35">
        <v>743.89</v>
      </c>
      <c r="G57" s="35">
        <v>24566.57</v>
      </c>
      <c r="H57" s="35">
        <v>627885.80000000005</v>
      </c>
      <c r="I57" s="35">
        <v>2942.09</v>
      </c>
      <c r="J57" s="35">
        <v>118012.32</v>
      </c>
      <c r="K57" s="35">
        <v>18291.91</v>
      </c>
      <c r="L57" s="35">
        <v>2360.25</v>
      </c>
      <c r="M57" s="36">
        <v>138664.47</v>
      </c>
      <c r="N57" s="45">
        <f>+M57/M58</f>
        <v>4078.3667647058824</v>
      </c>
      <c r="O57" s="45"/>
    </row>
    <row r="58" spans="1:15" x14ac:dyDescent="0.3">
      <c r="M58" s="31">
        <v>34</v>
      </c>
    </row>
    <row r="59" spans="1:15" x14ac:dyDescent="0.3">
      <c r="M59" s="3">
        <f>+M56/M58</f>
        <v>48940.401470588229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96" r:id="rId4" name="Control 48">
          <controlPr defaultSize="0" r:id="rId5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2</xdr:col>
                <xdr:colOff>304800</xdr:colOff>
                <xdr:row>55</xdr:row>
                <xdr:rowOff>38100</xdr:rowOff>
              </to>
            </anchor>
          </controlPr>
        </control>
      </mc:Choice>
      <mc:Fallback>
        <control shapeId="2096" r:id="rId4" name="Control 48"/>
      </mc:Fallback>
    </mc:AlternateContent>
    <mc:AlternateContent xmlns:mc="http://schemas.openxmlformats.org/markup-compatibility/2006">
      <mc:Choice Requires="x14">
        <control shapeId="2095" r:id="rId6" name="Control 47">
          <controlPr defaultSize="0" r:id="rId7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2</xdr:col>
                <xdr:colOff>304800</xdr:colOff>
                <xdr:row>54</xdr:row>
                <xdr:rowOff>38100</xdr:rowOff>
              </to>
            </anchor>
          </controlPr>
        </control>
      </mc:Choice>
      <mc:Fallback>
        <control shapeId="2095" r:id="rId6" name="Control 47"/>
      </mc:Fallback>
    </mc:AlternateContent>
    <mc:AlternateContent xmlns:mc="http://schemas.openxmlformats.org/markup-compatibility/2006">
      <mc:Choice Requires="x14">
        <control shapeId="2094" r:id="rId8" name="Control 46">
          <controlPr defaultSize="0" r:id="rId9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2</xdr:col>
                <xdr:colOff>304800</xdr:colOff>
                <xdr:row>53</xdr:row>
                <xdr:rowOff>38100</xdr:rowOff>
              </to>
            </anchor>
          </controlPr>
        </control>
      </mc:Choice>
      <mc:Fallback>
        <control shapeId="2094" r:id="rId8" name="Control 46"/>
      </mc:Fallback>
    </mc:AlternateContent>
    <mc:AlternateContent xmlns:mc="http://schemas.openxmlformats.org/markup-compatibility/2006">
      <mc:Choice Requires="x14">
        <control shapeId="2093" r:id="rId10" name="Control 45">
          <controlPr defaultSize="0" r:id="rId11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2</xdr:col>
                <xdr:colOff>304800</xdr:colOff>
                <xdr:row>52</xdr:row>
                <xdr:rowOff>38100</xdr:rowOff>
              </to>
            </anchor>
          </controlPr>
        </control>
      </mc:Choice>
      <mc:Fallback>
        <control shapeId="2093" r:id="rId10" name="Control 45"/>
      </mc:Fallback>
    </mc:AlternateContent>
    <mc:AlternateContent xmlns:mc="http://schemas.openxmlformats.org/markup-compatibility/2006">
      <mc:Choice Requires="x14">
        <control shapeId="2092" r:id="rId12" name="Control 44">
          <controlPr defaultSize="0" r:id="rId13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2</xdr:col>
                <xdr:colOff>304800</xdr:colOff>
                <xdr:row>50</xdr:row>
                <xdr:rowOff>228600</xdr:rowOff>
              </to>
            </anchor>
          </controlPr>
        </control>
      </mc:Choice>
      <mc:Fallback>
        <control shapeId="2092" r:id="rId12" name="Control 44"/>
      </mc:Fallback>
    </mc:AlternateContent>
    <mc:AlternateContent xmlns:mc="http://schemas.openxmlformats.org/markup-compatibility/2006">
      <mc:Choice Requires="x14">
        <control shapeId="2091" r:id="rId14" name="Control 43">
          <controlPr defaultSize="0" r:id="rId15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2</xdr:col>
                <xdr:colOff>304800</xdr:colOff>
                <xdr:row>50</xdr:row>
                <xdr:rowOff>38100</xdr:rowOff>
              </to>
            </anchor>
          </controlPr>
        </control>
      </mc:Choice>
      <mc:Fallback>
        <control shapeId="2091" r:id="rId14" name="Control 43"/>
      </mc:Fallback>
    </mc:AlternateContent>
    <mc:AlternateContent xmlns:mc="http://schemas.openxmlformats.org/markup-compatibility/2006">
      <mc:Choice Requires="x14">
        <control shapeId="2090" r:id="rId16" name="Control 42">
          <controlPr defaultSize="0" r:id="rId17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304800</xdr:colOff>
                <xdr:row>49</xdr:row>
                <xdr:rowOff>38100</xdr:rowOff>
              </to>
            </anchor>
          </controlPr>
        </control>
      </mc:Choice>
      <mc:Fallback>
        <control shapeId="2090" r:id="rId16" name="Control 42"/>
      </mc:Fallback>
    </mc:AlternateContent>
    <mc:AlternateContent xmlns:mc="http://schemas.openxmlformats.org/markup-compatibility/2006">
      <mc:Choice Requires="x14">
        <control shapeId="2089" r:id="rId18" name="Control 41">
          <controlPr defaultSize="0" r:id="rId19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2</xdr:col>
                <xdr:colOff>304800</xdr:colOff>
                <xdr:row>48</xdr:row>
                <xdr:rowOff>38100</xdr:rowOff>
              </to>
            </anchor>
          </controlPr>
        </control>
      </mc:Choice>
      <mc:Fallback>
        <control shapeId="2089" r:id="rId18" name="Control 41"/>
      </mc:Fallback>
    </mc:AlternateContent>
    <mc:AlternateContent xmlns:mc="http://schemas.openxmlformats.org/markup-compatibility/2006">
      <mc:Choice Requires="x14">
        <control shapeId="2088" r:id="rId20" name="Control 40">
          <controlPr defaultSize="0" r:id="rId21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2</xdr:col>
                <xdr:colOff>304800</xdr:colOff>
                <xdr:row>47</xdr:row>
                <xdr:rowOff>38100</xdr:rowOff>
              </to>
            </anchor>
          </controlPr>
        </control>
      </mc:Choice>
      <mc:Fallback>
        <control shapeId="2088" r:id="rId20" name="Control 40"/>
      </mc:Fallback>
    </mc:AlternateContent>
    <mc:AlternateContent xmlns:mc="http://schemas.openxmlformats.org/markup-compatibility/2006">
      <mc:Choice Requires="x14">
        <control shapeId="2087" r:id="rId22" name="Control 39">
          <controlPr defaultSize="0" r:id="rId23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2</xdr:col>
                <xdr:colOff>304800</xdr:colOff>
                <xdr:row>46</xdr:row>
                <xdr:rowOff>38100</xdr:rowOff>
              </to>
            </anchor>
          </controlPr>
        </control>
      </mc:Choice>
      <mc:Fallback>
        <control shapeId="2087" r:id="rId22" name="Control 39"/>
      </mc:Fallback>
    </mc:AlternateContent>
    <mc:AlternateContent xmlns:mc="http://schemas.openxmlformats.org/markup-compatibility/2006">
      <mc:Choice Requires="x14">
        <control shapeId="2086" r:id="rId24" name="Control 38">
          <controlPr defaultSize="0" r:id="rId25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2</xdr:col>
                <xdr:colOff>304800</xdr:colOff>
                <xdr:row>45</xdr:row>
                <xdr:rowOff>38100</xdr:rowOff>
              </to>
            </anchor>
          </controlPr>
        </control>
      </mc:Choice>
      <mc:Fallback>
        <control shapeId="2086" r:id="rId24" name="Control 38"/>
      </mc:Fallback>
    </mc:AlternateContent>
    <mc:AlternateContent xmlns:mc="http://schemas.openxmlformats.org/markup-compatibility/2006">
      <mc:Choice Requires="x14">
        <control shapeId="2085" r:id="rId26" name="Control 37">
          <controlPr defaultSize="0" r:id="rId27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2</xdr:col>
                <xdr:colOff>304800</xdr:colOff>
                <xdr:row>44</xdr:row>
                <xdr:rowOff>38100</xdr:rowOff>
              </to>
            </anchor>
          </controlPr>
        </control>
      </mc:Choice>
      <mc:Fallback>
        <control shapeId="2085" r:id="rId26" name="Control 37"/>
      </mc:Fallback>
    </mc:AlternateContent>
    <mc:AlternateContent xmlns:mc="http://schemas.openxmlformats.org/markup-compatibility/2006">
      <mc:Choice Requires="x14">
        <control shapeId="2049" r:id="rId28" name="Control 1">
          <controlPr defaultSize="0" r:id="rId2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304800</xdr:colOff>
                <xdr:row>5</xdr:row>
                <xdr:rowOff>45720</xdr:rowOff>
              </to>
            </anchor>
          </controlPr>
        </control>
      </mc:Choice>
      <mc:Fallback>
        <control shapeId="2049" r:id="rId28" name="Control 1"/>
      </mc:Fallback>
    </mc:AlternateContent>
    <mc:AlternateContent xmlns:mc="http://schemas.openxmlformats.org/markup-compatibility/2006">
      <mc:Choice Requires="x14">
        <control shapeId="2050" r:id="rId30" name="Control 2">
          <controlPr defaultSize="0" r:id="rId3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45720</xdr:rowOff>
              </to>
            </anchor>
          </controlPr>
        </control>
      </mc:Choice>
      <mc:Fallback>
        <control shapeId="2050" r:id="rId30" name="Control 2"/>
      </mc:Fallback>
    </mc:AlternateContent>
    <mc:AlternateContent xmlns:mc="http://schemas.openxmlformats.org/markup-compatibility/2006">
      <mc:Choice Requires="x14">
        <control shapeId="2051" r:id="rId32" name="Control 3">
          <controlPr defaultSize="0" r:id="rId33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304800</xdr:colOff>
                <xdr:row>7</xdr:row>
                <xdr:rowOff>45720</xdr:rowOff>
              </to>
            </anchor>
          </controlPr>
        </control>
      </mc:Choice>
      <mc:Fallback>
        <control shapeId="2051" r:id="rId32" name="Control 3"/>
      </mc:Fallback>
    </mc:AlternateContent>
    <mc:AlternateContent xmlns:mc="http://schemas.openxmlformats.org/markup-compatibility/2006">
      <mc:Choice Requires="x14">
        <control shapeId="2052" r:id="rId34" name="Control 4">
          <controlPr defaultSize="0" r:id="rId3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304800</xdr:colOff>
                <xdr:row>8</xdr:row>
                <xdr:rowOff>45720</xdr:rowOff>
              </to>
            </anchor>
          </controlPr>
        </control>
      </mc:Choice>
      <mc:Fallback>
        <control shapeId="2052" r:id="rId34" name="Control 4"/>
      </mc:Fallback>
    </mc:AlternateContent>
    <mc:AlternateContent xmlns:mc="http://schemas.openxmlformats.org/markup-compatibility/2006">
      <mc:Choice Requires="x14">
        <control shapeId="2053" r:id="rId36" name="Control 5">
          <controlPr defaultSize="0" r:id="rId37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304800</xdr:colOff>
                <xdr:row>9</xdr:row>
                <xdr:rowOff>45720</xdr:rowOff>
              </to>
            </anchor>
          </controlPr>
        </control>
      </mc:Choice>
      <mc:Fallback>
        <control shapeId="2053" r:id="rId36" name="Control 5"/>
      </mc:Fallback>
    </mc:AlternateContent>
    <mc:AlternateContent xmlns:mc="http://schemas.openxmlformats.org/markup-compatibility/2006">
      <mc:Choice Requires="x14">
        <control shapeId="2054" r:id="rId38" name="Control 6">
          <controlPr defaultSize="0" r:id="rId39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304800</xdr:colOff>
                <xdr:row>10</xdr:row>
                <xdr:rowOff>45720</xdr:rowOff>
              </to>
            </anchor>
          </controlPr>
        </control>
      </mc:Choice>
      <mc:Fallback>
        <control shapeId="2054" r:id="rId38" name="Control 6"/>
      </mc:Fallback>
    </mc:AlternateContent>
    <mc:AlternateContent xmlns:mc="http://schemas.openxmlformats.org/markup-compatibility/2006">
      <mc:Choice Requires="x14">
        <control shapeId="2055" r:id="rId40" name="Control 7">
          <controlPr defaultSize="0" r:id="rId4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2</xdr:col>
                <xdr:colOff>304800</xdr:colOff>
                <xdr:row>11</xdr:row>
                <xdr:rowOff>45720</xdr:rowOff>
              </to>
            </anchor>
          </controlPr>
        </control>
      </mc:Choice>
      <mc:Fallback>
        <control shapeId="2055" r:id="rId40" name="Control 7"/>
      </mc:Fallback>
    </mc:AlternateContent>
    <mc:AlternateContent xmlns:mc="http://schemas.openxmlformats.org/markup-compatibility/2006">
      <mc:Choice Requires="x14">
        <control shapeId="2056" r:id="rId42" name="Control 8">
          <controlPr defaultSize="0" r:id="rId43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304800</xdr:colOff>
                <xdr:row>11</xdr:row>
                <xdr:rowOff>228600</xdr:rowOff>
              </to>
            </anchor>
          </controlPr>
        </control>
      </mc:Choice>
      <mc:Fallback>
        <control shapeId="2056" r:id="rId42" name="Control 8"/>
      </mc:Fallback>
    </mc:AlternateContent>
    <mc:AlternateContent xmlns:mc="http://schemas.openxmlformats.org/markup-compatibility/2006">
      <mc:Choice Requires="x14">
        <control shapeId="2057" r:id="rId44" name="Control 9">
          <controlPr defaultSize="0" r:id="rId45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304800</xdr:colOff>
                <xdr:row>13</xdr:row>
                <xdr:rowOff>45720</xdr:rowOff>
              </to>
            </anchor>
          </controlPr>
        </control>
      </mc:Choice>
      <mc:Fallback>
        <control shapeId="2057" r:id="rId44" name="Control 9"/>
      </mc:Fallback>
    </mc:AlternateContent>
    <mc:AlternateContent xmlns:mc="http://schemas.openxmlformats.org/markup-compatibility/2006">
      <mc:Choice Requires="x14">
        <control shapeId="2058" r:id="rId46" name="Control 10">
          <controlPr defaultSize="0" r:id="rId47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304800</xdr:colOff>
                <xdr:row>14</xdr:row>
                <xdr:rowOff>45720</xdr:rowOff>
              </to>
            </anchor>
          </controlPr>
        </control>
      </mc:Choice>
      <mc:Fallback>
        <control shapeId="2058" r:id="rId46" name="Control 10"/>
      </mc:Fallback>
    </mc:AlternateContent>
    <mc:AlternateContent xmlns:mc="http://schemas.openxmlformats.org/markup-compatibility/2006">
      <mc:Choice Requires="x14">
        <control shapeId="2059" r:id="rId48" name="Control 11">
          <controlPr defaultSize="0" r:id="rId49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304800</xdr:colOff>
                <xdr:row>15</xdr:row>
                <xdr:rowOff>45720</xdr:rowOff>
              </to>
            </anchor>
          </controlPr>
        </control>
      </mc:Choice>
      <mc:Fallback>
        <control shapeId="2059" r:id="rId48" name="Control 11"/>
      </mc:Fallback>
    </mc:AlternateContent>
    <mc:AlternateContent xmlns:mc="http://schemas.openxmlformats.org/markup-compatibility/2006">
      <mc:Choice Requires="x14">
        <control shapeId="2060" r:id="rId50" name="Control 12">
          <controlPr defaultSize="0" r:id="rId51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304800</xdr:colOff>
                <xdr:row>16</xdr:row>
                <xdr:rowOff>45720</xdr:rowOff>
              </to>
            </anchor>
          </controlPr>
        </control>
      </mc:Choice>
      <mc:Fallback>
        <control shapeId="2060" r:id="rId50" name="Control 12"/>
      </mc:Fallback>
    </mc:AlternateContent>
    <mc:AlternateContent xmlns:mc="http://schemas.openxmlformats.org/markup-compatibility/2006">
      <mc:Choice Requires="x14">
        <control shapeId="2061" r:id="rId52" name="Control 13">
          <controlPr defaultSize="0" r:id="rId53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304800</xdr:colOff>
                <xdr:row>25</xdr:row>
                <xdr:rowOff>38100</xdr:rowOff>
              </to>
            </anchor>
          </controlPr>
        </control>
      </mc:Choice>
      <mc:Fallback>
        <control shapeId="2061" r:id="rId52" name="Control 13"/>
      </mc:Fallback>
    </mc:AlternateContent>
    <mc:AlternateContent xmlns:mc="http://schemas.openxmlformats.org/markup-compatibility/2006">
      <mc:Choice Requires="x14">
        <control shapeId="2062" r:id="rId54" name="Control 14">
          <controlPr defaultSize="0" r:id="rId55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2</xdr:col>
                <xdr:colOff>304800</xdr:colOff>
                <xdr:row>26</xdr:row>
                <xdr:rowOff>38100</xdr:rowOff>
              </to>
            </anchor>
          </controlPr>
        </control>
      </mc:Choice>
      <mc:Fallback>
        <control shapeId="2062" r:id="rId54" name="Control 14"/>
      </mc:Fallback>
    </mc:AlternateContent>
    <mc:AlternateContent xmlns:mc="http://schemas.openxmlformats.org/markup-compatibility/2006">
      <mc:Choice Requires="x14">
        <control shapeId="2063" r:id="rId56" name="Control 15">
          <controlPr defaultSize="0" r:id="rId57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304800</xdr:colOff>
                <xdr:row>27</xdr:row>
                <xdr:rowOff>38100</xdr:rowOff>
              </to>
            </anchor>
          </controlPr>
        </control>
      </mc:Choice>
      <mc:Fallback>
        <control shapeId="2063" r:id="rId56" name="Control 15"/>
      </mc:Fallback>
    </mc:AlternateContent>
    <mc:AlternateContent xmlns:mc="http://schemas.openxmlformats.org/markup-compatibility/2006">
      <mc:Choice Requires="x14">
        <control shapeId="2064" r:id="rId58" name="Control 16">
          <controlPr defaultSize="0" r:id="rId59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304800</xdr:colOff>
                <xdr:row>28</xdr:row>
                <xdr:rowOff>38100</xdr:rowOff>
              </to>
            </anchor>
          </controlPr>
        </control>
      </mc:Choice>
      <mc:Fallback>
        <control shapeId="2064" r:id="rId58" name="Control 16"/>
      </mc:Fallback>
    </mc:AlternateContent>
    <mc:AlternateContent xmlns:mc="http://schemas.openxmlformats.org/markup-compatibility/2006">
      <mc:Choice Requires="x14">
        <control shapeId="2065" r:id="rId60" name="Control 17">
          <controlPr defaultSize="0" r:id="rId61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2</xdr:col>
                <xdr:colOff>304800</xdr:colOff>
                <xdr:row>29</xdr:row>
                <xdr:rowOff>38100</xdr:rowOff>
              </to>
            </anchor>
          </controlPr>
        </control>
      </mc:Choice>
      <mc:Fallback>
        <control shapeId="2065" r:id="rId60" name="Control 17"/>
      </mc:Fallback>
    </mc:AlternateContent>
    <mc:AlternateContent xmlns:mc="http://schemas.openxmlformats.org/markup-compatibility/2006">
      <mc:Choice Requires="x14">
        <control shapeId="2066" r:id="rId62" name="Control 18">
          <controlPr defaultSize="0" r:id="rId63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38100</xdr:rowOff>
              </to>
            </anchor>
          </controlPr>
        </control>
      </mc:Choice>
      <mc:Fallback>
        <control shapeId="2066" r:id="rId62" name="Control 18"/>
      </mc:Fallback>
    </mc:AlternateContent>
    <mc:AlternateContent xmlns:mc="http://schemas.openxmlformats.org/markup-compatibility/2006">
      <mc:Choice Requires="x14">
        <control shapeId="2067" r:id="rId64" name="Control 19">
          <controlPr defaultSize="0" r:id="rId65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2</xdr:col>
                <xdr:colOff>304800</xdr:colOff>
                <xdr:row>31</xdr:row>
                <xdr:rowOff>38100</xdr:rowOff>
              </to>
            </anchor>
          </controlPr>
        </control>
      </mc:Choice>
      <mc:Fallback>
        <control shapeId="2067" r:id="rId64" name="Control 19"/>
      </mc:Fallback>
    </mc:AlternateContent>
    <mc:AlternateContent xmlns:mc="http://schemas.openxmlformats.org/markup-compatibility/2006">
      <mc:Choice Requires="x14">
        <control shapeId="2068" r:id="rId66" name="Control 20">
          <controlPr defaultSize="0" r:id="rId67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304800</xdr:colOff>
                <xdr:row>31</xdr:row>
                <xdr:rowOff>228600</xdr:rowOff>
              </to>
            </anchor>
          </controlPr>
        </control>
      </mc:Choice>
      <mc:Fallback>
        <control shapeId="2068" r:id="rId66" name="Control 20"/>
      </mc:Fallback>
    </mc:AlternateContent>
    <mc:AlternateContent xmlns:mc="http://schemas.openxmlformats.org/markup-compatibility/2006">
      <mc:Choice Requires="x14">
        <control shapeId="2069" r:id="rId68" name="Control 21">
          <controlPr defaultSize="0" r:id="rId6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304800</xdr:colOff>
                <xdr:row>33</xdr:row>
                <xdr:rowOff>38100</xdr:rowOff>
              </to>
            </anchor>
          </controlPr>
        </control>
      </mc:Choice>
      <mc:Fallback>
        <control shapeId="2069" r:id="rId68" name="Control 21"/>
      </mc:Fallback>
    </mc:AlternateContent>
    <mc:AlternateContent xmlns:mc="http://schemas.openxmlformats.org/markup-compatibility/2006">
      <mc:Choice Requires="x14">
        <control shapeId="2070" r:id="rId70" name="Control 22">
          <controlPr defaultSize="0" r:id="rId71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304800</xdr:colOff>
                <xdr:row>34</xdr:row>
                <xdr:rowOff>38100</xdr:rowOff>
              </to>
            </anchor>
          </controlPr>
        </control>
      </mc:Choice>
      <mc:Fallback>
        <control shapeId="2070" r:id="rId70" name="Control 22"/>
      </mc:Fallback>
    </mc:AlternateContent>
    <mc:AlternateContent xmlns:mc="http://schemas.openxmlformats.org/markup-compatibility/2006">
      <mc:Choice Requires="x14">
        <control shapeId="2071" r:id="rId72" name="Control 23">
          <controlPr defaultSize="0" r:id="rId73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2</xdr:col>
                <xdr:colOff>304800</xdr:colOff>
                <xdr:row>35</xdr:row>
                <xdr:rowOff>38100</xdr:rowOff>
              </to>
            </anchor>
          </controlPr>
        </control>
      </mc:Choice>
      <mc:Fallback>
        <control shapeId="2071" r:id="rId72" name="Control 23"/>
      </mc:Fallback>
    </mc:AlternateContent>
    <mc:AlternateContent xmlns:mc="http://schemas.openxmlformats.org/markup-compatibility/2006">
      <mc:Choice Requires="x14">
        <control shapeId="2072" r:id="rId74" name="Control 24">
          <controlPr defaultSize="0" r:id="rId75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304800</xdr:colOff>
                <xdr:row>36</xdr:row>
                <xdr:rowOff>38100</xdr:rowOff>
              </to>
            </anchor>
          </controlPr>
        </control>
      </mc:Choice>
      <mc:Fallback>
        <control shapeId="2072" r:id="rId74" name="Control 24"/>
      </mc:Fallback>
    </mc:AlternateContent>
    <mc:AlternateContent xmlns:mc="http://schemas.openxmlformats.org/markup-compatibility/2006">
      <mc:Choice Requires="x14">
        <control shapeId="2073" r:id="rId76" name="Control 25">
          <controlPr defaultSize="0" r:id="rId77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3" r:id="rId76" name="Control 25"/>
      </mc:Fallback>
    </mc:AlternateContent>
    <mc:AlternateContent xmlns:mc="http://schemas.openxmlformats.org/markup-compatibility/2006">
      <mc:Choice Requires="x14">
        <control shapeId="2074" r:id="rId78" name="Control 26">
          <controlPr defaultSize="0" r:id="rId79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4" r:id="rId78" name="Control 26"/>
      </mc:Fallback>
    </mc:AlternateContent>
    <mc:AlternateContent xmlns:mc="http://schemas.openxmlformats.org/markup-compatibility/2006">
      <mc:Choice Requires="x14">
        <control shapeId="2075" r:id="rId80" name="Control 27">
          <controlPr defaultSize="0" r:id="rId81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5" r:id="rId80" name="Control 27"/>
      </mc:Fallback>
    </mc:AlternateContent>
    <mc:AlternateContent xmlns:mc="http://schemas.openxmlformats.org/markup-compatibility/2006">
      <mc:Choice Requires="x14">
        <control shapeId="2076" r:id="rId82" name="Control 28">
          <controlPr defaultSize="0" r:id="rId83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6" r:id="rId82" name="Control 28"/>
      </mc:Fallback>
    </mc:AlternateContent>
    <mc:AlternateContent xmlns:mc="http://schemas.openxmlformats.org/markup-compatibility/2006">
      <mc:Choice Requires="x14">
        <control shapeId="2077" r:id="rId84" name="Control 29">
          <controlPr defaultSize="0" r:id="rId85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7" r:id="rId84" name="Control 29"/>
      </mc:Fallback>
    </mc:AlternateContent>
    <mc:AlternateContent xmlns:mc="http://schemas.openxmlformats.org/markup-compatibility/2006">
      <mc:Choice Requires="x14">
        <control shapeId="2078" r:id="rId86" name="Control 30">
          <controlPr defaultSize="0" r:id="rId87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8" r:id="rId86" name="Control 30"/>
      </mc:Fallback>
    </mc:AlternateContent>
    <mc:AlternateContent xmlns:mc="http://schemas.openxmlformats.org/markup-compatibility/2006">
      <mc:Choice Requires="x14">
        <control shapeId="2079" r:id="rId88" name="Control 31">
          <controlPr defaultSize="0" r:id="rId89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79" r:id="rId88" name="Control 31"/>
      </mc:Fallback>
    </mc:AlternateContent>
    <mc:AlternateContent xmlns:mc="http://schemas.openxmlformats.org/markup-compatibility/2006">
      <mc:Choice Requires="x14">
        <control shapeId="2080" r:id="rId90" name="Control 32">
          <controlPr defaultSize="0" r:id="rId91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80" r:id="rId90" name="Control 32"/>
      </mc:Fallback>
    </mc:AlternateContent>
    <mc:AlternateContent xmlns:mc="http://schemas.openxmlformats.org/markup-compatibility/2006">
      <mc:Choice Requires="x14">
        <control shapeId="2081" r:id="rId92" name="Control 33">
          <controlPr defaultSize="0" r:id="rId93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81" r:id="rId92" name="Control 33"/>
      </mc:Fallback>
    </mc:AlternateContent>
    <mc:AlternateContent xmlns:mc="http://schemas.openxmlformats.org/markup-compatibility/2006">
      <mc:Choice Requires="x14">
        <control shapeId="2082" r:id="rId94" name="Control 34">
          <controlPr defaultSize="0" r:id="rId95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82" r:id="rId94" name="Control 34"/>
      </mc:Fallback>
    </mc:AlternateContent>
    <mc:AlternateContent xmlns:mc="http://schemas.openxmlformats.org/markup-compatibility/2006">
      <mc:Choice Requires="x14">
        <control shapeId="2083" r:id="rId96" name="Control 35">
          <controlPr defaultSize="0" r:id="rId97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83" r:id="rId96" name="Control 35"/>
      </mc:Fallback>
    </mc:AlternateContent>
    <mc:AlternateContent xmlns:mc="http://schemas.openxmlformats.org/markup-compatibility/2006">
      <mc:Choice Requires="x14">
        <control shapeId="2084" r:id="rId98" name="Control 36">
          <controlPr defaultSize="0" r:id="rId99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304800</xdr:colOff>
                <xdr:row>40</xdr:row>
                <xdr:rowOff>228600</xdr:rowOff>
              </to>
            </anchor>
          </controlPr>
        </control>
      </mc:Choice>
      <mc:Fallback>
        <control shapeId="2084" r:id="rId98" name="Control 3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"/>
    </sheetView>
  </sheetViews>
  <sheetFormatPr defaultRowHeight="14.4" x14ac:dyDescent="0.3"/>
  <cols>
    <col min="1" max="1" width="44.88671875" bestFit="1" customWidth="1"/>
    <col min="2" max="2" width="19.6640625" bestFit="1" customWidth="1"/>
    <col min="3" max="3" width="7.109375" bestFit="1" customWidth="1"/>
    <col min="4" max="4" width="20.77734375" bestFit="1" customWidth="1"/>
  </cols>
  <sheetData>
    <row r="1" spans="1:4" ht="25.8" x14ac:dyDescent="0.5">
      <c r="A1" s="80" t="s">
        <v>86</v>
      </c>
      <c r="B1" s="80"/>
      <c r="C1" s="80"/>
    </row>
    <row r="2" spans="1:4" ht="21" x14ac:dyDescent="0.4">
      <c r="A2" s="65" t="s">
        <v>87</v>
      </c>
      <c r="B2" s="68" t="s">
        <v>88</v>
      </c>
      <c r="C2" s="65" t="s">
        <v>85</v>
      </c>
      <c r="D2" s="65" t="s">
        <v>91</v>
      </c>
    </row>
    <row r="3" spans="1:4" ht="21" x14ac:dyDescent="0.4">
      <c r="A3" s="66" t="s">
        <v>89</v>
      </c>
      <c r="B3" s="71">
        <v>1440</v>
      </c>
      <c r="C3" s="67">
        <v>5</v>
      </c>
      <c r="D3" s="71">
        <f>+B3*C3</f>
        <v>7200</v>
      </c>
    </row>
    <row r="4" spans="1:4" ht="21" x14ac:dyDescent="0.4">
      <c r="A4" s="66" t="s">
        <v>83</v>
      </c>
      <c r="B4" s="71">
        <v>2500</v>
      </c>
      <c r="C4" s="67">
        <v>2</v>
      </c>
      <c r="D4" s="71">
        <f t="shared" ref="D4:D14" si="0">+B4*C4</f>
        <v>5000</v>
      </c>
    </row>
    <row r="5" spans="1:4" ht="21" x14ac:dyDescent="0.4">
      <c r="A5" s="66" t="s">
        <v>94</v>
      </c>
      <c r="B5" s="71">
        <v>500000</v>
      </c>
      <c r="C5" s="67">
        <v>1</v>
      </c>
      <c r="D5" s="71">
        <f t="shared" si="0"/>
        <v>500000</v>
      </c>
    </row>
    <row r="6" spans="1:4" ht="21" x14ac:dyDescent="0.4">
      <c r="A6" s="66" t="s">
        <v>101</v>
      </c>
      <c r="B6" s="71">
        <v>18000</v>
      </c>
      <c r="C6" s="67">
        <v>1</v>
      </c>
      <c r="D6" s="71">
        <f t="shared" si="0"/>
        <v>18000</v>
      </c>
    </row>
    <row r="7" spans="1:4" ht="21" x14ac:dyDescent="0.4">
      <c r="A7" s="66" t="s">
        <v>95</v>
      </c>
      <c r="B7" s="71">
        <v>3289</v>
      </c>
      <c r="C7" s="67">
        <v>1</v>
      </c>
      <c r="D7" s="71">
        <f t="shared" si="0"/>
        <v>3289</v>
      </c>
    </row>
    <row r="8" spans="1:4" ht="21" x14ac:dyDescent="0.4">
      <c r="A8" s="66" t="s">
        <v>96</v>
      </c>
      <c r="B8" s="71">
        <v>185775</v>
      </c>
      <c r="C8" s="67">
        <v>2</v>
      </c>
      <c r="D8" s="71">
        <f t="shared" si="0"/>
        <v>371550</v>
      </c>
    </row>
    <row r="9" spans="1:4" ht="21" x14ac:dyDescent="0.4">
      <c r="A9" s="66" t="s">
        <v>97</v>
      </c>
      <c r="B9" s="71">
        <v>10000</v>
      </c>
      <c r="C9" s="67">
        <v>1</v>
      </c>
      <c r="D9" s="71">
        <f t="shared" si="0"/>
        <v>10000</v>
      </c>
    </row>
    <row r="10" spans="1:4" ht="21" x14ac:dyDescent="0.4">
      <c r="A10" s="66" t="s">
        <v>98</v>
      </c>
      <c r="B10" s="71">
        <v>16228</v>
      </c>
      <c r="C10" s="67">
        <v>1</v>
      </c>
      <c r="D10" s="71">
        <f t="shared" si="0"/>
        <v>16228</v>
      </c>
    </row>
    <row r="11" spans="1:4" ht="21" x14ac:dyDescent="0.4">
      <c r="A11" s="66" t="s">
        <v>99</v>
      </c>
      <c r="B11" s="71">
        <v>95000</v>
      </c>
      <c r="C11" s="67">
        <v>1</v>
      </c>
      <c r="D11" s="71">
        <f t="shared" si="0"/>
        <v>95000</v>
      </c>
    </row>
    <row r="12" spans="1:4" ht="21" x14ac:dyDescent="0.4">
      <c r="A12" s="66" t="s">
        <v>104</v>
      </c>
      <c r="B12" s="71">
        <v>500000</v>
      </c>
      <c r="C12" s="67">
        <v>1</v>
      </c>
      <c r="D12" s="71">
        <f t="shared" si="0"/>
        <v>500000</v>
      </c>
    </row>
    <row r="13" spans="1:4" ht="21" x14ac:dyDescent="0.4">
      <c r="A13" s="66" t="s">
        <v>100</v>
      </c>
      <c r="B13" s="71">
        <v>42201</v>
      </c>
      <c r="C13" s="67">
        <v>1</v>
      </c>
      <c r="D13" s="71">
        <f t="shared" si="0"/>
        <v>42201</v>
      </c>
    </row>
    <row r="14" spans="1:4" ht="21" x14ac:dyDescent="0.4">
      <c r="A14" s="66" t="s">
        <v>105</v>
      </c>
      <c r="B14" s="71">
        <v>100000</v>
      </c>
      <c r="C14" s="67">
        <v>1</v>
      </c>
      <c r="D14" s="71">
        <f t="shared" si="0"/>
        <v>100000</v>
      </c>
    </row>
    <row r="15" spans="1:4" ht="21" x14ac:dyDescent="0.4">
      <c r="A15" s="70" t="s">
        <v>90</v>
      </c>
      <c r="B15" s="72"/>
      <c r="C15" s="69"/>
      <c r="D15" s="72">
        <f>SUM(D3:D14)</f>
        <v>1668468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LEEFI (EFI) Projesi</vt:lpstr>
      <vt:lpstr>işçi maliyeti</vt:lpstr>
      <vt:lpstr>cihaz maliyetleri</vt:lpstr>
      <vt:lpstr>'LEEFI (EFI) Projesi'!Yazdırma_Alanı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Ayfer BONCUK</dc:creator>
  <cp:lastModifiedBy>teouzun7@gmail.com</cp:lastModifiedBy>
  <cp:lastPrinted>2015-09-22T08:39:35Z</cp:lastPrinted>
  <dcterms:created xsi:type="dcterms:W3CDTF">2015-09-04T14:59:29Z</dcterms:created>
  <dcterms:modified xsi:type="dcterms:W3CDTF">2024-12-26T17:12:24Z</dcterms:modified>
</cp:coreProperties>
</file>