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/>
  </bookViews>
  <sheets>
    <sheet name="Bitácora Opciones" sheetId="1" r:id="rId1"/>
    <sheet name="PLAN DE TRADING" sheetId="2" r:id="rId2"/>
    <sheet name="Dos Fechas" sheetId="3" r:id="rId3"/>
    <sheet name="Bitácora Spreads" sheetId="4" r:id="rId4"/>
    <sheet name="Hoja1" sheetId="5" r:id="rId5"/>
  </sheets>
  <externalReferences>
    <externalReference r:id="rId6"/>
  </externalReferences>
  <definedNames>
    <definedName name="_xlnm._FilterDatabase" localSheetId="0" hidden="1">'Bitácora Opciones'!$B$12:$AN$36</definedName>
    <definedName name="activos">#REF!</definedName>
    <definedName name="CUENTA">#REF!</definedName>
    <definedName name="df">#REF!</definedName>
    <definedName name="ibalance">[1]TRADELOG!$B$12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1" i="1" l="1"/>
  <c r="S22" i="1"/>
  <c r="S20" i="1"/>
  <c r="AA20" i="1"/>
  <c r="Z20" i="1"/>
  <c r="Y20" i="1"/>
  <c r="W20" i="1"/>
  <c r="T20" i="1"/>
  <c r="V20" i="1" s="1"/>
  <c r="V19" i="1"/>
  <c r="Z19" i="1"/>
  <c r="S19" i="1"/>
  <c r="W19" i="1" s="1"/>
  <c r="X19" i="1"/>
  <c r="Y19" i="1"/>
  <c r="AA19" i="1" s="1"/>
  <c r="T19" i="1"/>
  <c r="C8" i="3"/>
  <c r="X17" i="1"/>
  <c r="X18" i="1"/>
  <c r="W18" i="1"/>
  <c r="T15" i="1"/>
  <c r="T16" i="1"/>
  <c r="T17" i="1"/>
  <c r="T18" i="1"/>
  <c r="V18" i="1" s="1"/>
  <c r="T14" i="1"/>
  <c r="S18" i="1"/>
  <c r="Y18" i="1" l="1"/>
  <c r="Z18" i="1" l="1"/>
  <c r="AA18" i="1"/>
  <c r="D9" i="4" l="1"/>
  <c r="U8" i="4"/>
  <c r="S8" i="4"/>
  <c r="M8" i="4"/>
  <c r="U7" i="4"/>
  <c r="S7" i="4"/>
  <c r="M7" i="4"/>
  <c r="U6" i="4"/>
  <c r="S6" i="4"/>
  <c r="M6" i="4"/>
  <c r="V6" i="4" s="1"/>
  <c r="D1" i="4"/>
  <c r="V8" i="4" l="1"/>
  <c r="V7" i="4"/>
  <c r="W8" i="4"/>
  <c r="Y8" i="4" s="1"/>
  <c r="W6" i="4"/>
  <c r="Y6" i="4" s="1"/>
  <c r="W7" i="4"/>
  <c r="Z7" i="4" s="1"/>
  <c r="T6" i="4"/>
  <c r="T7" i="4"/>
  <c r="T8" i="4"/>
  <c r="Z6" i="4" l="1"/>
  <c r="Y7" i="4"/>
  <c r="Z8" i="4"/>
  <c r="AA14" i="1" l="1"/>
  <c r="AA15" i="1"/>
  <c r="Z14" i="1"/>
  <c r="Y14" i="1"/>
  <c r="Y15" i="1"/>
  <c r="Z15" i="1" s="1"/>
  <c r="Y16" i="1"/>
  <c r="AA16" i="1" s="1"/>
  <c r="Y17" i="1"/>
  <c r="AA17" i="1" s="1"/>
  <c r="X14" i="1"/>
  <c r="X15" i="1"/>
  <c r="X16" i="1"/>
  <c r="W15" i="1"/>
  <c r="W16" i="1"/>
  <c r="W17" i="1"/>
  <c r="S15" i="1"/>
  <c r="S16" i="1"/>
  <c r="S17" i="1"/>
  <c r="Z16" i="1" l="1"/>
  <c r="Z17" i="1"/>
  <c r="F4" i="1"/>
  <c r="V15" i="1" l="1"/>
  <c r="V16" i="1"/>
  <c r="V17" i="1"/>
  <c r="I4" i="1" l="1"/>
  <c r="I5" i="1"/>
  <c r="I6" i="1"/>
  <c r="I8" i="1"/>
  <c r="I9" i="1"/>
  <c r="C4" i="1" s="1"/>
  <c r="S13" i="1"/>
  <c r="T13" i="1"/>
  <c r="S14" i="1"/>
  <c r="Y13" i="1" l="1"/>
  <c r="AA13" i="1" s="1"/>
  <c r="X13" i="1"/>
  <c r="V13" i="1"/>
  <c r="W14" i="1"/>
  <c r="V14" i="1"/>
  <c r="F5" i="1"/>
  <c r="W13" i="1"/>
  <c r="I7" i="1"/>
  <c r="C7" i="1" l="1"/>
  <c r="AH16" i="1" s="1"/>
  <c r="AG14" i="1"/>
  <c r="AF14" i="1"/>
  <c r="C6" i="1"/>
  <c r="AH15" i="1" s="1"/>
  <c r="F7" i="1"/>
  <c r="AG13" i="1"/>
  <c r="Z13" i="1"/>
  <c r="AH13" i="1" s="1"/>
  <c r="AF13" i="1"/>
  <c r="F6" i="1"/>
  <c r="C5" i="1" s="1"/>
  <c r="AH14" i="1" s="1"/>
  <c r="C9" i="1"/>
  <c r="F8" i="1" l="1"/>
  <c r="C8" i="1"/>
  <c r="AH17" i="1" s="1"/>
  <c r="F9" i="1"/>
  <c r="C10" i="1"/>
  <c r="I10" i="1" l="1"/>
  <c r="F10" i="1"/>
</calcChain>
</file>

<file path=xl/comments1.xml><?xml version="1.0" encoding="utf-8"?>
<comments xmlns="http://schemas.openxmlformats.org/spreadsheetml/2006/main">
  <authors>
    <author>tc={762C4D6C-3DA0-45C6-B502-0DD70E4E1D93}</author>
  </authors>
  <commentList>
    <comment ref="AC6" author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</t>
        </r>
      </text>
    </comment>
  </commentList>
</comments>
</file>

<file path=xl/sharedStrings.xml><?xml version="1.0" encoding="utf-8"?>
<sst xmlns="http://schemas.openxmlformats.org/spreadsheetml/2006/main" count="444" uniqueCount="243">
  <si>
    <t>ok</t>
  </si>
  <si>
    <t>Salida Tempra</t>
  </si>
  <si>
    <t>SPY</t>
  </si>
  <si>
    <t>https://www.dropbox.com/s/2f7x34ze22d46vr/Balance_19-11-2019.pdf?dl=0</t>
  </si>
  <si>
    <t>https://www.dropbox.com/s/2ygprvf3auftgk6/Balance_18-11-2019.pdf?dl=0</t>
  </si>
  <si>
    <t xml:space="preserve">https://www.dropbox.com/s/mhs0enh1z173uhl/PYPL%20Captura%20de%20Pantalla%202019-11-19%20a%20la%28s%29%203.08.57%20p.%C2%A0m..png?dl=0 </t>
  </si>
  <si>
    <t>https://www.dropbox.com/s/5e2stucxgm78ux1/Balance_15-11-2019.pdf?dl=0</t>
  </si>
  <si>
    <t>https://www.dropbox.com/s/kcqbbh8k3gt23mz/Balance_14-11-2019.pdf?dl=0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</si>
  <si>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</si>
  <si>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</si>
  <si>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</si>
  <si>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</si>
  <si>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</si>
  <si>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</si>
  <si>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</si>
  <si>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</si>
  <si>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</si>
  <si>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</si>
  <si>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BALANCE Final</t>
  </si>
  <si>
    <t>BALANCE Inicial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</si>
  <si>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</si>
  <si>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</si>
  <si>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</si>
  <si>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</si>
  <si>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</si>
  <si>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</si>
  <si>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</si>
  <si>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</si>
  <si>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</si>
  <si>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</si>
  <si>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</si>
  <si>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</si>
  <si>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</si>
  <si>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</si>
  <si>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</si>
  <si>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</si>
  <si>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</si>
  <si>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</si>
  <si>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PRIMA</t>
  </si>
  <si>
    <t>STRIKE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</si>
  <si>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</si>
  <si>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</si>
  <si>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</si>
  <si>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</si>
  <si>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</si>
  <si>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</si>
  <si>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</si>
  <si>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</si>
  <si>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</si>
  <si>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</si>
  <si>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</si>
  <si>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</si>
  <si>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</si>
  <si>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</si>
  <si>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</si>
  <si>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</si>
  <si>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</si>
  <si>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</si>
  <si>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</si>
  <si>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</si>
  <si>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</si>
  <si>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</si>
  <si>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Detalle Operaciones en Opciones</t>
  </si>
  <si>
    <t>PEDEM</t>
  </si>
  <si>
    <t>Semanal</t>
  </si>
  <si>
    <t xml:space="preserve">Diario </t>
  </si>
  <si>
    <t>(S)</t>
  </si>
  <si>
    <t xml:space="preserve">Semanal </t>
  </si>
  <si>
    <t>Planear</t>
  </si>
  <si>
    <t>Revisión de mercados día sábado</t>
  </si>
  <si>
    <t xml:space="preserve">Elaborar plan semanal </t>
  </si>
  <si>
    <t>(L a V)</t>
  </si>
  <si>
    <t xml:space="preserve">Planear </t>
  </si>
  <si>
    <t>Ejercutar</t>
  </si>
  <si>
    <t>Documentar</t>
  </si>
  <si>
    <t xml:space="preserve">Evaluar </t>
  </si>
  <si>
    <t>Revisar propuestas del día</t>
  </si>
  <si>
    <t>Calcular indicadores</t>
  </si>
  <si>
    <t xml:space="preserve">Mejorar </t>
  </si>
  <si>
    <t>Ajustar plan de trading y metodología</t>
  </si>
  <si>
    <t>Activos a operar</t>
  </si>
  <si>
    <t>Opciones en acciones</t>
  </si>
  <si>
    <t xml:space="preserve">Marcos de tiempo </t>
  </si>
  <si>
    <t>Diario/240/120</t>
  </si>
  <si>
    <t>15 min gerencia por boxes</t>
  </si>
  <si>
    <t>Máximo de operaciones</t>
  </si>
  <si>
    <t xml:space="preserve">Máximo de perdida por operaciones </t>
  </si>
  <si>
    <t>2% de la cuenta</t>
  </si>
  <si>
    <t xml:space="preserve">Utilidad por operación </t>
  </si>
  <si>
    <t xml:space="preserve">3 digitos </t>
  </si>
  <si>
    <t xml:space="preserve">Utilidades semanales </t>
  </si>
  <si>
    <t xml:space="preserve">4 digitos </t>
  </si>
  <si>
    <t>Patrones de entrada</t>
  </si>
  <si>
    <t>Señales Reditum</t>
  </si>
  <si>
    <t xml:space="preserve">Rechazo de niveles o rebote de niveles </t>
  </si>
  <si>
    <t xml:space="preserve">IRAT con divergencias </t>
  </si>
  <si>
    <t xml:space="preserve">Navegador con líneas de tendencias </t>
  </si>
  <si>
    <t xml:space="preserve">Patrones de Salida </t>
  </si>
  <si>
    <t xml:space="preserve">Velas magenta </t>
  </si>
  <si>
    <t>Muchas verdes, magenta, primera roja</t>
  </si>
  <si>
    <t>Cambio de IRAT</t>
  </si>
  <si>
    <t>Drone</t>
  </si>
  <si>
    <t xml:space="preserve">Gerencia de capital </t>
  </si>
  <si>
    <t xml:space="preserve">Retiro de utilidades los días lunes 80% </t>
  </si>
  <si>
    <t>Reinversión de utiliades de 20%</t>
  </si>
  <si>
    <t>0 Operaciones durante informes</t>
  </si>
  <si>
    <t>9:00 am analisis de premercado</t>
  </si>
  <si>
    <t>10:30 am a 5:00 pm</t>
  </si>
  <si>
    <t>5:00 pm a 5:30</t>
  </si>
  <si>
    <t>8:30 am planear propuestas</t>
  </si>
  <si>
    <t>Muchas rojas magenta, primera verde</t>
  </si>
  <si>
    <t>PLAN DE TRADING</t>
  </si>
  <si>
    <t>6 por semana</t>
  </si>
  <si>
    <t>LONG PUT</t>
  </si>
  <si>
    <t>21/05/2020</t>
  </si>
  <si>
    <t>SPY200522P296</t>
  </si>
  <si>
    <t>29/04/2020</t>
  </si>
  <si>
    <t>23/06/2020</t>
  </si>
  <si>
    <t>30/06/2020</t>
  </si>
  <si>
    <t>24/06/2020</t>
  </si>
  <si>
    <t>AAPL</t>
  </si>
  <si>
    <t>TSLA</t>
  </si>
  <si>
    <t>LONG CALL</t>
  </si>
  <si>
    <t xml:space="preserve">Fecha y hora 1 </t>
  </si>
  <si>
    <t>Fecha y Hora 2</t>
  </si>
  <si>
    <t>Diferencias</t>
  </si>
  <si>
    <t>MSFT 200702P187.5</t>
  </si>
  <si>
    <t>MSFT 200702P195</t>
  </si>
  <si>
    <t>SPY 200630C307</t>
  </si>
  <si>
    <t>OKTA 200702P187.5</t>
  </si>
  <si>
    <t>OKTA 200702P192.5</t>
  </si>
  <si>
    <t>NVDA 200626P340</t>
  </si>
  <si>
    <t>NVDA 200626P345</t>
  </si>
  <si>
    <t>FB 200626P220</t>
  </si>
  <si>
    <t>FB 200626P225</t>
  </si>
  <si>
    <t>QQQ 200626P252</t>
  </si>
  <si>
    <t>QQQ 200626P255</t>
  </si>
  <si>
    <t>QQQ 200626P254</t>
  </si>
  <si>
    <t>FB 200626P330</t>
  </si>
  <si>
    <t>FB 200626P340</t>
  </si>
  <si>
    <t>TSLA 200710C100</t>
  </si>
  <si>
    <t>TSLA 200619P840</t>
  </si>
  <si>
    <t>TSLA 200619P830</t>
  </si>
  <si>
    <t>SPY 200605P303</t>
  </si>
  <si>
    <t>SPY 200605P302</t>
  </si>
  <si>
    <t>ZM 200515P130</t>
  </si>
  <si>
    <t>ZM 200515P136</t>
  </si>
  <si>
    <t>AAPL 200522C292.5</t>
  </si>
  <si>
    <t>AAPL 200522C287.5</t>
  </si>
  <si>
    <t>AAPL 200515C275</t>
  </si>
  <si>
    <t xml:space="preserve">Total Hs. de Vuelo: </t>
  </si>
  <si>
    <t xml:space="preserve">No, mejor va a ser en días nomás porque </t>
  </si>
  <si>
    <t>Muy rápido voy a alcanzar los 10.000</t>
  </si>
  <si>
    <t>SUBYACENTE</t>
  </si>
  <si>
    <t>Fecha de entrada</t>
  </si>
  <si>
    <t>Fecha de salida</t>
  </si>
  <si>
    <t>Horas de vuelo</t>
  </si>
  <si>
    <t>Precio del Subyacente</t>
  </si>
  <si>
    <t>Estrategia</t>
  </si>
  <si>
    <t>Descripción Contratos Operados</t>
  </si>
  <si>
    <t>Ganancia Máxima proyectada</t>
  </si>
  <si>
    <t>Credito neto $ Total P/L</t>
  </si>
  <si>
    <t>Perdida maxima proyectada</t>
  </si>
  <si>
    <t>Precio Estimado del Subyacente al Cierre</t>
  </si>
  <si>
    <t>Total P/L (ROI) proyectado %</t>
  </si>
  <si>
    <t>ROI  %</t>
  </si>
  <si>
    <t>Hipotesis</t>
  </si>
  <si>
    <t>Graficas de Apertura</t>
  </si>
  <si>
    <t>Graficas de Cierre</t>
  </si>
  <si>
    <t>Bitacora Emocional</t>
  </si>
  <si>
    <t>Detail</t>
  </si>
  <si>
    <t>VENTA</t>
  </si>
  <si>
    <t>COMPRA</t>
  </si>
  <si>
    <t>Contrato</t>
  </si>
  <si>
    <t>Numero de
Contratos</t>
  </si>
  <si>
    <t>Strikes</t>
  </si>
  <si>
    <t>Valor de la prima</t>
  </si>
  <si>
    <t>Precio de cierre de la Prima</t>
  </si>
  <si>
    <t>Credito</t>
  </si>
  <si>
    <t>Debito</t>
  </si>
  <si>
    <t>Credito Recibido</t>
  </si>
  <si>
    <t>BCCS</t>
  </si>
  <si>
    <t>EJEMPLO</t>
  </si>
  <si>
    <t>SPY 190201C267</t>
  </si>
  <si>
    <t>SPY 190201C275</t>
  </si>
  <si>
    <t>BPCS</t>
  </si>
  <si>
    <t>AAPL 190201P150</t>
  </si>
  <si>
    <t>AAPL 190201P143</t>
  </si>
  <si>
    <t>IBB</t>
  </si>
  <si>
    <t>IBB 190208C110</t>
  </si>
  <si>
    <t>IBB 190208C113</t>
  </si>
  <si>
    <t>ZM</t>
  </si>
  <si>
    <t>SPY 20065P303</t>
  </si>
  <si>
    <t>SPY 20065P302</t>
  </si>
  <si>
    <t>QQQ</t>
  </si>
  <si>
    <t>NVDA</t>
  </si>
  <si>
    <t xml:space="preserve">Primero tratar de completar todo lo que anoté de SPY y luego tratar de anotar esa operación que había hecho con Zoom, del que gané 400 USD x ahí sin entender nada. </t>
  </si>
  <si>
    <t xml:space="preserve">Ojo: Precio del Subyacente puse el precio ASK que figura arriba. </t>
  </si>
  <si>
    <t>Esto supuse a partir de la foto que saqué</t>
  </si>
  <si>
    <t xml:space="preserve">Ver ese tema del precio de cierre de la prima. Puede ser que en los vídeos Mirza ya adelanta algo. </t>
  </si>
  <si>
    <t>NVDA 200717P370</t>
  </si>
  <si>
    <t>Buy to Close</t>
  </si>
  <si>
    <t>Market</t>
  </si>
  <si>
    <t>Filled</t>
  </si>
  <si>
    <t>Intelligent</t>
  </si>
  <si>
    <t>Day</t>
  </si>
  <si>
    <t>6-0362-9641</t>
  </si>
  <si>
    <t>SIM1323263M</t>
  </si>
  <si>
    <t>NVDA 200717P365</t>
  </si>
  <si>
    <t>Sell to Close</t>
  </si>
  <si>
    <t>6-0362-9596</t>
  </si>
  <si>
    <t>NKLA 200717P25</t>
  </si>
  <si>
    <t>Vertical</t>
  </si>
  <si>
    <t>Buy to Open</t>
  </si>
  <si>
    <t>Queued</t>
  </si>
  <si>
    <t>GTC</t>
  </si>
  <si>
    <t>6-0309-1296</t>
  </si>
  <si>
    <t>NKLA 200717P30</t>
  </si>
  <si>
    <t>Sell to Open</t>
  </si>
  <si>
    <t>6-0305-2297</t>
  </si>
  <si>
    <t>Rejected</t>
  </si>
  <si>
    <t>6-0305-1685</t>
  </si>
  <si>
    <t>Custom</t>
  </si>
  <si>
    <t>UROut</t>
  </si>
  <si>
    <t>6-0305-0716</t>
  </si>
  <si>
    <t>MSFT 200807C212.5</t>
  </si>
  <si>
    <t>6-0283-6083</t>
  </si>
  <si>
    <t>MSFT 200807C207.5</t>
  </si>
  <si>
    <t>6-0267-7165</t>
  </si>
  <si>
    <t>6-0257-9080</t>
  </si>
  <si>
    <t>6-0257-8885</t>
  </si>
  <si>
    <t>6-0257-8469</t>
  </si>
  <si>
    <t>6-0204-7138</t>
  </si>
  <si>
    <t>6-0204-6445</t>
  </si>
  <si>
    <t>6-0183-9854</t>
  </si>
  <si>
    <t>6-0182-6274</t>
  </si>
  <si>
    <t>6-0155-4993</t>
  </si>
  <si>
    <t>Expired</t>
  </si>
  <si>
    <t>6-0155-4858</t>
  </si>
  <si>
    <t>6-0076-2153</t>
  </si>
  <si>
    <t>6-0076-0944</t>
  </si>
  <si>
    <t>MSFT</t>
  </si>
  <si>
    <t>SHORT 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</si>
</sst>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m/d/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u/>
      <sz val="10"/>
      <color rgb="FF0563C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4" fillId="0" borderId="1" xfId="3" applyBorder="1" applyAlignment="1" applyProtection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5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6" fillId="6" borderId="0" xfId="0" applyFont="1" applyFill="1" applyAlignment="1">
      <alignment vertical="center"/>
    </xf>
    <xf numFmtId="0" fontId="16" fillId="6" borderId="2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4" fontId="9" fillId="10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7" fillId="0" borderId="4" xfId="0" applyFont="1" applyBorder="1"/>
    <xf numFmtId="0" fontId="17" fillId="0" borderId="0" xfId="0" applyFont="1" applyBorder="1"/>
    <xf numFmtId="0" fontId="17" fillId="0" borderId="8" xfId="0" applyFont="1" applyBorder="1"/>
    <xf numFmtId="0" fontId="17" fillId="0" borderId="0" xfId="0" applyFont="1"/>
    <xf numFmtId="0" fontId="17" fillId="0" borderId="3" xfId="0" applyFont="1" applyBorder="1"/>
    <xf numFmtId="0" fontId="17" fillId="0" borderId="2" xfId="0" applyFont="1" applyBorder="1"/>
    <xf numFmtId="0" fontId="17" fillId="0" borderId="7" xfId="0" applyFont="1" applyBorder="1"/>
    <xf numFmtId="0" fontId="0" fillId="0" borderId="0" xfId="0" applyFill="1" applyBorder="1"/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22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Alignment="1">
      <alignment vertical="center"/>
    </xf>
    <xf numFmtId="178" fontId="0" fillId="0" borderId="0" xfId="0" applyNumberFormat="1" applyAlignment="1">
      <alignment vertical="center"/>
    </xf>
    <xf numFmtId="168" fontId="0" fillId="0" borderId="1" xfId="0" applyNumberFormat="1" applyBorder="1" applyAlignment="1">
      <alignment vertical="center"/>
    </xf>
    <xf numFmtId="44" fontId="0" fillId="0" borderId="0" xfId="1" applyFont="1" applyAlignment="1">
      <alignment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vertical="center"/>
    </xf>
    <xf numFmtId="0" fontId="17" fillId="2" borderId="12" xfId="0" applyFont="1" applyFill="1" applyBorder="1" applyAlignment="1">
      <alignment horizontal="center" vertical="center" wrapText="1"/>
    </xf>
    <xf numFmtId="178" fontId="17" fillId="2" borderId="12" xfId="0" applyNumberFormat="1" applyFont="1" applyFill="1" applyBorder="1" applyAlignment="1">
      <alignment horizontal="center" vertical="center" wrapText="1"/>
    </xf>
    <xf numFmtId="44" fontId="17" fillId="2" borderId="12" xfId="1" applyFont="1" applyFill="1" applyBorder="1" applyAlignment="1">
      <alignment horizontal="center" vertical="center" wrapText="1"/>
    </xf>
    <xf numFmtId="0" fontId="17" fillId="2" borderId="12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7" fillId="4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178" fontId="17" fillId="2" borderId="13" xfId="0" applyNumberFormat="1" applyFont="1" applyFill="1" applyBorder="1" applyAlignment="1">
      <alignment horizontal="center" vertical="center" wrapText="1"/>
    </xf>
    <xf numFmtId="44" fontId="17" fillId="2" borderId="13" xfId="1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178" fontId="17" fillId="2" borderId="14" xfId="0" applyNumberFormat="1" applyFont="1" applyFill="1" applyBorder="1" applyAlignment="1">
      <alignment horizontal="center" vertical="center" wrapText="1"/>
    </xf>
    <xf numFmtId="44" fontId="17" fillId="2" borderId="14" xfId="1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 wrapText="1"/>
    </xf>
    <xf numFmtId="0" fontId="17" fillId="4" borderId="14" xfId="0" applyFont="1" applyFill="1" applyBorder="1" applyAlignment="1">
      <alignment horizontal="center" vertical="center" wrapText="1"/>
    </xf>
    <xf numFmtId="0" fontId="17" fillId="13" borderId="1" xfId="0" applyFont="1" applyFill="1" applyBorder="1" applyAlignment="1">
      <alignment horizontal="center" vertical="center"/>
    </xf>
    <xf numFmtId="22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0" fillId="0" borderId="1" xfId="1" applyFont="1" applyBorder="1" applyAlignment="1">
      <alignment vertical="center"/>
    </xf>
    <xf numFmtId="44" fontId="17" fillId="0" borderId="1" xfId="0" applyNumberFormat="1" applyFont="1" applyBorder="1" applyAlignment="1">
      <alignment vertical="center"/>
    </xf>
    <xf numFmtId="44" fontId="17" fillId="4" borderId="1" xfId="0" applyNumberFormat="1" applyFont="1" applyFill="1" applyBorder="1" applyAlignment="1">
      <alignment vertical="center"/>
    </xf>
    <xf numFmtId="44" fontId="20" fillId="0" borderId="1" xfId="0" applyNumberFormat="1" applyFont="1" applyBorder="1" applyAlignment="1">
      <alignment vertical="center"/>
    </xf>
    <xf numFmtId="44" fontId="0" fillId="14" borderId="1" xfId="0" applyNumberFormat="1" applyFill="1" applyBorder="1" applyAlignment="1">
      <alignment vertical="center"/>
    </xf>
    <xf numFmtId="43" fontId="17" fillId="14" borderId="1" xfId="6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4" fillId="0" borderId="1" xfId="3" applyBorder="1" applyAlignment="1" applyProtection="1">
      <alignment vertical="center"/>
    </xf>
    <xf numFmtId="0" fontId="0" fillId="0" borderId="1" xfId="0" applyBorder="1" applyAlignment="1">
      <alignment horizontal="center" vertical="justify"/>
    </xf>
    <xf numFmtId="22" fontId="0" fillId="0" borderId="1" xfId="0" applyNumberFormat="1" applyBorder="1" applyAlignment="1">
      <alignment vertical="center" wrapText="1"/>
    </xf>
    <xf numFmtId="44" fontId="0" fillId="0" borderId="1" xfId="0" applyNumberFormat="1" applyBorder="1" applyAlignment="1">
      <alignment vertical="center"/>
    </xf>
    <xf numFmtId="44" fontId="0" fillId="4" borderId="1" xfId="0" applyNumberFormat="1" applyFill="1" applyBorder="1" applyAlignment="1">
      <alignment vertical="center"/>
    </xf>
    <xf numFmtId="9" fontId="0" fillId="14" borderId="1" xfId="2" applyFont="1" applyFill="1" applyBorder="1" applyAlignment="1">
      <alignment horizontal="center" vertical="center"/>
    </xf>
    <xf numFmtId="9" fontId="1" fillId="14" borderId="1" xfId="2" applyFill="1" applyBorder="1" applyAlignment="1">
      <alignment horizontal="center" vertical="center"/>
    </xf>
    <xf numFmtId="44" fontId="0" fillId="15" borderId="1" xfId="1" applyFont="1" applyFill="1" applyBorder="1" applyAlignment="1">
      <alignment vertical="center"/>
    </xf>
    <xf numFmtId="44" fontId="0" fillId="16" borderId="1" xfId="1" applyFont="1" applyFill="1" applyBorder="1" applyAlignment="1">
      <alignment vertical="center"/>
    </xf>
    <xf numFmtId="0" fontId="0" fillId="14" borderId="12" xfId="0" applyFill="1" applyBorder="1" applyAlignment="1">
      <alignment vertical="center"/>
    </xf>
    <xf numFmtId="0" fontId="0" fillId="0" borderId="12" xfId="0" applyBorder="1" applyAlignment="1">
      <alignment vertical="center"/>
    </xf>
    <xf numFmtId="178" fontId="0" fillId="0" borderId="1" xfId="0" applyNumberFormat="1" applyBorder="1" applyAlignment="1">
      <alignment vertical="center"/>
    </xf>
    <xf numFmtId="0" fontId="0" fillId="15" borderId="0" xfId="0" applyFill="1" applyAlignment="1">
      <alignment vertical="center"/>
    </xf>
    <xf numFmtId="178" fontId="0" fillId="15" borderId="0" xfId="0" applyNumberFormat="1" applyFill="1" applyAlignment="1">
      <alignment vertical="center"/>
    </xf>
    <xf numFmtId="0" fontId="0" fillId="16" borderId="0" xfId="0" applyFill="1" applyAlignment="1">
      <alignment vertical="center"/>
    </xf>
    <xf numFmtId="178" fontId="0" fillId="16" borderId="0" xfId="0" applyNumberFormat="1" applyFill="1" applyAlignment="1">
      <alignment vertical="center"/>
    </xf>
    <xf numFmtId="44" fontId="0" fillId="15" borderId="0" xfId="1" applyFont="1" applyFill="1" applyAlignment="1">
      <alignment vertical="center"/>
    </xf>
    <xf numFmtId="0" fontId="0" fillId="15" borderId="0" xfId="0" applyFill="1" applyAlignment="1">
      <alignment horizontal="center" vertical="center"/>
    </xf>
    <xf numFmtId="8" fontId="0" fillId="0" borderId="0" xfId="0" applyNumberFormat="1"/>
    <xf numFmtId="15" fontId="0" fillId="0" borderId="0" xfId="0" applyNumberFormat="1"/>
    <xf numFmtId="22" fontId="0" fillId="15" borderId="0" xfId="0" applyNumberFormat="1" applyFill="1"/>
    <xf numFmtId="0" fontId="0" fillId="15" borderId="0" xfId="0" applyFill="1"/>
    <xf numFmtId="8" fontId="0" fillId="15" borderId="0" xfId="0" applyNumberFormat="1" applyFill="1"/>
    <xf numFmtId="15" fontId="0" fillId="15" borderId="0" xfId="0" applyNumberFormat="1" applyFill="1"/>
  </cellXfs>
  <cellStyles count="7">
    <cellStyle name="Hipervínculo" xfId="3" builtinId="8"/>
    <cellStyle name="Millares" xfId="6" builtinId="3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78442</xdr:colOff>
      <xdr:row>2</xdr:row>
      <xdr:rowOff>33619</xdr:rowOff>
    </xdr:from>
    <xdr:to>
      <xdr:col>23</xdr:col>
      <xdr:colOff>447115</xdr:colOff>
      <xdr:row>10</xdr:row>
      <xdr:rowOff>48000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0118" y="532281"/>
          <a:ext cx="8343900" cy="138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2f7x34ze22d46vr/Balance_19-11-2019.pdf?dl=0" TargetMode="External"/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hyperlink" Target="https://www.dropbox.com/s/5e2stucxgm78ux1/Balance_15-11-2019.pdf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www.dropbox.com/s/kcqbbh8k3gt23mz/Balance_14-11-2019.pdf?dl=0" TargetMode="External"/><Relationship Id="rId5" Type="http://schemas.openxmlformats.org/officeDocument/2006/relationships/hyperlink" Target="https://www.dropbox.com/s/2ygprvf3auftgk6/Balance_18-11-2019.pdf?dl=0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dropbox.com/s/ikt9x5apz2xbl6f/SPY.jpg?dl=0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0005"/>
  <sheetViews>
    <sheetView showGridLines="0" tabSelected="1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T22" sqref="T22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2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2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2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2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SUM(D13:D122)</f>
        <v>3.4937499999999999</v>
      </c>
      <c r="H4" s="49" t="s">
        <v>28</v>
      </c>
      <c r="I4" s="52">
        <f>SUM(U13:U152)</f>
        <v>43.05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2:80" s="33" customFormat="1" x14ac:dyDescent="0.2">
      <c r="B5" s="49" t="s">
        <v>22</v>
      </c>
      <c r="C5" s="63">
        <f>IFERROR(F6/F5,"")</f>
        <v>0.6</v>
      </c>
      <c r="D5" s="45"/>
      <c r="E5" s="51" t="s">
        <v>59</v>
      </c>
      <c r="F5" s="62">
        <f>COUNT(M13:M102)</f>
        <v>10</v>
      </c>
      <c r="H5" s="49" t="s">
        <v>12</v>
      </c>
      <c r="I5" s="52">
        <f>SUM(AK13:AK102)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2:80" s="33" customFormat="1" ht="18" customHeight="1" x14ac:dyDescent="0.2">
      <c r="B6" s="49" t="s">
        <v>58</v>
      </c>
      <c r="C6" s="53">
        <f>SUM(W13:W90)</f>
        <v>570.99999999999955</v>
      </c>
      <c r="D6" s="61"/>
      <c r="E6" s="49" t="s">
        <v>57</v>
      </c>
      <c r="F6" s="60">
        <f>COUNT(W13:W102)</f>
        <v>6</v>
      </c>
      <c r="H6" s="49" t="s">
        <v>56</v>
      </c>
      <c r="I6" s="52">
        <f>SUM(AL13:AL102)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2:80" s="33" customFormat="1" x14ac:dyDescent="0.2">
      <c r="B7" s="49" t="s">
        <v>55</v>
      </c>
      <c r="C7" s="53">
        <f>SUM(X13:X90)</f>
        <v>-670.99999999999545</v>
      </c>
      <c r="D7" s="59"/>
      <c r="E7" s="49" t="s">
        <v>54</v>
      </c>
      <c r="F7" s="58">
        <f>COUNT(X13:X1102)</f>
        <v>2</v>
      </c>
      <c r="H7" s="49" t="s">
        <v>53</v>
      </c>
      <c r="I7" s="52">
        <f>-I4+I5-I6</f>
        <v>-43.05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2:80" s="33" customFormat="1" x14ac:dyDescent="0.2">
      <c r="B8" s="51" t="s">
        <v>52</v>
      </c>
      <c r="C8" s="48">
        <f>+C9/F5</f>
        <v>-9.9999999999995914</v>
      </c>
      <c r="D8" s="57"/>
      <c r="E8" s="49" t="s">
        <v>51</v>
      </c>
      <c r="F8" s="56">
        <f>IF(ISERROR(ABS(C6)/ABS(C7)),"",ABS(C6)/ABS(C7))</f>
        <v>0.8509687034277249</v>
      </c>
      <c r="H8" s="49" t="s">
        <v>9</v>
      </c>
      <c r="I8" s="52">
        <f>SUM(AN13:AN25)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2:80" s="33" customFormat="1" x14ac:dyDescent="0.2">
      <c r="B9" s="51" t="s">
        <v>50</v>
      </c>
      <c r="C9" s="53">
        <f>SUM(Y13:Y100)</f>
        <v>-99.999999999995907</v>
      </c>
      <c r="D9" s="54"/>
      <c r="E9" s="51" t="s">
        <v>49</v>
      </c>
      <c r="F9" s="53">
        <f>+C9+I7</f>
        <v>-143.04999999999592</v>
      </c>
      <c r="H9" s="49" t="s">
        <v>10</v>
      </c>
      <c r="I9" s="52">
        <f>SUM(AM13:AM200)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2:80" s="33" customFormat="1" x14ac:dyDescent="0.2">
      <c r="B10" s="51" t="s">
        <v>48</v>
      </c>
      <c r="C10" s="50">
        <f>+C9/C4</f>
        <v>-4.9999999999997956E-2</v>
      </c>
      <c r="E10" s="51" t="s">
        <v>47</v>
      </c>
      <c r="F10" s="50">
        <f>+F9/C4</f>
        <v>-7.1524999999997965E-2</v>
      </c>
      <c r="H10" s="49" t="s">
        <v>46</v>
      </c>
      <c r="I10" s="48">
        <f>+C4+F9-I8</f>
        <v>1856.9500000000041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2:80" x14ac:dyDescent="0.2">
      <c r="C11" s="32"/>
    </row>
    <row r="12" spans="2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2:80" s="3" customFormat="1" x14ac:dyDescent="0.2">
      <c r="B13" s="23" t="s">
        <v>114</v>
      </c>
      <c r="C13" s="23" t="s">
        <v>114</v>
      </c>
      <c r="D13" s="22">
        <v>0</v>
      </c>
      <c r="E13" s="21" t="s">
        <v>2</v>
      </c>
      <c r="F13" s="26" t="s">
        <v>113</v>
      </c>
      <c r="G13" s="9">
        <v>1</v>
      </c>
      <c r="H13" s="26" t="s">
        <v>115</v>
      </c>
      <c r="I13" s="21">
        <v>296</v>
      </c>
      <c r="J13" s="21">
        <v>2.41</v>
      </c>
      <c r="K13" s="10"/>
      <c r="L13" s="27"/>
      <c r="M13" s="10">
        <v>2.41</v>
      </c>
      <c r="N13" s="21"/>
      <c r="O13" s="10">
        <v>2</v>
      </c>
      <c r="P13" s="9">
        <v>1</v>
      </c>
      <c r="Q13" s="10">
        <v>0</v>
      </c>
      <c r="R13" s="9">
        <v>5</v>
      </c>
      <c r="S13" s="13">
        <f>IF(C13=0,"",((O13-M13)*P13*100))</f>
        <v>-41.000000000000014</v>
      </c>
      <c r="T13" s="14">
        <f>IF(C13=0,"",IF(Q13=0,,IF(C13=0,"",((Q13-M13)*R13*100))))</f>
        <v>0</v>
      </c>
      <c r="U13" s="14">
        <v>11.05</v>
      </c>
      <c r="V13" s="20">
        <f>+U13/ABS(S13+T13)</f>
        <v>0.26951219512195113</v>
      </c>
      <c r="W13" s="12" t="str">
        <f>IF(IF(C13=0,0,IFERROR(S13+T13,""))&gt;0,IF(C13=0,0,IFERROR(S13+T13,"")),"")</f>
        <v/>
      </c>
      <c r="X13" s="12">
        <f>IF(IF(C13=0,0,IFERROR(S13+T13,""))&lt;0,IF(C13=0,0,IFERROR(S13+T13,"")),"")</f>
        <v>-41.000000000000014</v>
      </c>
      <c r="Y13" s="12">
        <f>IFERROR(IF(C13=0,0,IFERROR(S13+T13,"")),"")</f>
        <v>-41.000000000000014</v>
      </c>
      <c r="Z13" s="12">
        <f>IFERROR(IF(C13=0,0,IFERROR(Y13-U13,"")),"")</f>
        <v>-52.050000000000011</v>
      </c>
      <c r="AA13" s="19" t="str">
        <f>IF(Y13&gt;0,1," ")</f>
        <v xml:space="preserve"> </v>
      </c>
      <c r="AB13" s="24" t="s">
        <v>8</v>
      </c>
      <c r="AC13" s="24" t="s">
        <v>8</v>
      </c>
      <c r="AD13" s="24" t="s">
        <v>7</v>
      </c>
      <c r="AE13" s="24" t="s">
        <v>6</v>
      </c>
      <c r="AF13" s="11">
        <f>IF(C13=0,"",IFERROR((Y13)/ABS(J13),""))</f>
        <v>-17.012448132780086</v>
      </c>
      <c r="AG13" s="11">
        <f>IF(C13=0,"",IFERROR((Y13-U13)/ABS(J13),""))</f>
        <v>-21.597510373443988</v>
      </c>
      <c r="AH13" s="17">
        <f>+C4+Z13</f>
        <v>1947.95</v>
      </c>
      <c r="AI13" s="4" t="s">
        <v>1</v>
      </c>
      <c r="AJ13" s="4" t="s">
        <v>0</v>
      </c>
      <c r="AK13" s="16"/>
      <c r="AL13" s="16"/>
      <c r="AM13" s="16"/>
      <c r="AN13" s="16"/>
    </row>
    <row r="14" spans="2:80" s="3" customFormat="1" ht="15" x14ac:dyDescent="0.25">
      <c r="B14" s="23" t="s">
        <v>116</v>
      </c>
      <c r="C14" s="23" t="s">
        <v>116</v>
      </c>
      <c r="D14" s="22">
        <v>1.3194444444444444E-2</v>
      </c>
      <c r="E14" s="21" t="s">
        <v>120</v>
      </c>
      <c r="F14" s="26" t="s">
        <v>122</v>
      </c>
      <c r="G14" s="9">
        <v>2</v>
      </c>
      <c r="H14" s="26" t="s">
        <v>149</v>
      </c>
      <c r="I14" s="21">
        <v>275</v>
      </c>
      <c r="J14" s="10">
        <v>16.350000000000001</v>
      </c>
      <c r="K14" s="10"/>
      <c r="L14" s="27"/>
      <c r="M14" s="10">
        <v>16.350000000000001</v>
      </c>
      <c r="N14" s="21"/>
      <c r="O14" s="10">
        <v>17</v>
      </c>
      <c r="P14" s="9">
        <v>2</v>
      </c>
      <c r="Q14" s="10"/>
      <c r="R14" s="9"/>
      <c r="S14" s="13">
        <f>IF(C14=0,"",((O14-M14)*P14*100))</f>
        <v>129.99999999999972</v>
      </c>
      <c r="T14" s="14">
        <f>IF(C14=0,"",IF(Q14=0,,IF(C14=0,"",((Q14-M14)*R14*100))))</f>
        <v>0</v>
      </c>
      <c r="U14" s="14">
        <v>4</v>
      </c>
      <c r="V14" s="20">
        <f>+U14/ABS(S14+T14)</f>
        <v>3.0769230769230837E-2</v>
      </c>
      <c r="W14" s="12">
        <f>IF(IF(C14=0,0,IFERROR(S14+T14,""))&gt;0,IF(C14=0,0,IFERROR(S14+T14,"")),"")</f>
        <v>129.99999999999972</v>
      </c>
      <c r="X14" s="12" t="str">
        <f t="shared" ref="X14:X19" si="0">IF(IF(C14=0,0,IFERROR(S14+T14,""))&lt;0,IF(C14=0,0,IFERROR(S14+T14,"")),"")</f>
        <v/>
      </c>
      <c r="Y14" s="12">
        <f t="shared" ref="Y14:Y20" si="1">IFERROR(IF(C14=0,0,IFERROR(S14+T14,"")),"")</f>
        <v>129.99999999999972</v>
      </c>
      <c r="Z14" s="12">
        <f t="shared" ref="Z14:Z20" si="2">IFERROR(IF(C14=0,0,IFERROR(Y14-U14,"")),"")</f>
        <v>125.99999999999972</v>
      </c>
      <c r="AA14" s="19">
        <f t="shared" ref="AA14:AA17" si="3">IF(Y14&gt;0,1," ")</f>
        <v>1</v>
      </c>
      <c r="AB14" s="24" t="s">
        <v>5</v>
      </c>
      <c r="AC14" s="24" t="s">
        <v>5</v>
      </c>
      <c r="AD14" s="24" t="s">
        <v>4</v>
      </c>
      <c r="AE14" s="18" t="s">
        <v>3</v>
      </c>
      <c r="AF14" s="11">
        <f>IF(C14=0,"",IFERROR((Y14)/ABS(J14),""))</f>
        <v>7.9510703363914192</v>
      </c>
      <c r="AG14" s="11">
        <f>IF(C14=0,"",IFERROR((Y14-U14)/ABS(J14),""))</f>
        <v>7.7064220183486061</v>
      </c>
      <c r="AH14" s="17">
        <f t="shared" ref="AH14:AH17" si="4">+C5+Z14</f>
        <v>126.59999999999971</v>
      </c>
      <c r="AI14" s="4" t="s">
        <v>1</v>
      </c>
      <c r="AJ14" s="4" t="s">
        <v>0</v>
      </c>
      <c r="AK14" s="16"/>
      <c r="AL14" s="16"/>
      <c r="AM14" s="16"/>
      <c r="AN14" s="16"/>
    </row>
    <row r="15" spans="2:80" s="3" customFormat="1" x14ac:dyDescent="0.2">
      <c r="B15" s="23">
        <v>43956</v>
      </c>
      <c r="C15" s="23">
        <v>43956</v>
      </c>
      <c r="D15" s="22">
        <v>2.0833333333333332E-2</v>
      </c>
      <c r="E15" s="21" t="s">
        <v>120</v>
      </c>
      <c r="F15" s="26" t="s">
        <v>122</v>
      </c>
      <c r="G15" s="9">
        <v>5</v>
      </c>
      <c r="H15" s="26" t="s">
        <v>147</v>
      </c>
      <c r="I15" s="21">
        <v>292.5</v>
      </c>
      <c r="J15" s="10">
        <v>11.85</v>
      </c>
      <c r="K15" s="10"/>
      <c r="L15" s="27"/>
      <c r="M15" s="10">
        <v>11.85</v>
      </c>
      <c r="N15" s="21"/>
      <c r="O15" s="10">
        <v>11.95</v>
      </c>
      <c r="P15" s="9">
        <v>5</v>
      </c>
      <c r="Q15" s="10"/>
      <c r="R15" s="9"/>
      <c r="S15" s="13">
        <f t="shared" ref="S15:S22" si="5">IF(C15=0,"",((O15-M15)*P15*100))</f>
        <v>49.999999999999822</v>
      </c>
      <c r="T15" s="14">
        <f t="shared" ref="T15:T20" si="6">IF(C15=0,"",IF(Q15=0,,IF(C15=0,"",((Q15-M15)*R15*100))))</f>
        <v>0</v>
      </c>
      <c r="U15" s="14">
        <v>10</v>
      </c>
      <c r="V15" s="20">
        <f t="shared" ref="V15:V20" si="7">+U15/ABS(S15+T15)</f>
        <v>0.2000000000000007</v>
      </c>
      <c r="W15" s="12">
        <f t="shared" ref="W15:W20" si="8">IF(IF(C15=0,0,IFERROR(S15+T15,""))&gt;0,IF(C15=0,0,IFERROR(S15+T15,"")),"")</f>
        <v>49.999999999999822</v>
      </c>
      <c r="X15" s="12" t="str">
        <f t="shared" si="0"/>
        <v/>
      </c>
      <c r="Y15" s="12">
        <f t="shared" si="1"/>
        <v>49.999999999999822</v>
      </c>
      <c r="Z15" s="12">
        <f t="shared" si="2"/>
        <v>39.999999999999822</v>
      </c>
      <c r="AA15" s="19">
        <f t="shared" si="3"/>
        <v>1</v>
      </c>
      <c r="AB15" s="24"/>
      <c r="AC15" s="24"/>
      <c r="AD15" s="24"/>
      <c r="AE15" s="24"/>
      <c r="AF15" s="11"/>
      <c r="AG15" s="11"/>
      <c r="AH15" s="17">
        <f t="shared" si="4"/>
        <v>610.99999999999932</v>
      </c>
      <c r="AI15" s="4"/>
      <c r="AJ15" s="4"/>
      <c r="AK15" s="16"/>
      <c r="AL15" s="16"/>
      <c r="AM15" s="16"/>
      <c r="AN15" s="16"/>
    </row>
    <row r="16" spans="2:80" s="3" customFormat="1" x14ac:dyDescent="0.2">
      <c r="B16" s="23" t="s">
        <v>117</v>
      </c>
      <c r="C16" s="23" t="s">
        <v>119</v>
      </c>
      <c r="D16" s="22">
        <v>0.83750000000000002</v>
      </c>
      <c r="E16" s="21" t="s">
        <v>121</v>
      </c>
      <c r="F16" s="26" t="s">
        <v>122</v>
      </c>
      <c r="G16" s="9">
        <v>1</v>
      </c>
      <c r="H16" s="26" t="s">
        <v>140</v>
      </c>
      <c r="I16" s="21">
        <v>100</v>
      </c>
      <c r="J16" s="10">
        <v>902.15</v>
      </c>
      <c r="K16" s="10"/>
      <c r="L16" s="27"/>
      <c r="M16" s="10">
        <v>902.15</v>
      </c>
      <c r="N16" s="21"/>
      <c r="O16" s="10">
        <v>895.85</v>
      </c>
      <c r="P16" s="9">
        <v>1</v>
      </c>
      <c r="Q16" s="10"/>
      <c r="R16" s="9"/>
      <c r="S16" s="13">
        <f t="shared" si="5"/>
        <v>-629.99999999999545</v>
      </c>
      <c r="T16" s="14">
        <f t="shared" si="6"/>
        <v>0</v>
      </c>
      <c r="U16" s="14">
        <v>2</v>
      </c>
      <c r="V16" s="20">
        <f t="shared" si="7"/>
        <v>3.1746031746031976E-3</v>
      </c>
      <c r="W16" s="12" t="str">
        <f t="shared" si="8"/>
        <v/>
      </c>
      <c r="X16" s="12">
        <f t="shared" si="0"/>
        <v>-629.99999999999545</v>
      </c>
      <c r="Y16" s="12">
        <f t="shared" si="1"/>
        <v>-629.99999999999545</v>
      </c>
      <c r="Z16" s="12">
        <f t="shared" si="2"/>
        <v>-631.99999999999545</v>
      </c>
      <c r="AA16" s="19" t="str">
        <f t="shared" si="3"/>
        <v xml:space="preserve"> </v>
      </c>
      <c r="AB16" s="24"/>
      <c r="AC16" s="24"/>
      <c r="AD16" s="24"/>
      <c r="AE16" s="24"/>
      <c r="AF16" s="11"/>
      <c r="AG16" s="11"/>
      <c r="AH16" s="17">
        <f t="shared" si="4"/>
        <v>-1302.9999999999909</v>
      </c>
      <c r="AI16" s="4"/>
      <c r="AJ16" s="4"/>
      <c r="AK16" s="16"/>
      <c r="AL16" s="16"/>
      <c r="AM16" s="16"/>
      <c r="AN16" s="16"/>
    </row>
    <row r="17" spans="2:40" s="3" customFormat="1" x14ac:dyDescent="0.2">
      <c r="B17" s="23" t="s">
        <v>118</v>
      </c>
      <c r="C17" s="23" t="s">
        <v>118</v>
      </c>
      <c r="D17" s="22">
        <v>2.361111111111111E-2</v>
      </c>
      <c r="E17" s="21" t="s">
        <v>2</v>
      </c>
      <c r="F17" s="26" t="s">
        <v>122</v>
      </c>
      <c r="G17" s="9">
        <v>1</v>
      </c>
      <c r="H17" s="26" t="s">
        <v>128</v>
      </c>
      <c r="I17" s="21">
        <v>307</v>
      </c>
      <c r="J17" s="10">
        <v>0.67</v>
      </c>
      <c r="K17" s="27"/>
      <c r="L17" s="10"/>
      <c r="M17" s="10">
        <v>0.67</v>
      </c>
      <c r="N17" s="21"/>
      <c r="O17" s="10">
        <v>1.33</v>
      </c>
      <c r="P17" s="9">
        <v>1</v>
      </c>
      <c r="Q17" s="10"/>
      <c r="R17" s="9"/>
      <c r="S17" s="13">
        <f t="shared" si="5"/>
        <v>66</v>
      </c>
      <c r="T17" s="14">
        <f t="shared" si="6"/>
        <v>0</v>
      </c>
      <c r="U17" s="14">
        <v>2</v>
      </c>
      <c r="V17" s="20">
        <f t="shared" si="7"/>
        <v>3.0303030303030304E-2</v>
      </c>
      <c r="W17" s="12">
        <f t="shared" si="8"/>
        <v>66</v>
      </c>
      <c r="X17" s="12" t="str">
        <f t="shared" si="0"/>
        <v/>
      </c>
      <c r="Y17" s="12">
        <f t="shared" si="1"/>
        <v>66</v>
      </c>
      <c r="Z17" s="12">
        <f t="shared" si="2"/>
        <v>64</v>
      </c>
      <c r="AA17" s="19">
        <f>IF(Y17&gt;0,1," ")</f>
        <v>1</v>
      </c>
      <c r="AB17" s="24"/>
      <c r="AC17" s="24"/>
      <c r="AD17" s="24"/>
      <c r="AE17" s="24"/>
      <c r="AF17" s="11"/>
      <c r="AG17" s="11"/>
      <c r="AH17" s="17">
        <f t="shared" si="4"/>
        <v>54.000000000000412</v>
      </c>
      <c r="AI17" s="4"/>
      <c r="AJ17" s="4"/>
      <c r="AK17" s="16"/>
      <c r="AL17" s="16"/>
      <c r="AM17" s="16"/>
      <c r="AN17" s="16"/>
    </row>
    <row r="18" spans="2:40" s="3" customFormat="1" x14ac:dyDescent="0.2">
      <c r="B18" s="23">
        <v>44018.615856481483</v>
      </c>
      <c r="C18" s="23">
        <v>44019.637488425928</v>
      </c>
      <c r="D18" s="22">
        <v>1.0215277777777778</v>
      </c>
      <c r="E18" s="21" t="s">
        <v>241</v>
      </c>
      <c r="F18" s="26" t="s">
        <v>122</v>
      </c>
      <c r="G18" s="9">
        <v>1</v>
      </c>
      <c r="H18" s="26" t="s">
        <v>225</v>
      </c>
      <c r="I18" s="21">
        <v>212.5</v>
      </c>
      <c r="J18" s="21">
        <v>6.95</v>
      </c>
      <c r="K18" s="21"/>
      <c r="L18" s="21"/>
      <c r="M18" s="10">
        <v>6.95</v>
      </c>
      <c r="N18" s="21"/>
      <c r="O18" s="10">
        <v>7.2</v>
      </c>
      <c r="P18" s="9">
        <v>1</v>
      </c>
      <c r="Q18" s="10"/>
      <c r="R18" s="9"/>
      <c r="S18" s="13">
        <f t="shared" si="5"/>
        <v>25</v>
      </c>
      <c r="T18" s="14">
        <f t="shared" si="6"/>
        <v>0</v>
      </c>
      <c r="U18" s="14">
        <v>2</v>
      </c>
      <c r="V18" s="20">
        <f t="shared" si="7"/>
        <v>0.08</v>
      </c>
      <c r="W18" s="12">
        <f t="shared" si="8"/>
        <v>25</v>
      </c>
      <c r="X18" s="12" t="str">
        <f t="shared" si="0"/>
        <v/>
      </c>
      <c r="Y18" s="12">
        <f t="shared" si="1"/>
        <v>25</v>
      </c>
      <c r="Z18" s="12">
        <f t="shared" si="2"/>
        <v>23</v>
      </c>
      <c r="AA18" s="19">
        <f>IF(Y18&gt;0,1," ")</f>
        <v>1</v>
      </c>
      <c r="AB18" s="24"/>
      <c r="AC18" s="24"/>
      <c r="AD18" s="24"/>
      <c r="AE18" s="24"/>
      <c r="AF18" s="11"/>
      <c r="AG18" s="11"/>
      <c r="AH18" s="17"/>
      <c r="AI18" s="4"/>
      <c r="AJ18" s="4"/>
      <c r="AK18" s="16"/>
      <c r="AL18" s="16"/>
      <c r="AM18" s="16"/>
      <c r="AN18" s="16"/>
    </row>
    <row r="19" spans="2:40" s="3" customFormat="1" x14ac:dyDescent="0.2">
      <c r="B19" s="23">
        <v>44018.625011574077</v>
      </c>
      <c r="C19" s="23">
        <v>44019.407893518517</v>
      </c>
      <c r="D19" s="22">
        <v>0.78263888888888899</v>
      </c>
      <c r="E19" s="21" t="s">
        <v>241</v>
      </c>
      <c r="F19" s="26" t="s">
        <v>122</v>
      </c>
      <c r="G19" s="9">
        <v>5</v>
      </c>
      <c r="H19" s="26" t="s">
        <v>227</v>
      </c>
      <c r="I19" s="21">
        <v>207.5</v>
      </c>
      <c r="J19" s="21">
        <v>9.6</v>
      </c>
      <c r="K19" s="21"/>
      <c r="L19" s="27"/>
      <c r="M19" s="10">
        <v>9.6</v>
      </c>
      <c r="N19" s="21"/>
      <c r="O19" s="10">
        <v>10.1</v>
      </c>
      <c r="P19" s="9">
        <v>5</v>
      </c>
      <c r="Q19" s="10"/>
      <c r="R19" s="9"/>
      <c r="S19" s="13">
        <f t="shared" si="5"/>
        <v>250</v>
      </c>
      <c r="T19" s="14">
        <f t="shared" si="6"/>
        <v>0</v>
      </c>
      <c r="U19" s="14">
        <v>10</v>
      </c>
      <c r="V19" s="20">
        <f t="shared" si="7"/>
        <v>0.04</v>
      </c>
      <c r="W19" s="12">
        <f t="shared" si="8"/>
        <v>250</v>
      </c>
      <c r="X19" s="12" t="str">
        <f t="shared" si="0"/>
        <v/>
      </c>
      <c r="Y19" s="12">
        <f t="shared" si="1"/>
        <v>250</v>
      </c>
      <c r="Z19" s="12">
        <f t="shared" si="2"/>
        <v>240</v>
      </c>
      <c r="AA19" s="19">
        <f>IF(Y19&gt;0,1," ")</f>
        <v>1</v>
      </c>
      <c r="AB19" s="24"/>
      <c r="AC19" s="24"/>
      <c r="AD19" s="24"/>
      <c r="AE19" s="24"/>
      <c r="AF19" s="11"/>
      <c r="AG19" s="11"/>
      <c r="AH19" s="17"/>
      <c r="AI19" s="4"/>
      <c r="AJ19" s="4"/>
      <c r="AK19" s="16"/>
      <c r="AL19" s="16"/>
      <c r="AM19" s="16"/>
      <c r="AN19" s="16"/>
    </row>
    <row r="20" spans="2:40" s="3" customFormat="1" x14ac:dyDescent="0.2">
      <c r="B20" s="23">
        <v>44018.612835648149</v>
      </c>
      <c r="C20" s="23">
        <v>44019.407893518517</v>
      </c>
      <c r="D20" s="22">
        <v>0.7944444444444444</v>
      </c>
      <c r="E20" s="21" t="s">
        <v>241</v>
      </c>
      <c r="F20" s="26" t="s">
        <v>122</v>
      </c>
      <c r="G20" s="9">
        <v>1</v>
      </c>
      <c r="H20" s="26" t="s">
        <v>227</v>
      </c>
      <c r="I20" s="21">
        <v>207.5</v>
      </c>
      <c r="J20" s="21">
        <v>9.6</v>
      </c>
      <c r="K20" s="10"/>
      <c r="L20" s="27"/>
      <c r="M20" s="10">
        <v>9.6</v>
      </c>
      <c r="N20" s="21"/>
      <c r="O20" s="10">
        <v>10.1</v>
      </c>
      <c r="P20" s="9">
        <v>1</v>
      </c>
      <c r="Q20" s="10"/>
      <c r="R20" s="9"/>
      <c r="S20" s="13">
        <f>IF(C20=0,"",((O20-M20)*P20*100))</f>
        <v>50</v>
      </c>
      <c r="T20" s="14">
        <f t="shared" si="6"/>
        <v>0</v>
      </c>
      <c r="U20" s="14">
        <v>2</v>
      </c>
      <c r="V20" s="20">
        <f t="shared" si="7"/>
        <v>0.04</v>
      </c>
      <c r="W20" s="12">
        <f t="shared" si="8"/>
        <v>50</v>
      </c>
      <c r="X20" s="12"/>
      <c r="Y20" s="12">
        <f t="shared" si="1"/>
        <v>50</v>
      </c>
      <c r="Z20" s="12">
        <f t="shared" si="2"/>
        <v>48</v>
      </c>
      <c r="AA20" s="19">
        <f>IF(Y20&gt;0,1," ")</f>
        <v>1</v>
      </c>
      <c r="AB20" s="24"/>
      <c r="AC20" s="24"/>
      <c r="AD20" s="24"/>
      <c r="AE20" s="24"/>
      <c r="AF20" s="11"/>
      <c r="AG20" s="11"/>
      <c r="AH20" s="17"/>
      <c r="AI20" s="4"/>
      <c r="AJ20" s="4"/>
      <c r="AK20" s="16"/>
      <c r="AL20" s="16"/>
      <c r="AM20" s="16"/>
      <c r="AN20" s="16"/>
    </row>
    <row r="21" spans="2:40" s="3" customFormat="1" x14ac:dyDescent="0.2">
      <c r="B21" s="23"/>
      <c r="C21" s="23"/>
      <c r="D21" s="22"/>
      <c r="E21" s="21" t="s">
        <v>195</v>
      </c>
      <c r="F21" s="26" t="s">
        <v>113</v>
      </c>
      <c r="G21" s="9">
        <v>2</v>
      </c>
      <c r="H21" s="26" t="s">
        <v>208</v>
      </c>
      <c r="I21" s="21">
        <v>365</v>
      </c>
      <c r="J21" s="21">
        <v>1.03</v>
      </c>
      <c r="K21" s="21"/>
      <c r="L21" s="21"/>
      <c r="M21" s="10">
        <v>1.03</v>
      </c>
      <c r="N21" s="21"/>
      <c r="O21" s="10">
        <v>0.25</v>
      </c>
      <c r="P21" s="9">
        <v>2</v>
      </c>
      <c r="Q21" s="10"/>
      <c r="R21" s="9"/>
      <c r="S21" s="13" t="str">
        <f t="shared" ref="S21:S22" si="9">IF(C21=0,"",((O21-M21)*P21*100))</f>
        <v/>
      </c>
      <c r="T21" s="14"/>
      <c r="U21" s="14"/>
      <c r="V21" s="20"/>
      <c r="W21" s="12"/>
      <c r="X21" s="12"/>
      <c r="Y21" s="12"/>
      <c r="Z21" s="12"/>
      <c r="AA21" s="19"/>
      <c r="AB21" s="24"/>
      <c r="AC21" s="24"/>
      <c r="AD21" s="24"/>
      <c r="AE21" s="28"/>
      <c r="AF21" s="11"/>
      <c r="AG21" s="11"/>
      <c r="AH21" s="17"/>
      <c r="AI21" s="4"/>
      <c r="AJ21" s="4"/>
      <c r="AK21" s="16"/>
      <c r="AL21" s="16"/>
      <c r="AM21" s="16"/>
      <c r="AN21" s="16"/>
    </row>
    <row r="22" spans="2:40" s="3" customFormat="1" x14ac:dyDescent="0.2">
      <c r="B22" s="23"/>
      <c r="C22" s="23"/>
      <c r="D22" s="22"/>
      <c r="E22" s="21" t="s">
        <v>195</v>
      </c>
      <c r="F22" s="26" t="s">
        <v>242</v>
      </c>
      <c r="G22" s="9">
        <v>2</v>
      </c>
      <c r="H22" s="26" t="s">
        <v>200</v>
      </c>
      <c r="I22" s="21">
        <v>370</v>
      </c>
      <c r="J22" s="21">
        <v>1.31</v>
      </c>
      <c r="K22" s="21"/>
      <c r="L22" s="27"/>
      <c r="M22" s="10">
        <v>1.31</v>
      </c>
      <c r="N22" s="21"/>
      <c r="O22" s="10">
        <v>0.6</v>
      </c>
      <c r="P22" s="9">
        <v>2</v>
      </c>
      <c r="Q22" s="10"/>
      <c r="R22" s="9"/>
      <c r="S22" s="13" t="str">
        <f t="shared" si="9"/>
        <v/>
      </c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24"/>
      <c r="AE22" s="24"/>
      <c r="AF22" s="11"/>
      <c r="AG22" s="11"/>
      <c r="AH22" s="17"/>
      <c r="AI22" s="4"/>
      <c r="AJ22" s="4"/>
      <c r="AK22" s="16"/>
      <c r="AL22" s="16"/>
      <c r="AM22" s="16"/>
      <c r="AN22" s="16"/>
    </row>
    <row r="23" spans="2:40" s="3" customFormat="1" x14ac:dyDescent="0.2">
      <c r="B23" s="23"/>
      <c r="C23" s="23"/>
      <c r="D23" s="22"/>
      <c r="E23" s="21"/>
      <c r="F23" s="26"/>
      <c r="G23" s="9"/>
      <c r="H23" s="26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24"/>
      <c r="AE23" s="24"/>
      <c r="AF23" s="11"/>
      <c r="AG23" s="11"/>
      <c r="AH23" s="17"/>
      <c r="AI23" s="4"/>
      <c r="AJ23" s="4"/>
      <c r="AK23" s="16"/>
      <c r="AL23" s="16"/>
      <c r="AM23" s="16"/>
      <c r="AN23" s="16"/>
    </row>
    <row r="24" spans="2:40" s="3" customFormat="1" ht="18" customHeight="1" x14ac:dyDescent="0.25">
      <c r="B24" s="23"/>
      <c r="C24" s="23"/>
      <c r="D24" s="22"/>
      <c r="E24" s="21"/>
      <c r="F24" s="26"/>
      <c r="G24" s="9"/>
      <c r="H24" s="26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24"/>
      <c r="AF24" s="11"/>
      <c r="AG24" s="11"/>
      <c r="AH24" s="17"/>
      <c r="AI24" s="4"/>
      <c r="AJ24" s="4"/>
      <c r="AK24" s="16"/>
      <c r="AL24" s="16"/>
      <c r="AM24" s="16"/>
      <c r="AN24" s="16"/>
    </row>
    <row r="25" spans="2:40" s="3" customFormat="1" ht="15" x14ac:dyDescent="0.25">
      <c r="B25" s="23"/>
      <c r="C25" s="23"/>
      <c r="D25" s="22"/>
      <c r="E25" s="21"/>
      <c r="F25" s="26"/>
      <c r="G25" s="9"/>
      <c r="H25" s="26"/>
      <c r="I25" s="21"/>
      <c r="J25" s="21"/>
      <c r="K25" s="21"/>
      <c r="L25" s="21"/>
      <c r="M25" s="10"/>
      <c r="N25" s="21"/>
      <c r="O25" s="10"/>
      <c r="P25" s="9"/>
      <c r="Q25" s="10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24"/>
      <c r="AC25" s="24"/>
      <c r="AD25" s="18"/>
      <c r="AE25" s="24"/>
      <c r="AF25" s="11"/>
      <c r="AG25" s="11"/>
      <c r="AH25" s="17"/>
      <c r="AI25" s="4"/>
      <c r="AJ25" s="4"/>
      <c r="AK25" s="16"/>
      <c r="AL25" s="16"/>
      <c r="AM25" s="16"/>
      <c r="AN25" s="16"/>
    </row>
    <row r="26" spans="2:40" s="3" customFormat="1" ht="15" x14ac:dyDescent="0.25">
      <c r="B26" s="23"/>
      <c r="C26" s="23"/>
      <c r="D26" s="22"/>
      <c r="E26" s="21"/>
      <c r="F26" s="26"/>
      <c r="G26" s="9"/>
      <c r="H26" s="26"/>
      <c r="I26" s="21"/>
      <c r="J26" s="21"/>
      <c r="K26" s="21"/>
      <c r="L26" s="27"/>
      <c r="M26" s="10"/>
      <c r="N26" s="21"/>
      <c r="O26" s="10"/>
      <c r="P26" s="9"/>
      <c r="Q26" s="10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24"/>
      <c r="AC26" s="24"/>
      <c r="AD26" s="18"/>
      <c r="AE26" s="18"/>
      <c r="AF26" s="11"/>
      <c r="AG26" s="11"/>
      <c r="AH26" s="17"/>
      <c r="AI26" s="4"/>
      <c r="AJ26" s="4"/>
      <c r="AK26" s="16"/>
      <c r="AL26" s="16"/>
      <c r="AM26" s="16"/>
      <c r="AN26" s="16"/>
    </row>
    <row r="27" spans="2:40" s="3" customFormat="1" ht="15" x14ac:dyDescent="0.25">
      <c r="B27" s="23"/>
      <c r="C27" s="23"/>
      <c r="D27" s="22"/>
      <c r="E27" s="21"/>
      <c r="F27" s="26"/>
      <c r="G27" s="9"/>
      <c r="H27" s="26"/>
      <c r="I27" s="21"/>
      <c r="J27" s="21"/>
      <c r="K27" s="21"/>
      <c r="L27" s="21"/>
      <c r="M27" s="10"/>
      <c r="N27" s="21"/>
      <c r="O27" s="10"/>
      <c r="P27" s="9"/>
      <c r="Q27" s="10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24"/>
      <c r="AC27" s="24"/>
      <c r="AD27" s="18"/>
      <c r="AE27" s="18"/>
      <c r="AF27" s="11"/>
      <c r="AG27" s="11"/>
      <c r="AH27" s="17"/>
      <c r="AI27" s="4"/>
      <c r="AJ27" s="4"/>
      <c r="AK27" s="11"/>
      <c r="AL27" s="11"/>
      <c r="AM27" s="11"/>
      <c r="AN27" s="11"/>
    </row>
    <row r="28" spans="2:40" s="3" customFormat="1" ht="15" x14ac:dyDescent="0.25">
      <c r="B28" s="23"/>
      <c r="C28" s="23"/>
      <c r="D28" s="22"/>
      <c r="E28" s="21"/>
      <c r="F28" s="4"/>
      <c r="G28" s="9"/>
      <c r="H28" s="26"/>
      <c r="I28" s="21"/>
      <c r="J28" s="21"/>
      <c r="K28" s="21"/>
      <c r="L28" s="21"/>
      <c r="M28" s="10"/>
      <c r="N28" s="21"/>
      <c r="O28" s="10"/>
      <c r="P28" s="9"/>
      <c r="Q28" s="10"/>
      <c r="R28" s="9"/>
      <c r="S28" s="13"/>
      <c r="T28" s="14"/>
      <c r="U28" s="14"/>
      <c r="V28" s="20"/>
      <c r="W28" s="12"/>
      <c r="X28" s="12"/>
      <c r="Y28" s="12"/>
      <c r="Z28" s="12"/>
      <c r="AA28" s="19"/>
      <c r="AB28" s="24"/>
      <c r="AC28" s="24"/>
      <c r="AD28" s="18"/>
      <c r="AE28" s="18"/>
      <c r="AF28" s="11"/>
      <c r="AG28" s="11"/>
      <c r="AH28" s="17"/>
      <c r="AI28" s="4"/>
      <c r="AJ28" s="4"/>
      <c r="AK28" s="16"/>
      <c r="AL28" s="16"/>
      <c r="AM28" s="16"/>
      <c r="AN28" s="11"/>
    </row>
    <row r="29" spans="2:40" s="3" customFormat="1" ht="15" x14ac:dyDescent="0.25">
      <c r="B29" s="23"/>
      <c r="C29" s="23"/>
      <c r="D29" s="22"/>
      <c r="E29" s="21"/>
      <c r="F29" s="4"/>
      <c r="G29" s="9"/>
      <c r="H29" s="26"/>
      <c r="I29" s="21"/>
      <c r="J29" s="21"/>
      <c r="K29" s="21"/>
      <c r="L29" s="21"/>
      <c r="M29" s="10"/>
      <c r="N29" s="21"/>
      <c r="O29" s="10"/>
      <c r="P29" s="9"/>
      <c r="Q29" s="10"/>
      <c r="R29" s="9"/>
      <c r="S29" s="13"/>
      <c r="T29" s="14"/>
      <c r="U29" s="14"/>
      <c r="V29" s="20"/>
      <c r="W29" s="12"/>
      <c r="X29" s="12"/>
      <c r="Y29" s="12"/>
      <c r="Z29" s="12"/>
      <c r="AA29" s="19"/>
      <c r="AB29" s="24"/>
      <c r="AC29" s="24"/>
      <c r="AD29" s="18"/>
      <c r="AE29" s="18"/>
      <c r="AF29" s="11"/>
      <c r="AG29" s="11"/>
      <c r="AH29" s="17"/>
      <c r="AI29" s="4"/>
      <c r="AJ29" s="4"/>
      <c r="AK29" s="16"/>
      <c r="AL29" s="16"/>
      <c r="AM29" s="16"/>
      <c r="AN29" s="11"/>
    </row>
    <row r="30" spans="2:40" s="3" customFormat="1" ht="15" x14ac:dyDescent="0.25">
      <c r="B30" s="23"/>
      <c r="C30" s="23"/>
      <c r="D30" s="22"/>
      <c r="E30" s="21"/>
      <c r="F30" s="4"/>
      <c r="G30" s="9"/>
      <c r="H30" s="26"/>
      <c r="I30" s="21"/>
      <c r="J30" s="21"/>
      <c r="K30" s="21"/>
      <c r="L30" s="21"/>
      <c r="M30" s="10"/>
      <c r="N30" s="21"/>
      <c r="O30" s="10"/>
      <c r="P30" s="9"/>
      <c r="Q30" s="10"/>
      <c r="R30" s="9"/>
      <c r="S30" s="13"/>
      <c r="T30" s="14"/>
      <c r="U30" s="14"/>
      <c r="V30" s="20"/>
      <c r="W30" s="12"/>
      <c r="X30" s="12"/>
      <c r="Y30" s="12"/>
      <c r="Z30" s="12"/>
      <c r="AA30" s="19"/>
      <c r="AB30" s="24"/>
      <c r="AC30" s="24"/>
      <c r="AD30" s="18"/>
      <c r="AE30" s="18"/>
      <c r="AF30" s="11"/>
      <c r="AG30" s="11"/>
      <c r="AH30" s="17"/>
      <c r="AI30" s="4"/>
      <c r="AJ30" s="4"/>
      <c r="AK30" s="16"/>
      <c r="AL30" s="25"/>
      <c r="AM30" s="25"/>
      <c r="AN30" s="11"/>
    </row>
    <row r="31" spans="2:40" s="3" customFormat="1" ht="15" x14ac:dyDescent="0.25">
      <c r="B31" s="23"/>
      <c r="C31" s="23"/>
      <c r="D31" s="22"/>
      <c r="E31" s="21"/>
      <c r="F31" s="4"/>
      <c r="G31" s="9"/>
      <c r="H31" s="4"/>
      <c r="I31" s="21"/>
      <c r="J31" s="21"/>
      <c r="K31" s="21"/>
      <c r="L31" s="21"/>
      <c r="M31" s="10"/>
      <c r="N31" s="21"/>
      <c r="O31" s="10"/>
      <c r="P31" s="9"/>
      <c r="Q31" s="10"/>
      <c r="R31" s="9"/>
      <c r="S31" s="13"/>
      <c r="T31" s="14"/>
      <c r="U31" s="14"/>
      <c r="V31" s="20"/>
      <c r="W31" s="12"/>
      <c r="X31" s="12"/>
      <c r="Y31" s="12"/>
      <c r="Z31" s="12"/>
      <c r="AA31" s="19"/>
      <c r="AB31" s="24"/>
      <c r="AC31" s="24"/>
      <c r="AD31" s="18"/>
      <c r="AE31" s="4"/>
      <c r="AF31" s="11"/>
      <c r="AG31" s="11"/>
      <c r="AH31" s="17"/>
      <c r="AI31" s="4"/>
      <c r="AJ31" s="4"/>
      <c r="AK31" s="11"/>
      <c r="AL31" s="11"/>
      <c r="AM31" s="11"/>
      <c r="AN31" s="11"/>
    </row>
    <row r="32" spans="2:40" s="3" customFormat="1" ht="15" x14ac:dyDescent="0.25">
      <c r="B32" s="23"/>
      <c r="C32" s="23"/>
      <c r="D32" s="22"/>
      <c r="E32" s="21"/>
      <c r="F32" s="4"/>
      <c r="G32" s="9"/>
      <c r="H32" s="4"/>
      <c r="I32" s="21"/>
      <c r="J32" s="21"/>
      <c r="K32" s="21"/>
      <c r="L32" s="21"/>
      <c r="M32" s="10"/>
      <c r="N32" s="21"/>
      <c r="O32" s="10"/>
      <c r="P32" s="9"/>
      <c r="Q32" s="10"/>
      <c r="R32" s="9"/>
      <c r="S32" s="13"/>
      <c r="T32" s="14"/>
      <c r="U32" s="14"/>
      <c r="V32" s="20"/>
      <c r="W32" s="12"/>
      <c r="X32" s="12"/>
      <c r="Y32" s="12"/>
      <c r="Z32" s="12"/>
      <c r="AA32" s="19"/>
      <c r="AB32" s="24"/>
      <c r="AC32" s="24"/>
      <c r="AD32" s="18"/>
      <c r="AE32" s="4"/>
      <c r="AF32" s="11"/>
      <c r="AG32" s="11"/>
      <c r="AH32" s="17"/>
      <c r="AI32" s="4"/>
      <c r="AJ32" s="4"/>
      <c r="AK32" s="16"/>
      <c r="AL32" s="11"/>
      <c r="AM32" s="11"/>
      <c r="AN32" s="11"/>
    </row>
    <row r="33" spans="2:40" s="3" customFormat="1" ht="15" x14ac:dyDescent="0.25">
      <c r="B33" s="23"/>
      <c r="C33" s="23"/>
      <c r="D33" s="22"/>
      <c r="E33" s="21"/>
      <c r="F33" s="4"/>
      <c r="G33" s="9"/>
      <c r="H33" s="4"/>
      <c r="I33" s="21"/>
      <c r="J33" s="21"/>
      <c r="K33" s="21"/>
      <c r="L33" s="21"/>
      <c r="M33" s="10"/>
      <c r="N33" s="21"/>
      <c r="O33" s="10"/>
      <c r="P33" s="9"/>
      <c r="Q33" s="10"/>
      <c r="R33" s="9"/>
      <c r="S33" s="13"/>
      <c r="T33" s="14"/>
      <c r="U33" s="14"/>
      <c r="V33" s="20"/>
      <c r="W33" s="12"/>
      <c r="X33" s="12"/>
      <c r="Y33" s="12"/>
      <c r="Z33" s="12"/>
      <c r="AA33" s="19"/>
      <c r="AB33" s="24"/>
      <c r="AC33" s="24"/>
      <c r="AD33" s="18"/>
      <c r="AE33" s="4"/>
      <c r="AF33" s="11"/>
      <c r="AG33" s="11"/>
      <c r="AH33" s="17"/>
      <c r="AI33" s="4"/>
      <c r="AJ33" s="4"/>
      <c r="AK33" s="16"/>
      <c r="AL33" s="17"/>
      <c r="AM33" s="16"/>
      <c r="AN33" s="11"/>
    </row>
    <row r="34" spans="2:40" s="3" customFormat="1" ht="15" x14ac:dyDescent="0.25">
      <c r="B34" s="23"/>
      <c r="C34" s="23"/>
      <c r="D34" s="22"/>
      <c r="E34" s="21"/>
      <c r="F34" s="4"/>
      <c r="G34" s="9"/>
      <c r="H34" s="4"/>
      <c r="I34" s="21"/>
      <c r="J34" s="21"/>
      <c r="K34" s="21"/>
      <c r="L34" s="21"/>
      <c r="M34" s="10"/>
      <c r="N34" s="21"/>
      <c r="O34" s="10"/>
      <c r="P34" s="9"/>
      <c r="Q34" s="21"/>
      <c r="R34" s="9"/>
      <c r="S34" s="13"/>
      <c r="T34" s="14"/>
      <c r="U34" s="14"/>
      <c r="V34" s="20"/>
      <c r="W34" s="12"/>
      <c r="X34" s="12"/>
      <c r="Y34" s="12"/>
      <c r="Z34" s="12"/>
      <c r="AA34" s="19"/>
      <c r="AB34" s="4"/>
      <c r="AC34" s="4"/>
      <c r="AD34" s="18"/>
      <c r="AE34" s="18"/>
      <c r="AF34" s="11"/>
      <c r="AG34" s="11"/>
      <c r="AH34" s="17"/>
      <c r="AI34" s="4"/>
      <c r="AJ34" s="4"/>
      <c r="AK34" s="16"/>
      <c r="AL34" s="15"/>
      <c r="AM34" s="15"/>
      <c r="AN34" s="11"/>
    </row>
    <row r="35" spans="2:40" s="3" customFormat="1" ht="15" x14ac:dyDescent="0.25">
      <c r="B35" s="23"/>
      <c r="C35" s="23"/>
      <c r="D35" s="22"/>
      <c r="E35" s="21"/>
      <c r="F35" s="4"/>
      <c r="G35" s="9"/>
      <c r="H35" s="4"/>
      <c r="I35" s="21"/>
      <c r="J35" s="21"/>
      <c r="K35" s="21"/>
      <c r="L35" s="21"/>
      <c r="M35" s="10"/>
      <c r="N35" s="21"/>
      <c r="O35" s="10"/>
      <c r="P35" s="9"/>
      <c r="Q35" s="21"/>
      <c r="R35" s="9"/>
      <c r="S35" s="13"/>
      <c r="T35" s="14"/>
      <c r="U35" s="14"/>
      <c r="V35" s="20"/>
      <c r="W35" s="12"/>
      <c r="X35" s="12"/>
      <c r="Y35" s="12"/>
      <c r="Z35" s="12"/>
      <c r="AA35" s="19"/>
      <c r="AB35" s="4"/>
      <c r="AC35" s="4"/>
      <c r="AD35" s="18"/>
      <c r="AE35" s="4"/>
      <c r="AF35" s="11"/>
      <c r="AG35" s="11"/>
      <c r="AH35" s="17"/>
      <c r="AI35" s="4"/>
      <c r="AJ35" s="4"/>
      <c r="AK35" s="16"/>
      <c r="AL35" s="15"/>
      <c r="AM35" s="15"/>
      <c r="AN35" s="11"/>
    </row>
    <row r="36" spans="2:40" s="3" customFormat="1" ht="15" x14ac:dyDescent="0.25">
      <c r="B36" s="23"/>
      <c r="C36" s="23"/>
      <c r="D36" s="22"/>
      <c r="E36" s="21"/>
      <c r="F36" s="4"/>
      <c r="G36" s="9"/>
      <c r="H36" s="4"/>
      <c r="I36" s="21"/>
      <c r="J36" s="21"/>
      <c r="K36" s="21"/>
      <c r="L36" s="21"/>
      <c r="M36" s="10"/>
      <c r="N36" s="21"/>
      <c r="O36" s="10"/>
      <c r="P36" s="9"/>
      <c r="Q36" s="21"/>
      <c r="R36" s="9"/>
      <c r="S36" s="13"/>
      <c r="T36" s="14"/>
      <c r="U36" s="14"/>
      <c r="V36" s="20"/>
      <c r="W36" s="12"/>
      <c r="X36" s="12"/>
      <c r="Y36" s="12"/>
      <c r="Z36" s="12"/>
      <c r="AA36" s="19"/>
      <c r="AB36" s="4"/>
      <c r="AC36" s="4"/>
      <c r="AD36" s="18"/>
      <c r="AE36" s="4"/>
      <c r="AF36" s="11"/>
      <c r="AG36" s="11"/>
      <c r="AH36" s="17"/>
      <c r="AI36" s="4"/>
      <c r="AJ36" s="4"/>
      <c r="AK36" s="16"/>
      <c r="AL36" s="15"/>
      <c r="AM36" s="15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14"/>
      <c r="U37" s="14"/>
      <c r="V37" s="14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14"/>
      <c r="U38" s="14"/>
      <c r="V38" s="14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14"/>
      <c r="U39" s="14"/>
      <c r="V39" s="14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14"/>
      <c r="U40" s="14"/>
      <c r="V40" s="14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14"/>
      <c r="U41" s="14"/>
      <c r="V41" s="14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14"/>
      <c r="U42" s="14"/>
      <c r="V42" s="14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14"/>
      <c r="U43" s="14"/>
      <c r="V43" s="14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14"/>
      <c r="U44" s="14"/>
      <c r="V44" s="14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14"/>
      <c r="U45" s="14"/>
      <c r="V45" s="14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13"/>
      <c r="T67" s="7"/>
      <c r="U67" s="7"/>
      <c r="V67" s="7"/>
      <c r="W67" s="12"/>
      <c r="X67" s="12"/>
      <c r="Y67" s="12"/>
      <c r="Z67" s="12"/>
      <c r="AA67" s="12"/>
      <c r="AB67" s="4"/>
      <c r="AC67" s="4"/>
      <c r="AD67" s="4"/>
      <c r="AE67" s="4"/>
      <c r="AF67" s="11"/>
      <c r="AG67" s="11"/>
      <c r="AH67" s="11"/>
      <c r="AI67" s="4"/>
      <c r="AJ67" s="4"/>
      <c r="AK67" s="11"/>
      <c r="AL67" s="11"/>
      <c r="AM67" s="11"/>
      <c r="AN67" s="11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13"/>
      <c r="T68" s="7"/>
      <c r="U68" s="7"/>
      <c r="V68" s="7"/>
      <c r="W68" s="12"/>
      <c r="X68" s="12"/>
      <c r="Y68" s="12"/>
      <c r="Z68" s="12"/>
      <c r="AA68" s="12"/>
      <c r="AB68" s="4"/>
      <c r="AC68" s="4"/>
      <c r="AD68" s="4"/>
      <c r="AE68" s="4"/>
      <c r="AF68" s="11"/>
      <c r="AG68" s="11"/>
      <c r="AH68" s="11"/>
      <c r="AI68" s="4"/>
      <c r="AJ68" s="4"/>
      <c r="AK68" s="11"/>
      <c r="AL68" s="11"/>
      <c r="AM68" s="11"/>
      <c r="AN68" s="11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13"/>
      <c r="T69" s="7"/>
      <c r="U69" s="7"/>
      <c r="V69" s="7"/>
      <c r="W69" s="12"/>
      <c r="X69" s="12"/>
      <c r="Y69" s="12"/>
      <c r="Z69" s="12"/>
      <c r="AA69" s="12"/>
      <c r="AB69" s="4"/>
      <c r="AC69" s="4"/>
      <c r="AD69" s="4"/>
      <c r="AE69" s="4"/>
      <c r="AF69" s="11"/>
      <c r="AG69" s="11"/>
      <c r="AH69" s="11"/>
      <c r="AI69" s="4"/>
      <c r="AJ69" s="4"/>
      <c r="AK69" s="11"/>
      <c r="AL69" s="11"/>
      <c r="AM69" s="11"/>
      <c r="AN69" s="11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13"/>
      <c r="T70" s="7"/>
      <c r="U70" s="7"/>
      <c r="V70" s="7"/>
      <c r="W70" s="12"/>
      <c r="X70" s="12"/>
      <c r="Y70" s="12"/>
      <c r="Z70" s="12"/>
      <c r="AA70" s="12"/>
      <c r="AB70" s="4"/>
      <c r="AC70" s="4"/>
      <c r="AD70" s="4"/>
      <c r="AE70" s="4"/>
      <c r="AF70" s="11"/>
      <c r="AG70" s="11"/>
      <c r="AH70" s="11"/>
      <c r="AI70" s="4"/>
      <c r="AJ70" s="4"/>
      <c r="AK70" s="11"/>
      <c r="AL70" s="11"/>
      <c r="AM70" s="11"/>
      <c r="AN70" s="11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13"/>
      <c r="T71" s="7"/>
      <c r="U71" s="7"/>
      <c r="V71" s="7"/>
      <c r="W71" s="12"/>
      <c r="X71" s="12"/>
      <c r="Y71" s="12"/>
      <c r="Z71" s="12"/>
      <c r="AA71" s="12"/>
      <c r="AB71" s="4"/>
      <c r="AC71" s="4"/>
      <c r="AD71" s="4"/>
      <c r="AE71" s="4"/>
      <c r="AF71" s="11"/>
      <c r="AG71" s="11"/>
      <c r="AH71" s="11"/>
      <c r="AI71" s="4"/>
      <c r="AJ71" s="4"/>
      <c r="AK71" s="11"/>
      <c r="AL71" s="11"/>
      <c r="AM71" s="11"/>
      <c r="AN71" s="11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13"/>
      <c r="T72" s="7"/>
      <c r="U72" s="7"/>
      <c r="V72" s="7"/>
      <c r="W72" s="12"/>
      <c r="X72" s="12"/>
      <c r="Y72" s="12"/>
      <c r="Z72" s="12"/>
      <c r="AA72" s="12"/>
      <c r="AB72" s="4"/>
      <c r="AC72" s="4"/>
      <c r="AD72" s="4"/>
      <c r="AE72" s="4"/>
      <c r="AF72" s="11"/>
      <c r="AG72" s="11"/>
      <c r="AH72" s="11"/>
      <c r="AI72" s="4"/>
      <c r="AJ72" s="4"/>
      <c r="AK72" s="11"/>
      <c r="AL72" s="11"/>
      <c r="AM72" s="11"/>
      <c r="AN72" s="11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13"/>
      <c r="T73" s="7"/>
      <c r="U73" s="7"/>
      <c r="V73" s="7"/>
      <c r="W73" s="12"/>
      <c r="X73" s="12"/>
      <c r="Y73" s="12"/>
      <c r="Z73" s="12"/>
      <c r="AA73" s="12"/>
      <c r="AB73" s="4"/>
      <c r="AC73" s="4"/>
      <c r="AD73" s="4"/>
      <c r="AE73" s="4"/>
      <c r="AF73" s="11"/>
      <c r="AG73" s="11"/>
      <c r="AH73" s="11"/>
      <c r="AI73" s="4"/>
      <c r="AJ73" s="4"/>
      <c r="AK73" s="11"/>
      <c r="AL73" s="11"/>
      <c r="AM73" s="11"/>
      <c r="AN73" s="11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13"/>
      <c r="T74" s="7"/>
      <c r="U74" s="7"/>
      <c r="V74" s="7"/>
      <c r="W74" s="12"/>
      <c r="X74" s="12"/>
      <c r="Y74" s="12"/>
      <c r="Z74" s="12"/>
      <c r="AA74" s="12"/>
      <c r="AB74" s="4"/>
      <c r="AC74" s="4"/>
      <c r="AD74" s="4"/>
      <c r="AE74" s="4"/>
      <c r="AF74" s="11"/>
      <c r="AG74" s="11"/>
      <c r="AH74" s="11"/>
      <c r="AI74" s="4"/>
      <c r="AJ74" s="4"/>
      <c r="AK74" s="11"/>
      <c r="AL74" s="11"/>
      <c r="AM74" s="11"/>
      <c r="AN74" s="11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13"/>
      <c r="T75" s="7"/>
      <c r="U75" s="7"/>
      <c r="V75" s="7"/>
      <c r="W75" s="12"/>
      <c r="X75" s="12"/>
      <c r="Y75" s="12"/>
      <c r="Z75" s="12"/>
      <c r="AA75" s="12"/>
      <c r="AB75" s="4"/>
      <c r="AC75" s="4"/>
      <c r="AD75" s="4"/>
      <c r="AE75" s="4"/>
      <c r="AF75" s="11"/>
      <c r="AG75" s="11"/>
      <c r="AH75" s="11"/>
      <c r="AI75" s="4"/>
      <c r="AJ75" s="4"/>
      <c r="AK75" s="11"/>
      <c r="AL75" s="11"/>
      <c r="AM75" s="11"/>
      <c r="AN75" s="11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10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10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10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10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10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10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10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10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10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9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9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9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9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9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9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9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9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9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9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9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9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9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9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9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9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9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9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9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9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9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9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9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9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9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9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8"/>
      <c r="T9996" s="7"/>
      <c r="U9996" s="7"/>
      <c r="V9996" s="7"/>
      <c r="W9996" s="6"/>
      <c r="X9996" s="6"/>
      <c r="Y9996" s="6"/>
      <c r="Z9996" s="6"/>
      <c r="AA9996" s="6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  <row r="9997" spans="2:40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8"/>
      <c r="T9997" s="7"/>
      <c r="U9997" s="7"/>
      <c r="V9997" s="7"/>
      <c r="W9997" s="6"/>
      <c r="X9997" s="6"/>
      <c r="Y9997" s="6"/>
      <c r="Z9997" s="6"/>
      <c r="AA9997" s="6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</row>
    <row r="9998" spans="2:40" s="3" customFormat="1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8"/>
      <c r="T9998" s="7"/>
      <c r="U9998" s="7"/>
      <c r="V9998" s="7"/>
      <c r="W9998" s="6"/>
      <c r="X9998" s="6"/>
      <c r="Y9998" s="6"/>
      <c r="Z9998" s="6"/>
      <c r="AA9998" s="6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</row>
    <row r="9999" spans="2:40" s="3" customFormat="1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8"/>
      <c r="T9999" s="7"/>
      <c r="U9999" s="7"/>
      <c r="V9999" s="7"/>
      <c r="W9999" s="6"/>
      <c r="X9999" s="6"/>
      <c r="Y9999" s="6"/>
      <c r="Z9999" s="6"/>
      <c r="AA9999" s="6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</row>
    <row r="10000" spans="2:40" s="3" customFormat="1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8"/>
      <c r="T10000" s="7"/>
      <c r="U10000" s="7"/>
      <c r="V10000" s="7"/>
      <c r="W10000" s="6"/>
      <c r="X10000" s="6"/>
      <c r="Y10000" s="6"/>
      <c r="Z10000" s="6"/>
      <c r="AA10000" s="6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</row>
    <row r="10001" spans="2:40" s="3" customFormat="1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8"/>
      <c r="T10001" s="7"/>
      <c r="U10001" s="7"/>
      <c r="V10001" s="7"/>
      <c r="W10001" s="6"/>
      <c r="X10001" s="6"/>
      <c r="Y10001" s="6"/>
      <c r="Z10001" s="6"/>
      <c r="AA10001" s="6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</row>
    <row r="10002" spans="2:40" s="3" customFormat="1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8"/>
      <c r="T10002" s="7"/>
      <c r="U10002" s="7"/>
      <c r="V10002" s="7"/>
      <c r="W10002" s="6"/>
      <c r="X10002" s="6"/>
      <c r="Y10002" s="6"/>
      <c r="Z10002" s="6"/>
      <c r="AA10002" s="6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</row>
    <row r="10003" spans="2:40" s="3" customFormat="1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8"/>
      <c r="T10003" s="7"/>
      <c r="U10003" s="7"/>
      <c r="V10003" s="7"/>
      <c r="W10003" s="6"/>
      <c r="X10003" s="6"/>
      <c r="Y10003" s="6"/>
      <c r="Z10003" s="6"/>
      <c r="AA10003" s="6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</row>
    <row r="10004" spans="2:40" s="3" customFormat="1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8"/>
      <c r="T10004" s="7"/>
      <c r="U10004" s="7"/>
      <c r="V10004" s="7"/>
      <c r="W10004" s="6"/>
      <c r="X10004" s="6"/>
      <c r="Y10004" s="6"/>
      <c r="Z10004" s="6"/>
      <c r="AA10004" s="6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</row>
    <row r="10005" spans="2:40" s="3" customFormat="1" x14ac:dyDescent="0.2"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5"/>
      <c r="T10005" s="5"/>
      <c r="U10005" s="5"/>
      <c r="V10005" s="5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</row>
  </sheetData>
  <autoFilter ref="B12:AN36"/>
  <conditionalFormatting sqref="AA13:AA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8:AA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C14" r:id="rId1"/>
    <hyperlink ref="AB14" r:id="rId2"/>
    <hyperlink ref="AC13" r:id="rId3"/>
    <hyperlink ref="AB13" r:id="rId4"/>
    <hyperlink ref="AD14" r:id="rId5"/>
    <hyperlink ref="AD13" r:id="rId6"/>
    <hyperlink ref="AE13" r:id="rId7"/>
    <hyperlink ref="AE14" r:id="rId8"/>
  </hyperlinks>
  <pageMargins left="0.7" right="0.7" top="0.75" bottom="0.75" header="0.3" footer="0.3"/>
  <pageSetup orientation="portrait" horizontalDpi="4294967293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60" zoomScaleNormal="60" workbookViewId="0">
      <selection activeCell="E36" sqref="E36"/>
    </sheetView>
  </sheetViews>
  <sheetFormatPr baseColWidth="10" defaultRowHeight="15" x14ac:dyDescent="0.25"/>
  <cols>
    <col min="2" max="2" width="8.5703125" customWidth="1"/>
    <col min="3" max="3" width="11.42578125" style="93"/>
    <col min="5" max="5" width="38.85546875" customWidth="1"/>
    <col min="6" max="6" width="2.42578125" customWidth="1"/>
    <col min="7" max="7" width="33.85546875" style="93" bestFit="1" customWidth="1"/>
    <col min="8" max="8" width="35.42578125" customWidth="1"/>
    <col min="9" max="9" width="2.7109375" customWidth="1"/>
    <col min="10" max="10" width="27" style="93" bestFit="1" customWidth="1"/>
    <col min="11" max="11" width="14.42578125" bestFit="1" customWidth="1"/>
    <col min="13" max="13" width="14.7109375" customWidth="1"/>
    <col min="14" max="14" width="2.85546875" customWidth="1"/>
    <col min="15" max="15" width="24.85546875" bestFit="1" customWidth="1"/>
    <col min="18" max="18" width="17.140625" customWidth="1"/>
  </cols>
  <sheetData>
    <row r="1" spans="2:18" x14ac:dyDescent="0.25">
      <c r="B1" s="101" t="s">
        <v>111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</row>
    <row r="2" spans="2:18" x14ac:dyDescent="0.25"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</row>
    <row r="3" spans="2:18" x14ac:dyDescent="0.25">
      <c r="B3" s="81" t="s">
        <v>63</v>
      </c>
      <c r="C3" s="90"/>
      <c r="D3" s="82"/>
      <c r="E3" s="83"/>
      <c r="G3" s="94" t="s">
        <v>80</v>
      </c>
      <c r="H3" s="83" t="s">
        <v>81</v>
      </c>
      <c r="J3" s="94" t="s">
        <v>97</v>
      </c>
      <c r="K3" s="82" t="s">
        <v>98</v>
      </c>
      <c r="L3" s="82"/>
      <c r="M3" s="83"/>
      <c r="O3" s="94" t="s">
        <v>102</v>
      </c>
      <c r="P3" s="82" t="s">
        <v>103</v>
      </c>
      <c r="Q3" s="82"/>
      <c r="R3" s="83"/>
    </row>
    <row r="4" spans="2:18" x14ac:dyDescent="0.25">
      <c r="B4" s="84"/>
      <c r="C4" s="91" t="s">
        <v>67</v>
      </c>
      <c r="D4" s="85" t="s">
        <v>66</v>
      </c>
      <c r="E4" s="86" t="s">
        <v>69</v>
      </c>
      <c r="G4" s="95"/>
      <c r="H4" s="86"/>
      <c r="J4" s="95"/>
      <c r="K4" s="85" t="s">
        <v>100</v>
      </c>
      <c r="L4" s="85"/>
      <c r="M4" s="86"/>
      <c r="O4" s="95"/>
      <c r="P4" s="85" t="s">
        <v>104</v>
      </c>
      <c r="Q4" s="85"/>
      <c r="R4" s="86"/>
    </row>
    <row r="5" spans="2:18" x14ac:dyDescent="0.25">
      <c r="B5" s="84"/>
      <c r="C5" s="91"/>
      <c r="D5" s="85" t="s">
        <v>68</v>
      </c>
      <c r="E5" s="86" t="s">
        <v>70</v>
      </c>
      <c r="G5" s="95" t="s">
        <v>82</v>
      </c>
      <c r="H5" s="86" t="s">
        <v>83</v>
      </c>
      <c r="J5" s="95"/>
      <c r="K5" s="85" t="s">
        <v>101</v>
      </c>
      <c r="L5" s="85"/>
      <c r="M5" s="86"/>
      <c r="O5" s="95"/>
      <c r="P5" s="85" t="s">
        <v>105</v>
      </c>
      <c r="Q5" s="85"/>
      <c r="R5" s="86"/>
    </row>
    <row r="6" spans="2:18" x14ac:dyDescent="0.25">
      <c r="B6" s="84"/>
      <c r="C6" s="91"/>
      <c r="D6" s="85"/>
      <c r="E6" s="86"/>
      <c r="G6" s="95"/>
      <c r="H6" s="86" t="s">
        <v>84</v>
      </c>
      <c r="J6" s="95"/>
      <c r="K6" s="85"/>
      <c r="L6" s="85"/>
      <c r="M6" s="86"/>
      <c r="O6" s="95"/>
      <c r="P6" s="85"/>
      <c r="Q6" s="85"/>
      <c r="R6" s="86"/>
    </row>
    <row r="7" spans="2:18" x14ac:dyDescent="0.25">
      <c r="B7" s="84"/>
      <c r="C7" s="91" t="s">
        <v>65</v>
      </c>
      <c r="D7" s="85" t="s">
        <v>71</v>
      </c>
      <c r="E7" s="86"/>
      <c r="G7" s="95"/>
      <c r="H7" s="86"/>
      <c r="J7" s="95" t="s">
        <v>92</v>
      </c>
      <c r="K7" s="86" t="s">
        <v>93</v>
      </c>
      <c r="L7" s="85"/>
      <c r="M7" s="86"/>
      <c r="O7" s="95"/>
      <c r="P7" s="85"/>
      <c r="Q7" s="85"/>
      <c r="R7" s="86"/>
    </row>
    <row r="8" spans="2:18" x14ac:dyDescent="0.25">
      <c r="B8" s="84"/>
      <c r="C8" s="91"/>
      <c r="D8" s="85" t="s">
        <v>72</v>
      </c>
      <c r="E8" s="86" t="s">
        <v>106</v>
      </c>
      <c r="G8" s="95" t="s">
        <v>85</v>
      </c>
      <c r="H8" s="86" t="s">
        <v>112</v>
      </c>
      <c r="J8" s="95"/>
      <c r="K8" s="86" t="s">
        <v>94</v>
      </c>
      <c r="L8" s="85"/>
      <c r="M8" s="86"/>
      <c r="O8" s="95"/>
      <c r="P8" s="85"/>
      <c r="Q8" s="85"/>
      <c r="R8" s="86"/>
    </row>
    <row r="9" spans="2:18" x14ac:dyDescent="0.25">
      <c r="B9" s="84"/>
      <c r="C9" s="91"/>
      <c r="D9" s="85" t="s">
        <v>73</v>
      </c>
      <c r="E9" s="86" t="s">
        <v>107</v>
      </c>
      <c r="G9" s="95"/>
      <c r="H9" s="86"/>
      <c r="J9" s="95"/>
      <c r="K9" s="86" t="s">
        <v>95</v>
      </c>
      <c r="L9" s="85"/>
      <c r="M9" s="86"/>
      <c r="O9" s="95"/>
      <c r="P9" s="85"/>
      <c r="Q9" s="85"/>
      <c r="R9" s="86"/>
    </row>
    <row r="10" spans="2:18" x14ac:dyDescent="0.25">
      <c r="B10" s="84"/>
      <c r="C10" s="91"/>
      <c r="D10" s="85" t="s">
        <v>74</v>
      </c>
      <c r="E10" s="86" t="s">
        <v>108</v>
      </c>
      <c r="G10" s="95" t="s">
        <v>86</v>
      </c>
      <c r="H10" s="86" t="s">
        <v>87</v>
      </c>
      <c r="J10" s="95"/>
      <c r="K10" s="86" t="s">
        <v>96</v>
      </c>
      <c r="L10" s="85"/>
      <c r="M10" s="86"/>
      <c r="O10" s="95"/>
      <c r="P10" s="85"/>
      <c r="Q10" s="85"/>
      <c r="R10" s="86"/>
    </row>
    <row r="11" spans="2:18" x14ac:dyDescent="0.25">
      <c r="B11" s="84"/>
      <c r="C11" s="91"/>
      <c r="D11" s="85" t="s">
        <v>75</v>
      </c>
      <c r="E11" s="86" t="s">
        <v>109</v>
      </c>
      <c r="G11" s="95"/>
      <c r="H11" s="86"/>
      <c r="J11" s="95"/>
      <c r="K11" s="97" t="s">
        <v>110</v>
      </c>
      <c r="L11" s="85"/>
      <c r="M11" s="86"/>
      <c r="O11" s="95"/>
      <c r="P11" s="97"/>
      <c r="Q11" s="85"/>
      <c r="R11" s="86"/>
    </row>
    <row r="12" spans="2:18" x14ac:dyDescent="0.25">
      <c r="B12" s="84"/>
      <c r="C12" s="91"/>
      <c r="D12" s="85"/>
      <c r="E12" s="86"/>
      <c r="G12" s="95" t="s">
        <v>88</v>
      </c>
      <c r="H12" s="86" t="s">
        <v>89</v>
      </c>
      <c r="J12" s="95"/>
      <c r="K12" s="97" t="s">
        <v>99</v>
      </c>
      <c r="L12" s="85"/>
      <c r="M12" s="86"/>
      <c r="O12" s="95"/>
      <c r="P12" s="97"/>
      <c r="Q12" s="85"/>
      <c r="R12" s="86"/>
    </row>
    <row r="13" spans="2:18" x14ac:dyDescent="0.25">
      <c r="B13" s="84"/>
      <c r="C13" s="91" t="s">
        <v>64</v>
      </c>
      <c r="D13" s="85" t="s">
        <v>66</v>
      </c>
      <c r="E13" s="86"/>
      <c r="G13" s="95"/>
      <c r="H13" s="86"/>
      <c r="J13" s="95"/>
      <c r="K13" s="97"/>
      <c r="L13" s="85"/>
      <c r="M13" s="86"/>
      <c r="O13" s="95"/>
      <c r="P13" s="97"/>
      <c r="Q13" s="85"/>
      <c r="R13" s="86"/>
    </row>
    <row r="14" spans="2:18" x14ac:dyDescent="0.25">
      <c r="B14" s="84"/>
      <c r="C14" s="91"/>
      <c r="D14" s="85" t="s">
        <v>75</v>
      </c>
      <c r="E14" s="86" t="s">
        <v>76</v>
      </c>
      <c r="G14" s="95" t="s">
        <v>90</v>
      </c>
      <c r="H14" s="86" t="s">
        <v>91</v>
      </c>
      <c r="J14" s="95"/>
      <c r="K14" s="97"/>
      <c r="L14" s="85"/>
      <c r="M14" s="86"/>
      <c r="O14" s="95"/>
      <c r="P14" s="97"/>
      <c r="Q14" s="85"/>
      <c r="R14" s="86"/>
    </row>
    <row r="15" spans="2:18" x14ac:dyDescent="0.25">
      <c r="B15" s="84"/>
      <c r="C15" s="91"/>
      <c r="D15" s="85"/>
      <c r="E15" s="86" t="s">
        <v>77</v>
      </c>
      <c r="G15" s="95"/>
      <c r="H15" s="86"/>
      <c r="J15" s="95"/>
      <c r="K15" s="85"/>
      <c r="L15" s="85"/>
      <c r="M15" s="86"/>
      <c r="O15" s="95"/>
      <c r="P15" s="85"/>
      <c r="Q15" s="85"/>
      <c r="R15" s="86"/>
    </row>
    <row r="16" spans="2:18" x14ac:dyDescent="0.25">
      <c r="B16" s="87"/>
      <c r="C16" s="92"/>
      <c r="D16" s="88" t="s">
        <v>78</v>
      </c>
      <c r="E16" s="89" t="s">
        <v>79</v>
      </c>
      <c r="G16" s="96"/>
      <c r="H16" s="89"/>
      <c r="J16" s="96"/>
      <c r="K16" s="88"/>
      <c r="L16" s="88"/>
      <c r="M16" s="89"/>
      <c r="O16" s="96"/>
      <c r="P16" s="88"/>
      <c r="Q16" s="88"/>
      <c r="R16" s="89"/>
    </row>
    <row r="17" spans="3:10" x14ac:dyDescent="0.25">
      <c r="G17" s="91"/>
      <c r="H17" s="85"/>
    </row>
    <row r="18" spans="3:10" x14ac:dyDescent="0.25">
      <c r="G18" s="91"/>
      <c r="H18" s="85"/>
    </row>
    <row r="19" spans="3:10" x14ac:dyDescent="0.25">
      <c r="G19" s="91"/>
      <c r="H19" s="85"/>
    </row>
    <row r="20" spans="3:10" s="85" customFormat="1" x14ac:dyDescent="0.25">
      <c r="C20" s="91"/>
      <c r="G20" s="91"/>
      <c r="J20" s="91"/>
    </row>
    <row r="21" spans="3:10" s="85" customFormat="1" x14ac:dyDescent="0.25">
      <c r="C21" s="91"/>
      <c r="G21" s="91"/>
      <c r="J21" s="91"/>
    </row>
    <row r="22" spans="3:10" s="85" customFormat="1" x14ac:dyDescent="0.25">
      <c r="C22" s="91"/>
      <c r="G22" s="91"/>
      <c r="J22" s="91"/>
    </row>
    <row r="23" spans="3:10" s="85" customFormat="1" x14ac:dyDescent="0.25">
      <c r="C23" s="91"/>
      <c r="G23" s="91"/>
      <c r="J23" s="91"/>
    </row>
  </sheetData>
  <mergeCells count="1">
    <mergeCell ref="B1:R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workbookViewId="0">
      <selection activeCell="C6" sqref="C6"/>
    </sheetView>
  </sheetViews>
  <sheetFormatPr baseColWidth="10" defaultRowHeight="15" x14ac:dyDescent="0.25"/>
  <cols>
    <col min="2" max="2" width="17.28515625" customWidth="1"/>
    <col min="3" max="3" width="21.85546875" customWidth="1"/>
    <col min="8" max="8" width="15.28515625" customWidth="1"/>
  </cols>
  <sheetData>
    <row r="1" spans="2:11" x14ac:dyDescent="0.25">
      <c r="K1" t="s">
        <v>126</v>
      </c>
    </row>
    <row r="2" spans="2:11" x14ac:dyDescent="0.25">
      <c r="K2" t="s">
        <v>127</v>
      </c>
    </row>
    <row r="3" spans="2:11" x14ac:dyDescent="0.25">
      <c r="K3" t="s">
        <v>126</v>
      </c>
    </row>
    <row r="4" spans="2:11" x14ac:dyDescent="0.25">
      <c r="B4" t="s">
        <v>123</v>
      </c>
      <c r="C4" s="100">
        <v>44018.612835648149</v>
      </c>
      <c r="H4" s="100">
        <v>44012.651817129627</v>
      </c>
      <c r="K4" t="s">
        <v>127</v>
      </c>
    </row>
    <row r="5" spans="2:11" x14ac:dyDescent="0.25">
      <c r="H5" s="100">
        <v>44012.628159722219</v>
      </c>
      <c r="K5" t="s">
        <v>128</v>
      </c>
    </row>
    <row r="6" spans="2:11" x14ac:dyDescent="0.25">
      <c r="B6" t="s">
        <v>124</v>
      </c>
      <c r="C6" s="100">
        <v>44019.407893518517</v>
      </c>
      <c r="K6" t="s">
        <v>128</v>
      </c>
    </row>
    <row r="7" spans="2:11" x14ac:dyDescent="0.25">
      <c r="K7" t="s">
        <v>129</v>
      </c>
    </row>
    <row r="8" spans="2:11" x14ac:dyDescent="0.25">
      <c r="B8" t="s">
        <v>125</v>
      </c>
      <c r="C8" s="22">
        <f>C6-C4</f>
        <v>0.79505787036760012</v>
      </c>
      <c r="K8" t="s">
        <v>130</v>
      </c>
    </row>
    <row r="9" spans="2:11" x14ac:dyDescent="0.25">
      <c r="K9" t="s">
        <v>129</v>
      </c>
    </row>
    <row r="10" spans="2:11" x14ac:dyDescent="0.25">
      <c r="K10" t="s">
        <v>130</v>
      </c>
    </row>
    <row r="11" spans="2:11" x14ac:dyDescent="0.25">
      <c r="K11" t="s">
        <v>131</v>
      </c>
    </row>
    <row r="12" spans="2:11" x14ac:dyDescent="0.25">
      <c r="K12" t="s">
        <v>132</v>
      </c>
    </row>
    <row r="13" spans="2:11" ht="15.75" thickBot="1" x14ac:dyDescent="0.3">
      <c r="K13" t="s">
        <v>131</v>
      </c>
    </row>
    <row r="14" spans="2:11" ht="15.75" thickBot="1" x14ac:dyDescent="0.3">
      <c r="H14" s="98">
        <v>17</v>
      </c>
      <c r="K14" t="s">
        <v>132</v>
      </c>
    </row>
    <row r="15" spans="2:11" ht="15.75" thickBot="1" x14ac:dyDescent="0.3">
      <c r="H15" s="99">
        <v>11.95</v>
      </c>
      <c r="K15" t="s">
        <v>133</v>
      </c>
    </row>
    <row r="16" spans="2:11" ht="15.75" thickBot="1" x14ac:dyDescent="0.3">
      <c r="H16" s="99">
        <v>895.85</v>
      </c>
      <c r="K16" t="s">
        <v>134</v>
      </c>
    </row>
    <row r="17" spans="8:11" ht="15.75" thickBot="1" x14ac:dyDescent="0.3">
      <c r="H17" s="99">
        <v>1.33</v>
      </c>
      <c r="K17" t="s">
        <v>135</v>
      </c>
    </row>
    <row r="18" spans="8:11" x14ac:dyDescent="0.25">
      <c r="K18" t="s">
        <v>136</v>
      </c>
    </row>
    <row r="19" spans="8:11" x14ac:dyDescent="0.25">
      <c r="K19" t="s">
        <v>135</v>
      </c>
    </row>
    <row r="20" spans="8:11" x14ac:dyDescent="0.25">
      <c r="K20" t="s">
        <v>137</v>
      </c>
    </row>
    <row r="21" spans="8:11" x14ac:dyDescent="0.25">
      <c r="K21" t="s">
        <v>138</v>
      </c>
    </row>
    <row r="22" spans="8:11" x14ac:dyDescent="0.25">
      <c r="K22" t="s">
        <v>139</v>
      </c>
    </row>
    <row r="23" spans="8:11" x14ac:dyDescent="0.25">
      <c r="K23" t="s">
        <v>140</v>
      </c>
    </row>
    <row r="24" spans="8:11" x14ac:dyDescent="0.25">
      <c r="K24" t="s">
        <v>140</v>
      </c>
    </row>
    <row r="25" spans="8:11" x14ac:dyDescent="0.25">
      <c r="K25" t="s">
        <v>141</v>
      </c>
    </row>
    <row r="26" spans="8:11" x14ac:dyDescent="0.25">
      <c r="K26" t="s">
        <v>142</v>
      </c>
    </row>
    <row r="27" spans="8:11" x14ac:dyDescent="0.25">
      <c r="K27" t="s">
        <v>141</v>
      </c>
    </row>
    <row r="28" spans="8:11" x14ac:dyDescent="0.25">
      <c r="K28" t="s">
        <v>143</v>
      </c>
    </row>
    <row r="29" spans="8:11" x14ac:dyDescent="0.25">
      <c r="K29" t="s">
        <v>144</v>
      </c>
    </row>
    <row r="30" spans="8:11" x14ac:dyDescent="0.25">
      <c r="K30" t="s">
        <v>145</v>
      </c>
    </row>
    <row r="31" spans="8:11" x14ac:dyDescent="0.25">
      <c r="K31" t="s">
        <v>146</v>
      </c>
    </row>
    <row r="32" spans="8:11" x14ac:dyDescent="0.25">
      <c r="K32" t="s">
        <v>147</v>
      </c>
    </row>
    <row r="33" spans="11:11" x14ac:dyDescent="0.25">
      <c r="K33" t="s">
        <v>147</v>
      </c>
    </row>
    <row r="34" spans="11:11" x14ac:dyDescent="0.25">
      <c r="K34" t="s">
        <v>147</v>
      </c>
    </row>
    <row r="35" spans="11:11" x14ac:dyDescent="0.25">
      <c r="K35" t="s">
        <v>148</v>
      </c>
    </row>
    <row r="36" spans="11:11" x14ac:dyDescent="0.25">
      <c r="K36" t="s">
        <v>149</v>
      </c>
    </row>
    <row r="37" spans="11:11" x14ac:dyDescent="0.25">
      <c r="K37" t="s">
        <v>149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28"/>
  <sheetViews>
    <sheetView topLeftCell="D1" workbookViewId="0">
      <selection activeCell="H14" sqref="H14"/>
    </sheetView>
  </sheetViews>
  <sheetFormatPr baseColWidth="10" defaultColWidth="9.140625" defaultRowHeight="15" x14ac:dyDescent="0.25"/>
  <cols>
    <col min="1" max="1" width="16.85546875" style="102" customWidth="1"/>
    <col min="2" max="2" width="20.140625" style="102" customWidth="1"/>
    <col min="3" max="3" width="16.5703125" style="103" customWidth="1"/>
    <col min="4" max="4" width="15.140625" style="102" bestFit="1" customWidth="1"/>
    <col min="5" max="5" width="13" style="105" customWidth="1"/>
    <col min="6" max="6" width="10.42578125" style="106" bestFit="1" customWidth="1"/>
    <col min="7" max="7" width="22.42578125" style="106" customWidth="1"/>
    <col min="8" max="8" width="19.42578125" style="106" customWidth="1"/>
    <col min="9" max="9" width="11" style="106" bestFit="1" customWidth="1"/>
    <col min="10" max="13" width="11" style="106" customWidth="1"/>
    <col min="14" max="14" width="19.42578125" style="106" customWidth="1"/>
    <col min="15" max="15" width="11" style="106" bestFit="1" customWidth="1"/>
    <col min="16" max="16" width="11" style="106" customWidth="1"/>
    <col min="18" max="21" width="11.28515625" style="102" customWidth="1"/>
    <col min="22" max="22" width="17.28515625" style="107" customWidth="1"/>
    <col min="23" max="23" width="14.28515625" style="102" customWidth="1"/>
    <col min="24" max="24" width="15.85546875" style="102" customWidth="1"/>
    <col min="25" max="25" width="14.7109375" style="106" customWidth="1"/>
    <col min="26" max="26" width="11.140625" style="106" customWidth="1"/>
    <col min="27" max="27" width="10" style="102" bestFit="1" customWidth="1"/>
    <col min="28" max="28" width="20.140625" style="102" customWidth="1"/>
    <col min="29" max="29" width="22.42578125" style="102" customWidth="1"/>
    <col min="30" max="30" width="39.85546875" style="102" customWidth="1"/>
    <col min="31" max="16384" width="9.140625" style="102"/>
  </cols>
  <sheetData>
    <row r="1" spans="1:31" x14ac:dyDescent="0.25">
      <c r="C1" s="103" t="s">
        <v>150</v>
      </c>
      <c r="D1" s="104">
        <f>SUM(D9:D12)</f>
        <v>9.0406134259246755</v>
      </c>
      <c r="F1" s="106" t="s">
        <v>151</v>
      </c>
    </row>
    <row r="2" spans="1:31" x14ac:dyDescent="0.25">
      <c r="E2" s="105" t="s">
        <v>152</v>
      </c>
    </row>
    <row r="3" spans="1:31" ht="30" x14ac:dyDescent="0.25">
      <c r="A3" s="108" t="s">
        <v>153</v>
      </c>
      <c r="B3" s="108" t="s">
        <v>154</v>
      </c>
      <c r="C3" s="109" t="s">
        <v>155</v>
      </c>
      <c r="D3" s="108" t="s">
        <v>156</v>
      </c>
      <c r="E3" s="110" t="s">
        <v>157</v>
      </c>
      <c r="F3" s="108" t="s">
        <v>158</v>
      </c>
      <c r="G3" s="111"/>
      <c r="H3" s="112" t="s">
        <v>159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08" t="s">
        <v>160</v>
      </c>
      <c r="U3" s="111"/>
      <c r="V3" s="113" t="s">
        <v>161</v>
      </c>
      <c r="W3" s="110" t="s">
        <v>162</v>
      </c>
      <c r="X3" s="108" t="s">
        <v>163</v>
      </c>
      <c r="Y3" s="110" t="s">
        <v>164</v>
      </c>
      <c r="Z3" s="110" t="s">
        <v>165</v>
      </c>
      <c r="AA3" s="108" t="s">
        <v>166</v>
      </c>
      <c r="AB3" s="108" t="s">
        <v>167</v>
      </c>
      <c r="AC3" s="108" t="s">
        <v>168</v>
      </c>
      <c r="AD3" s="108" t="s">
        <v>169</v>
      </c>
    </row>
    <row r="4" spans="1:31" x14ac:dyDescent="0.25">
      <c r="A4" s="114"/>
      <c r="B4" s="114"/>
      <c r="C4" s="115"/>
      <c r="D4" s="114"/>
      <c r="E4" s="116"/>
      <c r="F4" s="114"/>
      <c r="G4" s="117" t="s">
        <v>170</v>
      </c>
      <c r="H4" s="118" t="s">
        <v>171</v>
      </c>
      <c r="I4" s="118"/>
      <c r="J4" s="118"/>
      <c r="K4" s="118"/>
      <c r="L4" s="118"/>
      <c r="M4" s="118"/>
      <c r="N4" s="119" t="s">
        <v>172</v>
      </c>
      <c r="O4" s="119"/>
      <c r="P4" s="119"/>
      <c r="Q4" s="119"/>
      <c r="R4" s="119"/>
      <c r="S4" s="119"/>
      <c r="T4" s="114"/>
      <c r="U4" s="117"/>
      <c r="V4" s="120"/>
      <c r="W4" s="116"/>
      <c r="X4" s="114"/>
      <c r="Y4" s="116"/>
      <c r="Z4" s="116"/>
      <c r="AA4" s="114"/>
      <c r="AB4" s="114"/>
      <c r="AC4" s="114"/>
      <c r="AD4" s="114"/>
    </row>
    <row r="5" spans="1:31" ht="45" x14ac:dyDescent="0.25">
      <c r="A5" s="121"/>
      <c r="B5" s="121"/>
      <c r="C5" s="122"/>
      <c r="D5" s="121"/>
      <c r="E5" s="123"/>
      <c r="F5" s="121"/>
      <c r="G5" s="124"/>
      <c r="H5" s="125" t="s">
        <v>173</v>
      </c>
      <c r="I5" s="126" t="s">
        <v>174</v>
      </c>
      <c r="J5" s="126" t="s">
        <v>175</v>
      </c>
      <c r="K5" s="126" t="s">
        <v>176</v>
      </c>
      <c r="L5" s="126" t="s">
        <v>177</v>
      </c>
      <c r="M5" s="126" t="s">
        <v>178</v>
      </c>
      <c r="N5" s="127" t="s">
        <v>173</v>
      </c>
      <c r="O5" s="128" t="s">
        <v>174</v>
      </c>
      <c r="P5" s="128" t="s">
        <v>175</v>
      </c>
      <c r="Q5" s="128" t="s">
        <v>176</v>
      </c>
      <c r="R5" s="128" t="s">
        <v>177</v>
      </c>
      <c r="S5" s="128" t="s">
        <v>179</v>
      </c>
      <c r="T5" s="121"/>
      <c r="U5" s="124" t="s">
        <v>180</v>
      </c>
      <c r="V5" s="129"/>
      <c r="W5" s="123"/>
      <c r="X5" s="121"/>
      <c r="Y5" s="123"/>
      <c r="Z5" s="123"/>
      <c r="AA5" s="121"/>
      <c r="AB5" s="121"/>
      <c r="AC5" s="121"/>
      <c r="AD5" s="121"/>
    </row>
    <row r="6" spans="1:31" x14ac:dyDescent="0.25">
      <c r="A6" s="130" t="s">
        <v>2</v>
      </c>
      <c r="B6" s="131">
        <v>43487.573009259257</v>
      </c>
      <c r="C6" s="131">
        <v>43493.461539351854</v>
      </c>
      <c r="D6" s="132">
        <v>6</v>
      </c>
      <c r="E6" s="132">
        <v>262.27</v>
      </c>
      <c r="F6" s="133" t="s">
        <v>181</v>
      </c>
      <c r="G6" s="133" t="s">
        <v>182</v>
      </c>
      <c r="H6" s="133" t="s">
        <v>183</v>
      </c>
      <c r="I6" s="134">
        <v>1</v>
      </c>
      <c r="J6" s="132">
        <v>267</v>
      </c>
      <c r="K6" s="135">
        <v>1.26</v>
      </c>
      <c r="L6" s="135">
        <v>0.77</v>
      </c>
      <c r="M6" s="135">
        <f>K6-L6</f>
        <v>0.49</v>
      </c>
      <c r="N6" s="133" t="s">
        <v>184</v>
      </c>
      <c r="O6" s="134">
        <v>1</v>
      </c>
      <c r="P6" s="132">
        <v>275</v>
      </c>
      <c r="Q6" s="135">
        <v>0.15</v>
      </c>
      <c r="R6" s="135">
        <v>0.02</v>
      </c>
      <c r="S6" s="135">
        <f>Q6-R6</f>
        <v>0.13</v>
      </c>
      <c r="T6" s="136">
        <f>U6*100</f>
        <v>111.00000000000001</v>
      </c>
      <c r="U6" s="136">
        <f>K6-Q6</f>
        <v>1.1100000000000001</v>
      </c>
      <c r="V6" s="137">
        <f>((M6-S6)*O6*100)-12</f>
        <v>24</v>
      </c>
      <c r="W6" s="138">
        <f>((P6-J6)-U6)*100</f>
        <v>689</v>
      </c>
      <c r="X6" s="139">
        <v>287</v>
      </c>
      <c r="Y6" s="140">
        <f>((U6/W6)*100)*100</f>
        <v>16.110304789550074</v>
      </c>
      <c r="Z6" s="140">
        <f>(V6/W6)*100</f>
        <v>3.483309143686502</v>
      </c>
      <c r="AA6" s="141"/>
      <c r="AB6" s="132"/>
      <c r="AC6" s="142"/>
      <c r="AD6" s="132"/>
    </row>
    <row r="7" spans="1:31" x14ac:dyDescent="0.25">
      <c r="A7" s="130" t="s">
        <v>120</v>
      </c>
      <c r="B7" s="131">
        <v>43490.474444444444</v>
      </c>
      <c r="C7" s="131">
        <v>43494.63108796296</v>
      </c>
      <c r="D7" s="132">
        <v>4</v>
      </c>
      <c r="E7" s="132"/>
      <c r="F7" s="133" t="s">
        <v>185</v>
      </c>
      <c r="G7" s="133" t="s">
        <v>182</v>
      </c>
      <c r="H7" s="133" t="s">
        <v>186</v>
      </c>
      <c r="I7" s="134">
        <v>1</v>
      </c>
      <c r="J7" s="132">
        <v>150</v>
      </c>
      <c r="K7" s="135">
        <v>1.7</v>
      </c>
      <c r="L7" s="135">
        <v>2.44</v>
      </c>
      <c r="M7" s="135">
        <f t="shared" ref="M7:M8" si="0">K7-L7</f>
        <v>-0.74</v>
      </c>
      <c r="N7" s="133" t="s">
        <v>187</v>
      </c>
      <c r="O7" s="134">
        <v>1</v>
      </c>
      <c r="P7" s="132">
        <v>143</v>
      </c>
      <c r="Q7" s="135">
        <v>0.56000000000000005</v>
      </c>
      <c r="R7" s="135">
        <v>0.83</v>
      </c>
      <c r="S7" s="135">
        <f>Q7-R7</f>
        <v>-0.26999999999999991</v>
      </c>
      <c r="T7" s="136">
        <f t="shared" ref="T7" si="1">U7*100</f>
        <v>113.99999999999999</v>
      </c>
      <c r="U7" s="136">
        <f t="shared" ref="U7" si="2">K7-Q7</f>
        <v>1.1399999999999999</v>
      </c>
      <c r="V7" s="137">
        <f>((M7-S7)*O7*100)-12</f>
        <v>-59.000000000000007</v>
      </c>
      <c r="W7" s="138">
        <f t="shared" ref="W7" si="3">((J7-P7)-U7)*100</f>
        <v>586</v>
      </c>
      <c r="X7" s="139"/>
      <c r="Y7" s="140">
        <f>((U7/W7)*100)*100</f>
        <v>19.453924914675767</v>
      </c>
      <c r="Z7" s="140">
        <f>((V7/W7)*100)</f>
        <v>-10.068259385665531</v>
      </c>
      <c r="AA7" s="141"/>
      <c r="AB7" s="132"/>
      <c r="AC7" s="142"/>
      <c r="AD7" s="143"/>
      <c r="AE7" s="102" t="s">
        <v>182</v>
      </c>
    </row>
    <row r="8" spans="1:31" x14ac:dyDescent="0.25">
      <c r="A8" s="130" t="s">
        <v>188</v>
      </c>
      <c r="B8" s="131">
        <v>43495.427083333336</v>
      </c>
      <c r="C8" s="131">
        <v>43495.618680555555</v>
      </c>
      <c r="D8" s="132">
        <v>0</v>
      </c>
      <c r="E8" s="132"/>
      <c r="F8" s="133" t="s">
        <v>181</v>
      </c>
      <c r="G8" s="133" t="s">
        <v>182</v>
      </c>
      <c r="H8" s="133" t="s">
        <v>189</v>
      </c>
      <c r="I8" s="134">
        <v>1</v>
      </c>
      <c r="J8" s="132">
        <v>110</v>
      </c>
      <c r="K8" s="135">
        <v>0.46</v>
      </c>
      <c r="L8" s="135">
        <v>0.83</v>
      </c>
      <c r="M8" s="135">
        <f t="shared" si="0"/>
        <v>-0.36999999999999994</v>
      </c>
      <c r="N8" s="133" t="s">
        <v>190</v>
      </c>
      <c r="O8" s="134">
        <v>1</v>
      </c>
      <c r="P8" s="132">
        <v>113</v>
      </c>
      <c r="Q8" s="135">
        <v>0.1</v>
      </c>
      <c r="R8" s="135">
        <v>0.15</v>
      </c>
      <c r="S8" s="135">
        <f>Q8-R8</f>
        <v>-4.9999999999999989E-2</v>
      </c>
      <c r="T8" s="136">
        <f>U8*100</f>
        <v>36</v>
      </c>
      <c r="U8" s="136">
        <f>K8-Q8</f>
        <v>0.36</v>
      </c>
      <c r="V8" s="137">
        <f>((M8-S8)*O8*100)-12</f>
        <v>-44</v>
      </c>
      <c r="W8" s="138">
        <f>((P8-J8)-U8)*100</f>
        <v>264</v>
      </c>
      <c r="X8" s="139"/>
      <c r="Y8" s="140">
        <f>((U8/W8)*100)*100</f>
        <v>13.636363636363635</v>
      </c>
      <c r="Z8" s="140">
        <f>(V8/W8)*100</f>
        <v>-16.666666666666664</v>
      </c>
      <c r="AA8" s="141"/>
      <c r="AB8" s="132"/>
      <c r="AC8" s="142"/>
      <c r="AD8" s="143"/>
      <c r="AE8" s="102" t="s">
        <v>182</v>
      </c>
    </row>
    <row r="9" spans="1:31" x14ac:dyDescent="0.2">
      <c r="A9" s="132" t="s">
        <v>191</v>
      </c>
      <c r="B9" s="144">
        <v>43957.62605324074</v>
      </c>
      <c r="C9" s="144">
        <v>43966.666666666664</v>
      </c>
      <c r="D9" s="22">
        <f>C9-B9</f>
        <v>9.0406134259246755</v>
      </c>
      <c r="E9" s="135"/>
      <c r="F9" s="133" t="s">
        <v>185</v>
      </c>
      <c r="G9" s="134"/>
      <c r="H9" s="133" t="s">
        <v>146</v>
      </c>
      <c r="I9" s="134">
        <v>5</v>
      </c>
      <c r="J9" s="132">
        <v>136</v>
      </c>
      <c r="K9" s="134"/>
      <c r="L9" s="134"/>
      <c r="M9" s="134"/>
      <c r="N9" s="133" t="s">
        <v>145</v>
      </c>
      <c r="O9" s="134">
        <v>5</v>
      </c>
      <c r="P9" s="132">
        <v>130</v>
      </c>
      <c r="Q9" s="132"/>
      <c r="R9" s="132"/>
      <c r="S9" s="132"/>
      <c r="T9" s="145"/>
      <c r="U9" s="145"/>
      <c r="V9" s="146"/>
      <c r="W9" s="145"/>
      <c r="X9" s="141"/>
      <c r="Y9" s="147"/>
      <c r="Z9" s="148"/>
      <c r="AA9" s="141"/>
      <c r="AB9" s="132"/>
      <c r="AC9" s="132"/>
      <c r="AD9" s="132"/>
    </row>
    <row r="10" spans="1:31" x14ac:dyDescent="0.25">
      <c r="A10" s="132" t="s">
        <v>2</v>
      </c>
      <c r="B10" s="131">
        <v>43986.088194444441</v>
      </c>
      <c r="C10" s="131">
        <v>43987.666666666664</v>
      </c>
      <c r="D10" s="132"/>
      <c r="E10" s="149">
        <v>311.42</v>
      </c>
      <c r="F10" s="133" t="s">
        <v>185</v>
      </c>
      <c r="G10" s="134"/>
      <c r="H10" s="133" t="s">
        <v>192</v>
      </c>
      <c r="I10" s="134">
        <v>5</v>
      </c>
      <c r="J10" s="132">
        <v>303</v>
      </c>
      <c r="K10" s="150">
        <v>0.1</v>
      </c>
      <c r="L10" s="134"/>
      <c r="M10" s="134"/>
      <c r="N10" s="133" t="s">
        <v>193</v>
      </c>
      <c r="O10" s="134">
        <v>5</v>
      </c>
      <c r="P10" s="132">
        <v>302</v>
      </c>
      <c r="Q10" s="135">
        <v>0.08</v>
      </c>
      <c r="S10" s="132"/>
      <c r="T10" s="145"/>
      <c r="U10" s="145"/>
      <c r="V10" s="146"/>
      <c r="W10" s="145"/>
      <c r="X10" s="139">
        <v>319.27999999999997</v>
      </c>
      <c r="Y10" s="147"/>
      <c r="Z10" s="148"/>
      <c r="AA10" s="151"/>
      <c r="AB10" s="152"/>
      <c r="AC10" s="152"/>
      <c r="AD10" s="152"/>
    </row>
    <row r="11" spans="1:31" x14ac:dyDescent="0.25">
      <c r="A11" s="132" t="s">
        <v>194</v>
      </c>
      <c r="B11" s="131">
        <v>44006.043749999997</v>
      </c>
      <c r="C11" s="131"/>
      <c r="D11" s="132"/>
      <c r="E11" s="135"/>
      <c r="F11" s="133" t="s">
        <v>185</v>
      </c>
      <c r="G11" s="134"/>
      <c r="H11" s="133" t="s">
        <v>136</v>
      </c>
      <c r="I11" s="134">
        <v>5</v>
      </c>
      <c r="J11" s="132">
        <v>255</v>
      </c>
      <c r="K11" s="135">
        <v>5.93</v>
      </c>
      <c r="M11" s="134"/>
      <c r="N11" s="133" t="s">
        <v>135</v>
      </c>
      <c r="O11" s="134">
        <v>5</v>
      </c>
      <c r="P11" s="132">
        <v>252</v>
      </c>
      <c r="Q11" s="135">
        <v>9.1199999999999992</v>
      </c>
      <c r="R11" s="132"/>
      <c r="S11" s="132"/>
      <c r="T11" s="145"/>
      <c r="U11" s="145"/>
      <c r="V11" s="146"/>
      <c r="W11" s="145"/>
      <c r="X11" s="139"/>
      <c r="Y11" s="147"/>
      <c r="Z11" s="148"/>
      <c r="AA11" s="132"/>
      <c r="AB11" s="132"/>
      <c r="AC11" s="132"/>
      <c r="AD11" s="132"/>
    </row>
    <row r="12" spans="1:31" x14ac:dyDescent="0.25">
      <c r="A12" s="132" t="s">
        <v>195</v>
      </c>
      <c r="B12" s="131">
        <v>44006.061111111114</v>
      </c>
      <c r="C12" s="153"/>
      <c r="D12" s="132"/>
      <c r="E12" s="135"/>
      <c r="F12" s="133" t="s">
        <v>185</v>
      </c>
      <c r="G12" s="134"/>
      <c r="H12" s="133" t="s">
        <v>132</v>
      </c>
      <c r="I12" s="134">
        <v>5</v>
      </c>
      <c r="J12" s="132">
        <v>345</v>
      </c>
      <c r="K12" s="135">
        <v>0.04</v>
      </c>
      <c r="L12" s="134"/>
      <c r="M12" s="134"/>
      <c r="N12" s="133" t="s">
        <v>131</v>
      </c>
      <c r="O12" s="134">
        <v>5</v>
      </c>
      <c r="P12" s="132">
        <v>340</v>
      </c>
      <c r="Q12" s="135">
        <v>0.11</v>
      </c>
      <c r="R12" s="132"/>
      <c r="S12" s="132"/>
      <c r="T12" s="145"/>
      <c r="U12" s="145"/>
      <c r="V12" s="146"/>
      <c r="W12" s="145"/>
      <c r="X12" s="132"/>
      <c r="Y12" s="147"/>
      <c r="Z12" s="148"/>
      <c r="AA12" s="132"/>
      <c r="AB12" s="132"/>
      <c r="AC12" s="132"/>
      <c r="AD12" s="132"/>
    </row>
    <row r="13" spans="1:31" x14ac:dyDescent="0.25">
      <c r="A13" s="132" t="s">
        <v>241</v>
      </c>
      <c r="B13" s="131">
        <v>44013.571979166663</v>
      </c>
      <c r="C13" s="131">
        <v>44014.666666666664</v>
      </c>
      <c r="D13" s="132">
        <v>1</v>
      </c>
      <c r="E13" s="135"/>
      <c r="F13" s="133" t="s">
        <v>185</v>
      </c>
      <c r="G13" s="134"/>
      <c r="H13" s="133" t="s">
        <v>127</v>
      </c>
      <c r="I13" s="134"/>
      <c r="J13" s="132"/>
      <c r="K13" s="135"/>
      <c r="L13" s="134"/>
      <c r="M13" s="134"/>
      <c r="N13" s="133" t="s">
        <v>126</v>
      </c>
      <c r="O13" s="134"/>
      <c r="P13" s="132"/>
      <c r="Q13" s="135"/>
      <c r="R13" s="132"/>
      <c r="S13" s="132"/>
      <c r="T13" s="145"/>
      <c r="U13" s="145"/>
      <c r="V13" s="146"/>
      <c r="W13" s="145"/>
      <c r="X13" s="132"/>
      <c r="Y13" s="147"/>
      <c r="Z13" s="148"/>
      <c r="AA13" s="132"/>
      <c r="AB13" s="132"/>
      <c r="AC13" s="132"/>
      <c r="AD13" s="132"/>
    </row>
    <row r="14" spans="1:31" x14ac:dyDescent="0.25">
      <c r="A14" s="132"/>
      <c r="B14" s="131"/>
      <c r="C14" s="153"/>
      <c r="D14" s="132"/>
      <c r="E14" s="135"/>
      <c r="F14" s="133"/>
      <c r="G14" s="134"/>
      <c r="H14" s="133"/>
      <c r="I14" s="134"/>
      <c r="J14" s="132"/>
      <c r="K14" s="135"/>
      <c r="L14" s="134"/>
      <c r="M14" s="134"/>
      <c r="N14" s="133"/>
      <c r="O14" s="134"/>
      <c r="P14" s="132"/>
      <c r="Q14" s="135"/>
      <c r="R14" s="132"/>
      <c r="S14" s="132"/>
      <c r="T14" s="145"/>
      <c r="U14" s="145"/>
      <c r="V14" s="146"/>
      <c r="W14" s="145"/>
      <c r="X14" s="132"/>
      <c r="Y14" s="147"/>
      <c r="Z14" s="148"/>
      <c r="AA14" s="132"/>
      <c r="AB14" s="132"/>
      <c r="AC14" s="132"/>
      <c r="AD14" s="132"/>
    </row>
    <row r="15" spans="1:31" x14ac:dyDescent="0.25">
      <c r="A15" s="132"/>
      <c r="B15" s="131"/>
      <c r="C15" s="153"/>
      <c r="D15" s="132"/>
      <c r="E15" s="135"/>
      <c r="F15" s="133"/>
      <c r="G15" s="134"/>
      <c r="H15" s="133"/>
      <c r="I15" s="134"/>
      <c r="J15" s="132"/>
      <c r="K15" s="135"/>
      <c r="L15" s="134"/>
      <c r="M15" s="134"/>
      <c r="N15" s="133"/>
      <c r="O15" s="134"/>
      <c r="P15" s="132"/>
      <c r="Q15" s="135"/>
      <c r="R15" s="132"/>
      <c r="S15" s="132"/>
      <c r="T15" s="145"/>
      <c r="U15" s="145"/>
      <c r="V15" s="146"/>
      <c r="W15" s="145"/>
      <c r="X15" s="132"/>
      <c r="Y15" s="147"/>
      <c r="Z15" s="148"/>
      <c r="AA15" s="132"/>
      <c r="AB15" s="132"/>
      <c r="AC15" s="132"/>
      <c r="AD15" s="132"/>
    </row>
    <row r="16" spans="1:31" x14ac:dyDescent="0.25">
      <c r="A16" s="132"/>
      <c r="B16" s="131"/>
      <c r="C16" s="153"/>
      <c r="D16" s="132"/>
      <c r="E16" s="135"/>
      <c r="F16" s="133"/>
      <c r="G16" s="134"/>
      <c r="H16" s="133"/>
      <c r="I16" s="134"/>
      <c r="J16" s="132"/>
      <c r="K16" s="135"/>
      <c r="L16" s="134"/>
      <c r="M16" s="134"/>
      <c r="N16" s="133"/>
      <c r="O16" s="134"/>
      <c r="P16" s="132"/>
      <c r="Q16" s="135"/>
      <c r="R16" s="132"/>
      <c r="S16" s="132"/>
      <c r="T16" s="145"/>
      <c r="U16" s="145"/>
      <c r="V16" s="146"/>
      <c r="W16" s="145"/>
      <c r="X16" s="132"/>
      <c r="Y16" s="147"/>
      <c r="Z16" s="148"/>
      <c r="AA16" s="132"/>
      <c r="AB16" s="132"/>
      <c r="AC16" s="132"/>
      <c r="AD16" s="132"/>
    </row>
    <row r="17" spans="1:30" x14ac:dyDescent="0.25">
      <c r="A17" s="132"/>
      <c r="B17" s="131"/>
      <c r="C17" s="153"/>
      <c r="D17" s="132"/>
      <c r="E17" s="135"/>
      <c r="F17" s="133"/>
      <c r="G17" s="134"/>
      <c r="H17" s="133"/>
      <c r="I17" s="134"/>
      <c r="J17" s="132"/>
      <c r="K17" s="135"/>
      <c r="L17" s="134"/>
      <c r="M17" s="134"/>
      <c r="N17" s="133"/>
      <c r="O17" s="134"/>
      <c r="P17" s="132"/>
      <c r="Q17" s="135"/>
      <c r="R17" s="132"/>
      <c r="S17" s="132"/>
      <c r="T17" s="145"/>
      <c r="U17" s="145"/>
      <c r="V17" s="146"/>
      <c r="W17" s="145"/>
      <c r="X17" s="132"/>
      <c r="Y17" s="147"/>
      <c r="Z17" s="148"/>
      <c r="AA17" s="132"/>
      <c r="AB17" s="132"/>
      <c r="AC17" s="132"/>
      <c r="AD17" s="132"/>
    </row>
    <row r="18" spans="1:30" x14ac:dyDescent="0.25">
      <c r="A18" s="132"/>
      <c r="B18" s="132"/>
      <c r="C18" s="153"/>
      <c r="D18" s="132"/>
      <c r="E18" s="135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2"/>
      <c r="R18" s="132"/>
      <c r="S18" s="132"/>
      <c r="T18" s="145"/>
      <c r="U18" s="145"/>
      <c r="V18" s="146"/>
      <c r="W18" s="145"/>
      <c r="X18" s="132"/>
      <c r="Y18" s="147"/>
      <c r="Z18" s="148"/>
      <c r="AA18" s="132"/>
      <c r="AB18" s="132"/>
      <c r="AC18" s="132"/>
      <c r="AD18" s="132"/>
    </row>
    <row r="19" spans="1:30" x14ac:dyDescent="0.25">
      <c r="Q19" s="102"/>
    </row>
    <row r="20" spans="1:30" x14ac:dyDescent="0.25">
      <c r="Q20" s="102"/>
    </row>
    <row r="21" spans="1:30" x14ac:dyDescent="0.25">
      <c r="A21" s="102" t="s">
        <v>196</v>
      </c>
      <c r="Q21" s="102"/>
    </row>
    <row r="22" spans="1:30" x14ac:dyDescent="0.25">
      <c r="A22" s="154" t="s">
        <v>197</v>
      </c>
      <c r="B22" s="154"/>
      <c r="C22" s="155"/>
      <c r="D22" s="154"/>
      <c r="Q22" s="102"/>
      <c r="V22" s="102"/>
      <c r="Y22" s="102"/>
      <c r="Z22" s="102"/>
    </row>
    <row r="23" spans="1:30" x14ac:dyDescent="0.25">
      <c r="A23" s="156" t="s">
        <v>198</v>
      </c>
      <c r="B23" s="156"/>
      <c r="C23" s="157"/>
      <c r="Q23" s="102"/>
      <c r="V23" s="102"/>
      <c r="Y23" s="102"/>
      <c r="Z23" s="102"/>
    </row>
    <row r="24" spans="1:30" x14ac:dyDescent="0.25">
      <c r="Q24" s="102"/>
      <c r="V24" s="102"/>
      <c r="Y24" s="102"/>
      <c r="Z24" s="102"/>
    </row>
    <row r="25" spans="1:30" x14ac:dyDescent="0.25">
      <c r="A25" s="154" t="s">
        <v>199</v>
      </c>
      <c r="B25" s="154"/>
      <c r="C25" s="155"/>
      <c r="D25" s="154"/>
      <c r="E25" s="158"/>
      <c r="F25" s="159"/>
      <c r="G25" s="159"/>
      <c r="Q25" s="102"/>
      <c r="V25" s="102"/>
      <c r="Y25" s="102"/>
      <c r="Z25" s="102"/>
    </row>
    <row r="26" spans="1:30" x14ac:dyDescent="0.25">
      <c r="Q26" s="102"/>
      <c r="V26" s="102"/>
      <c r="Y26" s="102"/>
      <c r="Z26" s="102"/>
    </row>
    <row r="27" spans="1:30" x14ac:dyDescent="0.25">
      <c r="Q27" s="102"/>
      <c r="V27" s="102"/>
      <c r="Y27" s="102"/>
      <c r="Z27" s="102"/>
    </row>
    <row r="28" spans="1:30" x14ac:dyDescent="0.25">
      <c r="Q28" s="102"/>
      <c r="V28" s="102"/>
      <c r="Y28" s="102"/>
      <c r="Z28" s="102"/>
    </row>
  </sheetData>
  <mergeCells count="18">
    <mergeCell ref="AA3:AA5"/>
    <mergeCell ref="AB3:AB5"/>
    <mergeCell ref="AC3:AC5"/>
    <mergeCell ref="AD3:AD5"/>
    <mergeCell ref="H4:M4"/>
    <mergeCell ref="N4:S4"/>
    <mergeCell ref="H3:S3"/>
    <mergeCell ref="T3:T5"/>
    <mergeCell ref="W3:W5"/>
    <mergeCell ref="X3:X5"/>
    <mergeCell ref="Y3:Y5"/>
    <mergeCell ref="Z3:Z5"/>
    <mergeCell ref="A3:A5"/>
    <mergeCell ref="B3:B5"/>
    <mergeCell ref="C3:C5"/>
    <mergeCell ref="D3:D5"/>
    <mergeCell ref="E3:E5"/>
    <mergeCell ref="F3:F5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workbookViewId="0">
      <selection activeCell="C2" sqref="C2"/>
    </sheetView>
  </sheetViews>
  <sheetFormatPr baseColWidth="10" defaultRowHeight="15" x14ac:dyDescent="0.25"/>
  <cols>
    <col min="1" max="1" width="19" customWidth="1"/>
    <col min="2" max="2" width="19.5703125" customWidth="1"/>
    <col min="3" max="3" width="20.5703125" customWidth="1"/>
  </cols>
  <sheetData>
    <row r="1" spans="1:22" x14ac:dyDescent="0.25">
      <c r="A1" s="100">
        <v>44022.642048611109</v>
      </c>
      <c r="B1" s="100">
        <v>44022.642048611109</v>
      </c>
      <c r="C1" t="s">
        <v>200</v>
      </c>
      <c r="E1" t="s">
        <v>201</v>
      </c>
      <c r="F1">
        <v>2</v>
      </c>
      <c r="G1">
        <v>2</v>
      </c>
      <c r="H1">
        <v>0</v>
      </c>
      <c r="J1" t="s">
        <v>202</v>
      </c>
      <c r="K1">
        <v>0.6</v>
      </c>
      <c r="L1" t="s">
        <v>203</v>
      </c>
      <c r="M1" t="s">
        <v>204</v>
      </c>
      <c r="N1" t="s">
        <v>205</v>
      </c>
      <c r="R1" t="s">
        <v>206</v>
      </c>
      <c r="S1" t="s">
        <v>207</v>
      </c>
      <c r="T1">
        <v>7940142</v>
      </c>
      <c r="U1" s="160">
        <v>2</v>
      </c>
      <c r="V1" s="161">
        <v>44029</v>
      </c>
    </row>
    <row r="2" spans="1:22" x14ac:dyDescent="0.25">
      <c r="A2" s="100">
        <v>44022.641909722224</v>
      </c>
      <c r="B2" s="100">
        <v>44022.641909722224</v>
      </c>
      <c r="C2" t="s">
        <v>208</v>
      </c>
      <c r="E2" t="s">
        <v>209</v>
      </c>
      <c r="F2">
        <v>2</v>
      </c>
      <c r="G2">
        <v>2</v>
      </c>
      <c r="H2">
        <v>0</v>
      </c>
      <c r="J2" t="s">
        <v>202</v>
      </c>
      <c r="K2">
        <v>0.25</v>
      </c>
      <c r="L2" t="s">
        <v>203</v>
      </c>
      <c r="M2" t="s">
        <v>204</v>
      </c>
      <c r="N2" t="s">
        <v>205</v>
      </c>
      <c r="R2" t="s">
        <v>210</v>
      </c>
      <c r="S2" t="s">
        <v>207</v>
      </c>
      <c r="T2">
        <v>7940142</v>
      </c>
      <c r="U2" s="160">
        <v>2</v>
      </c>
      <c r="V2" s="161">
        <v>44029</v>
      </c>
    </row>
    <row r="3" spans="1:22" x14ac:dyDescent="0.25">
      <c r="A3" s="162">
        <v>44020.65697916667</v>
      </c>
      <c r="B3" s="162">
        <v>44020.666666666664</v>
      </c>
      <c r="C3" s="163" t="s">
        <v>211</v>
      </c>
      <c r="D3" s="163" t="s">
        <v>212</v>
      </c>
      <c r="E3" s="163" t="s">
        <v>213</v>
      </c>
      <c r="F3" s="163">
        <v>4</v>
      </c>
      <c r="G3" s="163"/>
      <c r="H3" s="163">
        <v>0</v>
      </c>
      <c r="I3" s="163"/>
      <c r="J3" s="163">
        <v>-0.52</v>
      </c>
      <c r="K3" s="163"/>
      <c r="L3" s="163" t="s">
        <v>214</v>
      </c>
      <c r="M3" s="163" t="s">
        <v>204</v>
      </c>
      <c r="N3" s="163" t="s">
        <v>215</v>
      </c>
      <c r="O3" s="163"/>
      <c r="P3" s="163"/>
      <c r="R3" t="s">
        <v>216</v>
      </c>
      <c r="S3" t="s">
        <v>207</v>
      </c>
      <c r="T3">
        <v>7940142</v>
      </c>
      <c r="U3" s="160">
        <v>0</v>
      </c>
      <c r="V3" s="161">
        <v>44029</v>
      </c>
    </row>
    <row r="4" spans="1:22" x14ac:dyDescent="0.25">
      <c r="A4" s="163"/>
      <c r="B4" s="163"/>
      <c r="C4" s="163" t="s">
        <v>217</v>
      </c>
      <c r="D4" s="163"/>
      <c r="E4" s="163" t="s">
        <v>218</v>
      </c>
      <c r="F4" s="163">
        <v>4</v>
      </c>
      <c r="G4" s="163"/>
      <c r="H4" s="163">
        <v>0</v>
      </c>
      <c r="I4" s="163"/>
      <c r="J4" s="163"/>
      <c r="K4" s="163"/>
      <c r="L4" s="163"/>
      <c r="M4" s="163"/>
      <c r="N4" s="163"/>
      <c r="O4" s="163"/>
      <c r="P4" s="163"/>
      <c r="V4" s="161">
        <v>44029</v>
      </c>
    </row>
    <row r="5" spans="1:22" x14ac:dyDescent="0.25">
      <c r="A5" s="100">
        <v>44020.591863425929</v>
      </c>
      <c r="B5" s="100">
        <v>44020.591863425929</v>
      </c>
      <c r="C5" t="s">
        <v>208</v>
      </c>
      <c r="D5" t="s">
        <v>212</v>
      </c>
      <c r="E5" t="s">
        <v>213</v>
      </c>
      <c r="F5">
        <v>2</v>
      </c>
      <c r="G5">
        <v>2</v>
      </c>
      <c r="H5">
        <v>0</v>
      </c>
      <c r="J5" t="s">
        <v>202</v>
      </c>
      <c r="K5">
        <v>-0.28000000000000003</v>
      </c>
      <c r="L5" t="s">
        <v>203</v>
      </c>
      <c r="M5" t="s">
        <v>204</v>
      </c>
      <c r="N5" t="s">
        <v>215</v>
      </c>
      <c r="R5" t="s">
        <v>219</v>
      </c>
      <c r="S5" t="s">
        <v>207</v>
      </c>
      <c r="T5">
        <v>7940142</v>
      </c>
      <c r="U5" s="160">
        <v>4</v>
      </c>
      <c r="V5" s="161">
        <v>44029</v>
      </c>
    </row>
    <row r="6" spans="1:22" x14ac:dyDescent="0.25">
      <c r="C6" t="s">
        <v>200</v>
      </c>
      <c r="E6" t="s">
        <v>218</v>
      </c>
      <c r="F6">
        <v>2</v>
      </c>
      <c r="G6">
        <v>2</v>
      </c>
      <c r="H6">
        <v>0</v>
      </c>
      <c r="V6" s="161">
        <v>44029</v>
      </c>
    </row>
    <row r="7" spans="1:22" x14ac:dyDescent="0.25">
      <c r="A7" s="162">
        <v>44020.590810185182</v>
      </c>
      <c r="B7" s="162">
        <v>44020.590810185182</v>
      </c>
      <c r="C7" s="163"/>
      <c r="D7" s="163" t="s">
        <v>212</v>
      </c>
      <c r="E7" s="163" t="s">
        <v>213</v>
      </c>
      <c r="F7" s="163">
        <v>2</v>
      </c>
      <c r="G7" s="163"/>
      <c r="H7" s="163">
        <v>0</v>
      </c>
      <c r="I7" s="163"/>
      <c r="J7" s="163">
        <v>-0.5</v>
      </c>
      <c r="K7" s="163"/>
      <c r="L7" s="163" t="s">
        <v>220</v>
      </c>
      <c r="M7" s="163" t="s">
        <v>204</v>
      </c>
      <c r="N7" s="163" t="s">
        <v>215</v>
      </c>
      <c r="O7" s="163"/>
      <c r="R7" t="s">
        <v>221</v>
      </c>
      <c r="S7" t="s">
        <v>207</v>
      </c>
      <c r="T7">
        <v>7940142</v>
      </c>
      <c r="U7" s="160">
        <v>0</v>
      </c>
    </row>
    <row r="8" spans="1:22" x14ac:dyDescent="0.25">
      <c r="A8" s="162">
        <v>44020.588530092595</v>
      </c>
      <c r="B8" s="162">
        <v>44020.590914351851</v>
      </c>
      <c r="C8" s="163"/>
      <c r="D8" s="163" t="s">
        <v>222</v>
      </c>
      <c r="E8" s="163" t="s">
        <v>213</v>
      </c>
      <c r="F8" s="163">
        <v>2</v>
      </c>
      <c r="G8" s="163"/>
      <c r="H8" s="163">
        <v>0</v>
      </c>
      <c r="I8" s="163"/>
      <c r="J8" s="163">
        <v>0.5</v>
      </c>
      <c r="K8" s="163"/>
      <c r="L8" s="163" t="s">
        <v>223</v>
      </c>
      <c r="M8" s="163" t="s">
        <v>204</v>
      </c>
      <c r="N8" s="163" t="s">
        <v>215</v>
      </c>
      <c r="O8" s="163"/>
      <c r="R8" t="s">
        <v>224</v>
      </c>
      <c r="S8" t="s">
        <v>207</v>
      </c>
      <c r="T8">
        <v>7940142</v>
      </c>
      <c r="U8" s="160">
        <v>0</v>
      </c>
    </row>
    <row r="9" spans="1:22" x14ac:dyDescent="0.25">
      <c r="A9" s="100">
        <v>44019.637488425928</v>
      </c>
      <c r="B9" s="100">
        <v>44019.637488425928</v>
      </c>
      <c r="C9" t="s">
        <v>225</v>
      </c>
      <c r="E9" t="s">
        <v>209</v>
      </c>
      <c r="F9">
        <v>1</v>
      </c>
      <c r="G9">
        <v>1</v>
      </c>
      <c r="H9">
        <v>0</v>
      </c>
      <c r="J9" t="s">
        <v>202</v>
      </c>
      <c r="K9">
        <v>7.2</v>
      </c>
      <c r="L9" t="s">
        <v>203</v>
      </c>
      <c r="M9" t="s">
        <v>204</v>
      </c>
      <c r="N9" t="s">
        <v>205</v>
      </c>
      <c r="R9" t="s">
        <v>226</v>
      </c>
      <c r="S9" t="s">
        <v>207</v>
      </c>
      <c r="T9">
        <v>7940142</v>
      </c>
      <c r="U9" s="160">
        <v>1</v>
      </c>
      <c r="V9" s="161">
        <v>44050</v>
      </c>
    </row>
    <row r="10" spans="1:22" x14ac:dyDescent="0.25">
      <c r="A10" s="100">
        <v>44019.407893518517</v>
      </c>
      <c r="B10" s="100">
        <v>44019.407893518517</v>
      </c>
      <c r="C10" t="s">
        <v>227</v>
      </c>
      <c r="E10" t="s">
        <v>209</v>
      </c>
      <c r="F10">
        <v>6</v>
      </c>
      <c r="G10">
        <v>6</v>
      </c>
      <c r="H10">
        <v>0</v>
      </c>
      <c r="J10" t="s">
        <v>202</v>
      </c>
      <c r="K10">
        <v>10.1</v>
      </c>
      <c r="L10" t="s">
        <v>203</v>
      </c>
      <c r="M10" t="s">
        <v>204</v>
      </c>
      <c r="N10" t="s">
        <v>205</v>
      </c>
      <c r="R10" t="s">
        <v>228</v>
      </c>
      <c r="S10" t="s">
        <v>207</v>
      </c>
      <c r="T10">
        <v>7940142</v>
      </c>
      <c r="U10" s="160">
        <v>6</v>
      </c>
      <c r="V10" s="161">
        <v>44050</v>
      </c>
    </row>
    <row r="11" spans="1:22" x14ac:dyDescent="0.25">
      <c r="A11" s="100">
        <v>44018.612430555557</v>
      </c>
      <c r="B11" s="100">
        <v>44018.612835648149</v>
      </c>
      <c r="C11" t="s">
        <v>227</v>
      </c>
      <c r="E11" t="s">
        <v>213</v>
      </c>
      <c r="F11">
        <v>1</v>
      </c>
      <c r="G11">
        <v>1</v>
      </c>
      <c r="H11">
        <v>0</v>
      </c>
      <c r="J11">
        <v>9.6</v>
      </c>
      <c r="K11">
        <v>9.6</v>
      </c>
      <c r="L11" t="s">
        <v>203</v>
      </c>
      <c r="M11" t="s">
        <v>204</v>
      </c>
      <c r="N11" t="s">
        <v>215</v>
      </c>
      <c r="R11" t="s">
        <v>229</v>
      </c>
      <c r="S11" t="s">
        <v>207</v>
      </c>
      <c r="T11">
        <v>7940142</v>
      </c>
      <c r="U11" s="160">
        <v>1</v>
      </c>
      <c r="V11" s="161">
        <v>44050</v>
      </c>
    </row>
    <row r="12" spans="1:22" x14ac:dyDescent="0.25">
      <c r="A12" s="100">
        <v>44018.612129629626</v>
      </c>
      <c r="B12" s="100">
        <v>44018.625011574077</v>
      </c>
      <c r="C12" t="s">
        <v>227</v>
      </c>
      <c r="E12" t="s">
        <v>213</v>
      </c>
      <c r="F12">
        <v>5</v>
      </c>
      <c r="G12">
        <v>5</v>
      </c>
      <c r="H12">
        <v>0</v>
      </c>
      <c r="J12">
        <v>9.65</v>
      </c>
      <c r="K12">
        <v>9.6</v>
      </c>
      <c r="L12" t="s">
        <v>203</v>
      </c>
      <c r="M12" t="s">
        <v>204</v>
      </c>
      <c r="N12" t="s">
        <v>205</v>
      </c>
      <c r="R12" t="s">
        <v>230</v>
      </c>
      <c r="S12" t="s">
        <v>207</v>
      </c>
      <c r="T12">
        <v>7940142</v>
      </c>
      <c r="U12" s="160">
        <v>5</v>
      </c>
      <c r="V12" s="161">
        <v>44050</v>
      </c>
    </row>
    <row r="13" spans="1:22" x14ac:dyDescent="0.25">
      <c r="A13" s="100">
        <v>44018.611481481479</v>
      </c>
      <c r="B13" s="100">
        <v>44018.615856481483</v>
      </c>
      <c r="C13" t="s">
        <v>225</v>
      </c>
      <c r="E13" t="s">
        <v>213</v>
      </c>
      <c r="F13">
        <v>1</v>
      </c>
      <c r="G13">
        <v>1</v>
      </c>
      <c r="H13">
        <v>0</v>
      </c>
      <c r="J13">
        <v>6.95</v>
      </c>
      <c r="K13">
        <v>6.95</v>
      </c>
      <c r="L13" t="s">
        <v>203</v>
      </c>
      <c r="M13" t="s">
        <v>204</v>
      </c>
      <c r="N13" t="s">
        <v>215</v>
      </c>
      <c r="R13" t="s">
        <v>231</v>
      </c>
      <c r="S13" t="s">
        <v>207</v>
      </c>
      <c r="T13">
        <v>7940142</v>
      </c>
      <c r="U13" s="160">
        <v>1</v>
      </c>
      <c r="V13" s="161">
        <v>44050</v>
      </c>
    </row>
    <row r="14" spans="1:22" x14ac:dyDescent="0.25">
      <c r="A14" s="100"/>
      <c r="B14" s="100"/>
      <c r="U14" s="160"/>
      <c r="V14" s="161"/>
    </row>
    <row r="15" spans="1:22" x14ac:dyDescent="0.25">
      <c r="A15" s="100"/>
      <c r="B15" s="100"/>
      <c r="U15" s="160"/>
      <c r="V15" s="161"/>
    </row>
    <row r="16" spans="1:22" x14ac:dyDescent="0.25">
      <c r="A16" s="162">
        <v>44013.573506944442</v>
      </c>
      <c r="B16" s="162">
        <v>44013.666666666664</v>
      </c>
      <c r="C16" s="163" t="s">
        <v>126</v>
      </c>
      <c r="D16" s="163" t="s">
        <v>212</v>
      </c>
      <c r="E16" s="163" t="s">
        <v>213</v>
      </c>
      <c r="F16" s="163">
        <v>5</v>
      </c>
      <c r="G16" s="163"/>
      <c r="H16" s="163">
        <v>0</v>
      </c>
      <c r="I16" s="163"/>
      <c r="J16" s="163">
        <v>-0.04</v>
      </c>
      <c r="K16" s="163"/>
      <c r="L16" s="163" t="s">
        <v>214</v>
      </c>
      <c r="M16" s="163" t="s">
        <v>204</v>
      </c>
      <c r="N16" s="163" t="s">
        <v>215</v>
      </c>
      <c r="O16" s="163"/>
      <c r="R16" t="s">
        <v>232</v>
      </c>
      <c r="S16" t="s">
        <v>207</v>
      </c>
      <c r="T16">
        <v>7940142</v>
      </c>
      <c r="U16" s="160">
        <v>0</v>
      </c>
      <c r="V16" s="161">
        <v>44014</v>
      </c>
    </row>
    <row r="17" spans="1:22" x14ac:dyDescent="0.25">
      <c r="A17" s="163"/>
      <c r="B17" s="163"/>
      <c r="C17" s="163" t="s">
        <v>127</v>
      </c>
      <c r="D17" s="163"/>
      <c r="E17" s="163" t="s">
        <v>218</v>
      </c>
      <c r="F17" s="163">
        <v>5</v>
      </c>
      <c r="G17" s="163"/>
      <c r="H17" s="163">
        <v>0</v>
      </c>
      <c r="I17" s="163"/>
      <c r="J17" s="163"/>
      <c r="K17" s="163"/>
      <c r="L17" s="163"/>
      <c r="M17" s="163"/>
      <c r="N17" s="163"/>
      <c r="O17" s="163"/>
      <c r="V17" s="161">
        <v>44014</v>
      </c>
    </row>
    <row r="18" spans="1:22" x14ac:dyDescent="0.25">
      <c r="A18" s="100">
        <v>44013.571979166663</v>
      </c>
      <c r="B18" s="100">
        <v>44013.571979166663</v>
      </c>
      <c r="C18" t="s">
        <v>126</v>
      </c>
      <c r="D18" t="s">
        <v>212</v>
      </c>
      <c r="E18" t="s">
        <v>213</v>
      </c>
      <c r="F18">
        <v>5</v>
      </c>
      <c r="G18">
        <v>5</v>
      </c>
      <c r="H18">
        <v>0</v>
      </c>
      <c r="J18">
        <v>-0.02</v>
      </c>
      <c r="K18">
        <v>-0.02</v>
      </c>
      <c r="L18" t="s">
        <v>203</v>
      </c>
      <c r="M18" t="s">
        <v>204</v>
      </c>
      <c r="N18" t="s">
        <v>205</v>
      </c>
      <c r="R18" t="s">
        <v>233</v>
      </c>
      <c r="S18" t="s">
        <v>207</v>
      </c>
      <c r="T18">
        <v>7940142</v>
      </c>
      <c r="U18" s="160">
        <v>10</v>
      </c>
      <c r="V18" s="161">
        <v>44014</v>
      </c>
    </row>
    <row r="19" spans="1:22" x14ac:dyDescent="0.25">
      <c r="C19" t="s">
        <v>127</v>
      </c>
      <c r="E19" t="s">
        <v>218</v>
      </c>
      <c r="F19">
        <v>5</v>
      </c>
      <c r="G19">
        <v>5</v>
      </c>
      <c r="H19">
        <v>0</v>
      </c>
      <c r="V19" s="161">
        <v>44014</v>
      </c>
    </row>
    <row r="20" spans="1:22" x14ac:dyDescent="0.25">
      <c r="A20" s="100">
        <v>44012.651817129627</v>
      </c>
      <c r="B20" s="100">
        <v>44012.651817129627</v>
      </c>
      <c r="C20" t="s">
        <v>128</v>
      </c>
      <c r="E20" t="s">
        <v>209</v>
      </c>
      <c r="F20">
        <v>1</v>
      </c>
      <c r="G20">
        <v>1</v>
      </c>
      <c r="H20">
        <v>0</v>
      </c>
      <c r="J20" t="s">
        <v>202</v>
      </c>
      <c r="K20">
        <v>1.33</v>
      </c>
      <c r="L20" t="s">
        <v>203</v>
      </c>
      <c r="M20" t="s">
        <v>204</v>
      </c>
      <c r="N20" t="s">
        <v>205</v>
      </c>
      <c r="R20" t="s">
        <v>234</v>
      </c>
      <c r="S20" t="s">
        <v>207</v>
      </c>
      <c r="T20">
        <v>7940142</v>
      </c>
      <c r="U20" s="160">
        <v>1</v>
      </c>
    </row>
    <row r="21" spans="1:22" x14ac:dyDescent="0.25">
      <c r="A21" s="100">
        <v>44012.628159722219</v>
      </c>
      <c r="B21" s="100">
        <v>44012.628159722219</v>
      </c>
      <c r="C21" t="s">
        <v>128</v>
      </c>
      <c r="E21" t="s">
        <v>213</v>
      </c>
      <c r="F21">
        <v>1</v>
      </c>
      <c r="G21">
        <v>1</v>
      </c>
      <c r="H21">
        <v>0</v>
      </c>
      <c r="J21">
        <v>0.69</v>
      </c>
      <c r="K21">
        <v>0.67</v>
      </c>
      <c r="L21" t="s">
        <v>203</v>
      </c>
      <c r="M21" t="s">
        <v>204</v>
      </c>
      <c r="N21" t="s">
        <v>205</v>
      </c>
      <c r="R21" t="s">
        <v>235</v>
      </c>
      <c r="S21" t="s">
        <v>207</v>
      </c>
      <c r="T21">
        <v>7940142</v>
      </c>
      <c r="U21" s="160">
        <v>1</v>
      </c>
    </row>
    <row r="22" spans="1:22" x14ac:dyDescent="0.25">
      <c r="A22" s="162">
        <v>44011.543761574074</v>
      </c>
      <c r="B22" s="162">
        <v>44011.666666666664</v>
      </c>
      <c r="C22" s="163" t="s">
        <v>129</v>
      </c>
      <c r="D22" s="163" t="s">
        <v>212</v>
      </c>
      <c r="E22" s="163" t="s">
        <v>213</v>
      </c>
      <c r="F22" s="163">
        <v>5</v>
      </c>
      <c r="G22" s="163"/>
      <c r="H22" s="163">
        <v>0</v>
      </c>
      <c r="I22" s="163"/>
      <c r="J22" s="163">
        <v>-0.75</v>
      </c>
      <c r="K22" s="163"/>
      <c r="L22" s="163" t="s">
        <v>214</v>
      </c>
      <c r="M22" s="163" t="s">
        <v>204</v>
      </c>
      <c r="N22" s="163" t="s">
        <v>215</v>
      </c>
      <c r="O22" s="163"/>
      <c r="P22" s="163"/>
      <c r="Q22" s="163"/>
      <c r="R22" s="163" t="s">
        <v>236</v>
      </c>
      <c r="S22" s="163" t="s">
        <v>207</v>
      </c>
      <c r="T22" s="163">
        <v>7940142</v>
      </c>
      <c r="U22" s="164">
        <v>0</v>
      </c>
      <c r="V22" s="165">
        <v>44014</v>
      </c>
    </row>
    <row r="23" spans="1:22" x14ac:dyDescent="0.25">
      <c r="A23" s="163"/>
      <c r="B23" s="163"/>
      <c r="C23" s="163" t="s">
        <v>130</v>
      </c>
      <c r="D23" s="163"/>
      <c r="E23" s="163" t="s">
        <v>218</v>
      </c>
      <c r="F23" s="163">
        <v>5</v>
      </c>
      <c r="G23" s="163"/>
      <c r="H23" s="163">
        <v>0</v>
      </c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5">
        <v>44014</v>
      </c>
    </row>
    <row r="24" spans="1:22" x14ac:dyDescent="0.25">
      <c r="A24" s="162">
        <v>44011.543229166666</v>
      </c>
      <c r="B24" s="162">
        <v>44011.666666666664</v>
      </c>
      <c r="C24" s="163" t="s">
        <v>129</v>
      </c>
      <c r="D24" s="163" t="s">
        <v>212</v>
      </c>
      <c r="E24" s="163" t="s">
        <v>213</v>
      </c>
      <c r="F24" s="163">
        <v>5</v>
      </c>
      <c r="G24" s="163"/>
      <c r="H24" s="163">
        <v>0</v>
      </c>
      <c r="I24" s="163"/>
      <c r="J24" s="163">
        <v>-0.75</v>
      </c>
      <c r="K24" s="163"/>
      <c r="L24" s="163" t="s">
        <v>237</v>
      </c>
      <c r="M24" s="163" t="s">
        <v>204</v>
      </c>
      <c r="N24" s="163" t="s">
        <v>205</v>
      </c>
      <c r="O24" s="163"/>
      <c r="P24" s="163"/>
      <c r="Q24" s="163"/>
      <c r="R24" s="163" t="s">
        <v>238</v>
      </c>
      <c r="S24" s="163" t="s">
        <v>207</v>
      </c>
      <c r="T24" s="163">
        <v>7940142</v>
      </c>
      <c r="U24" s="164">
        <v>0</v>
      </c>
      <c r="V24" s="165">
        <v>44014</v>
      </c>
    </row>
    <row r="25" spans="1:22" x14ac:dyDescent="0.25">
      <c r="A25" s="163"/>
      <c r="B25" s="163"/>
      <c r="C25" s="163" t="s">
        <v>130</v>
      </c>
      <c r="D25" s="163"/>
      <c r="E25" s="163" t="s">
        <v>218</v>
      </c>
      <c r="F25" s="163">
        <v>5</v>
      </c>
      <c r="G25" s="163"/>
      <c r="H25" s="163">
        <v>0</v>
      </c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5">
        <v>44014</v>
      </c>
    </row>
    <row r="26" spans="1:22" x14ac:dyDescent="0.25">
      <c r="A26" s="162">
        <v>44006.563587962963</v>
      </c>
      <c r="B26" s="162">
        <v>44006.666666666664</v>
      </c>
      <c r="C26" s="163" t="s">
        <v>131</v>
      </c>
      <c r="D26" s="163" t="s">
        <v>212</v>
      </c>
      <c r="E26" s="163" t="s">
        <v>213</v>
      </c>
      <c r="F26" s="163">
        <v>5</v>
      </c>
      <c r="G26" s="163"/>
      <c r="H26" s="163">
        <v>0</v>
      </c>
      <c r="I26" s="163"/>
      <c r="J26" s="163">
        <v>-0.7</v>
      </c>
      <c r="K26" s="163"/>
      <c r="L26" s="163" t="s">
        <v>237</v>
      </c>
      <c r="M26" s="163" t="s">
        <v>204</v>
      </c>
      <c r="N26" s="163" t="s">
        <v>205</v>
      </c>
      <c r="O26" s="163"/>
      <c r="P26" s="163"/>
      <c r="Q26" s="163"/>
      <c r="R26" s="163" t="s">
        <v>239</v>
      </c>
      <c r="S26" s="163" t="s">
        <v>207</v>
      </c>
      <c r="T26" s="163">
        <v>7940142</v>
      </c>
      <c r="U26" s="164">
        <v>0</v>
      </c>
      <c r="V26" s="165">
        <v>44008</v>
      </c>
    </row>
    <row r="27" spans="1:22" x14ac:dyDescent="0.25">
      <c r="A27" s="163"/>
      <c r="B27" s="163"/>
      <c r="C27" s="163" t="s">
        <v>132</v>
      </c>
      <c r="D27" s="163"/>
      <c r="E27" s="163" t="s">
        <v>218</v>
      </c>
      <c r="F27" s="163">
        <v>5</v>
      </c>
      <c r="G27" s="163"/>
      <c r="H27" s="163">
        <v>0</v>
      </c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5">
        <v>44008</v>
      </c>
    </row>
    <row r="28" spans="1:22" x14ac:dyDescent="0.25">
      <c r="A28" s="100">
        <v>44006.56145833333</v>
      </c>
      <c r="B28" s="100">
        <v>44006.56145833333</v>
      </c>
      <c r="C28" t="s">
        <v>131</v>
      </c>
      <c r="D28" t="s">
        <v>212</v>
      </c>
      <c r="E28" t="s">
        <v>213</v>
      </c>
      <c r="F28">
        <v>5</v>
      </c>
      <c r="G28">
        <v>5</v>
      </c>
      <c r="H28">
        <v>0</v>
      </c>
      <c r="J28" t="s">
        <v>202</v>
      </c>
      <c r="K28">
        <v>-0.09</v>
      </c>
      <c r="L28" t="s">
        <v>203</v>
      </c>
      <c r="M28" t="s">
        <v>204</v>
      </c>
      <c r="N28" t="s">
        <v>205</v>
      </c>
      <c r="R28" t="s">
        <v>240</v>
      </c>
      <c r="S28" t="s">
        <v>207</v>
      </c>
      <c r="T28">
        <v>7940142</v>
      </c>
      <c r="U28" s="160">
        <v>10</v>
      </c>
      <c r="V28" s="161">
        <v>44008</v>
      </c>
    </row>
    <row r="29" spans="1:22" x14ac:dyDescent="0.25">
      <c r="C29" t="s">
        <v>132</v>
      </c>
      <c r="E29" t="s">
        <v>218</v>
      </c>
      <c r="F29">
        <v>5</v>
      </c>
      <c r="G29">
        <v>5</v>
      </c>
      <c r="H29">
        <v>0</v>
      </c>
      <c r="V29" s="161">
        <v>44008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Bitácora Opciones</vt:lpstr>
      <vt:lpstr>PLAN DE TRADING</vt:lpstr>
      <vt:lpstr>Dos Fechas</vt:lpstr>
      <vt:lpstr>Bitácora Spreads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2020-01-23T17:56:45Z</dcterms:created>
  <dcterms:modified xsi:type="dcterms:W3CDTF">2020-07-13T18:01:08Z</dcterms:modified>
</cp:coreProperties>
</file>