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 activeTab="3"/>
  </bookViews>
  <sheets>
    <sheet name="Bitácora Opciones" sheetId="1" r:id="rId1"/>
    <sheet name="PLAN DE TRADING" sheetId="2" r:id="rId2"/>
    <sheet name="Dos Fechas" sheetId="3" r:id="rId3"/>
    <sheet name="Bitácora Spreads" sheetId="4" r:id="rId4"/>
  </sheets>
  <externalReferences>
    <externalReference r:id="rId5"/>
  </externalReferences>
  <definedNames>
    <definedName name="_xlnm._FilterDatabase" localSheetId="0" hidden="1">'Bitácora Opciones'!$B$12:$AN$36</definedName>
    <definedName name="activos">#REF!</definedName>
    <definedName name="CUENTA">#REF!</definedName>
    <definedName name="df">#REF!</definedName>
    <definedName name="ibalance">[1]TRADELOG!$B$12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7" i="1" l="1"/>
  <c r="AH14" i="1"/>
  <c r="AH15" i="1"/>
  <c r="AH16" i="1"/>
  <c r="AA14" i="1"/>
  <c r="AA15" i="1"/>
  <c r="AA16" i="1"/>
  <c r="AA17" i="1"/>
  <c r="Z14" i="1"/>
  <c r="Z15" i="1"/>
  <c r="Z16" i="1"/>
  <c r="Z17" i="1"/>
  <c r="Y14" i="1"/>
  <c r="Y15" i="1"/>
  <c r="Y16" i="1"/>
  <c r="Y17" i="1"/>
  <c r="X14" i="1"/>
  <c r="X15" i="1"/>
  <c r="X16" i="1"/>
  <c r="X17" i="1"/>
  <c r="W15" i="1"/>
  <c r="W16" i="1"/>
  <c r="W17" i="1"/>
  <c r="S15" i="1"/>
  <c r="S16" i="1"/>
  <c r="S17" i="1"/>
  <c r="C8" i="3"/>
  <c r="F4" i="1" l="1"/>
  <c r="V15" i="1" l="1"/>
  <c r="V16" i="1"/>
  <c r="V17" i="1"/>
  <c r="I4" i="1" l="1"/>
  <c r="I5" i="1"/>
  <c r="I6" i="1"/>
  <c r="I8" i="1"/>
  <c r="I9" i="1"/>
  <c r="C4" i="1" s="1"/>
  <c r="S13" i="1"/>
  <c r="T13" i="1"/>
  <c r="S14" i="1"/>
  <c r="T14" i="1"/>
  <c r="Y13" i="1" l="1"/>
  <c r="AA13" i="1" s="1"/>
  <c r="X13" i="1"/>
  <c r="V13" i="1"/>
  <c r="W14" i="1"/>
  <c r="V14" i="1"/>
  <c r="F5" i="1"/>
  <c r="W13" i="1"/>
  <c r="I7" i="1"/>
  <c r="C7" i="1" l="1"/>
  <c r="AG14" i="1"/>
  <c r="AF14" i="1"/>
  <c r="C6" i="1"/>
  <c r="F7" i="1"/>
  <c r="AG13" i="1"/>
  <c r="Z13" i="1"/>
  <c r="AH13" i="1" s="1"/>
  <c r="AF13" i="1"/>
  <c r="F6" i="1"/>
  <c r="C5" i="1" s="1"/>
  <c r="C9" i="1"/>
  <c r="F8" i="1" l="1"/>
  <c r="C8" i="1"/>
  <c r="F9" i="1"/>
  <c r="C10" i="1"/>
  <c r="I10" i="1" l="1"/>
  <c r="F10" i="1"/>
</calcChain>
</file>

<file path=xl/sharedStrings.xml><?xml version="1.0" encoding="utf-8"?>
<sst xmlns="http://schemas.openxmlformats.org/spreadsheetml/2006/main" count="188" uniqueCount="150">
  <si>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</si>
  <si>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</si>
  <si>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</si>
  <si>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</si>
  <si>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</si>
  <si>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</si>
  <si>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</si>
  <si>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</si>
  <si>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</si>
  <si>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</si>
  <si>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</si>
  <si>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</si>
  <si>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</si>
  <si>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</si>
  <si>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</si>
  <si>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</si>
  <si>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</si>
  <si>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</si>
  <si>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</si>
  <si>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</si>
  <si>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</si>
  <si>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</si>
  <si>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</si>
  <si>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</si>
  <si>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</si>
  <si>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</si>
  <si>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</si>
  <si>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</si>
  <si>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</si>
  <si>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</si>
  <si>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</si>
  <si>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</si>
  <si>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</si>
  <si>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</si>
  <si>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</si>
  <si>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</si>
  <si>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</si>
  <si>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</si>
  <si>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</si>
  <si>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</si>
  <si>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</si>
  <si>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</si>
  <si>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</si>
  <si>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</si>
  <si>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</si>
  <si>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</si>
  <si>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</si>
  <si>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</si>
  <si>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</si>
  <si>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</si>
  <si>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</si>
  <si>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</si>
  <si>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</si>
  <si>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</si>
  <si>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</si>
  <si>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</si>
  <si>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</si>
  <si>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</si>
  <si>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</si>
  <si>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</si>
  <si>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</si>
  <si>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</si>
  <si>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</si>
  <si>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</si>
  <si>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</si>
  <si>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</si>
  <si>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</si>
  <si>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</si>
  <si>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</si>
  <si>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</si>
  <si>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</si>
  <si>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</si>
  <si>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</si>
  <si>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</si>
  <si>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</si>
  <si>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</si>
  <si>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</si>
  <si>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</si>
  <si>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</si>
  <si>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</si>
  <si>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</si>
  <si>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>Opciones en acciones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</si>
  <si>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</si>
  <si>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</si>
  <si>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</si>
  <si>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</si>
  <si>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</si>
  <si>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</si>
  <si>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</si>
  <si>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</si>
  <si>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</si>
  <si>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</si>
  <si>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</si>
  <si>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</si>
  <si>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</si>
  <si>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</si>
  <si>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</si>
  <si>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</si>
  <si>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</si>
  <si>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</si>
  <si>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</si>
  <si>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</si>
  <si>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</si>
  <si>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</si>
  <si>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</si>
  <si>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</si>
  <si>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</si>
  <si>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</si>
  <si>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</si>
  <si>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</si>
  <si>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</si>
  <si>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</si>
  <si>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6 por semana</t>
  </si>
  <si>
    <t>LONG PUT</t>
  </si>
  <si>
    <t>21/05/2020</t>
  </si>
  <si>
    <t>SPY200522P296</t>
  </si>
  <si>
    <t>29/04/2020</t>
  </si>
  <si>
    <t>23/06/2020</t>
  </si>
  <si>
    <t>30/06/2020</t>
  </si>
  <si>
    <t>24/06/2020</t>
  </si>
  <si>
    <t>AAPL</t>
  </si>
  <si>
    <t>TSLA</t>
  </si>
  <si>
    <t>LONG CALL</t>
  </si>
  <si>
    <t xml:space="preserve">Fecha y hora 1 </t>
  </si>
  <si>
    <t>Fecha y Hora 2</t>
  </si>
  <si>
    <t>Diferencias</t>
  </si>
  <si>
    <t>MSFT 200702P187.5</t>
  </si>
  <si>
    <t>MSFT 200702P195</t>
  </si>
  <si>
    <t>SPY 200630C307</t>
  </si>
  <si>
    <t>OKTA 200702P187.5</t>
  </si>
  <si>
    <t>OKTA 200702P192.5</t>
  </si>
  <si>
    <t>NVDA 200626P340</t>
  </si>
  <si>
    <t>NVDA 200626P345</t>
  </si>
  <si>
    <t>FB 200626P220</t>
  </si>
  <si>
    <t>FB 200626P225</t>
  </si>
  <si>
    <t>QQQ 200626P252</t>
  </si>
  <si>
    <t>QQQ 200626P255</t>
  </si>
  <si>
    <t>QQQ 200626P254</t>
  </si>
  <si>
    <t>FB 200626P330</t>
  </si>
  <si>
    <t>FB 200626P340</t>
  </si>
  <si>
    <t>TSLA 200710C100</t>
  </si>
  <si>
    <t>TSLA 200619P840</t>
  </si>
  <si>
    <t>TSLA 200619P830</t>
  </si>
  <si>
    <t>SPY 200605P303</t>
  </si>
  <si>
    <t>SPY 200605P302</t>
  </si>
  <si>
    <t>ZM 200515P130</t>
  </si>
  <si>
    <t>ZM 200515P136</t>
  </si>
  <si>
    <t>AAPL 200522C292.5</t>
  </si>
  <si>
    <t>AAPL 200522C287.5</t>
  </si>
  <si>
    <t>AAPL 200515C275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</si>
</sst>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102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22" fontId="0" fillId="0" borderId="0" xfId="0" applyNumberFormat="1"/>
    <xf numFmtId="0" fontId="18" fillId="0" borderId="0" xfId="0" applyFont="1" applyAlignment="1">
      <alignment horizontal="center"/>
    </xf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78442</xdr:colOff>
      <xdr:row>2</xdr:row>
      <xdr:rowOff>33619</xdr:rowOff>
    </xdr:from>
    <xdr:to>
      <xdr:col>23</xdr:col>
      <xdr:colOff>447115</xdr:colOff>
      <xdr:row>10</xdr:row>
      <xdr:rowOff>48000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0118" y="532281"/>
          <a:ext cx="8343900" cy="138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2f7x34ze22d46vr/Balance_19-11-2019.pdf?dl=0" TargetMode="External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0005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J19" sqref="J19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6.42578125" style="1" bestFit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2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2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2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2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SUM(D13:D122)</f>
        <v>0.89513888888888893</v>
      </c>
      <c r="H4" s="49" t="s">
        <v>28</v>
      </c>
      <c r="I4" s="52">
        <f>SUM(U13:U152)</f>
        <v>29.05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2:80" s="33" customFormat="1" x14ac:dyDescent="0.2">
      <c r="B5" s="49" t="s">
        <v>22</v>
      </c>
      <c r="C5" s="63">
        <f>IFERROR(F6/F5,"")</f>
        <v>0.6</v>
      </c>
      <c r="D5" s="45"/>
      <c r="E5" s="51" t="s">
        <v>59</v>
      </c>
      <c r="F5" s="62">
        <f>COUNT(M13:M102)</f>
        <v>5</v>
      </c>
      <c r="H5" s="49" t="s">
        <v>12</v>
      </c>
      <c r="I5" s="52">
        <f>SUM(AK13:AK102)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2:80" s="33" customFormat="1" ht="18" customHeight="1" x14ac:dyDescent="0.2">
      <c r="B6" s="49" t="s">
        <v>58</v>
      </c>
      <c r="C6" s="53">
        <f>SUM(W13:W90)</f>
        <v>245.99999999999955</v>
      </c>
      <c r="D6" s="61"/>
      <c r="E6" s="49" t="s">
        <v>57</v>
      </c>
      <c r="F6" s="60">
        <f>COUNT(W13:W102)</f>
        <v>3</v>
      </c>
      <c r="H6" s="49" t="s">
        <v>56</v>
      </c>
      <c r="I6" s="52">
        <f>SUM(AL13:AL102)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2:80" s="33" customFormat="1" x14ac:dyDescent="0.2">
      <c r="B7" s="49" t="s">
        <v>55</v>
      </c>
      <c r="C7" s="53">
        <f>SUM(X13:X90)</f>
        <v>-670.99999999999545</v>
      </c>
      <c r="D7" s="59"/>
      <c r="E7" s="49" t="s">
        <v>54</v>
      </c>
      <c r="F7" s="58">
        <f>COUNT(X13:X1102)</f>
        <v>2</v>
      </c>
      <c r="H7" s="49" t="s">
        <v>53</v>
      </c>
      <c r="I7" s="52">
        <f>-I4+I5-I6</f>
        <v>-29.05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2:80" s="33" customFormat="1" x14ac:dyDescent="0.2">
      <c r="B8" s="51" t="s">
        <v>52</v>
      </c>
      <c r="C8" s="48">
        <f>+C9/F5</f>
        <v>-84.999999999999176</v>
      </c>
      <c r="D8" s="57"/>
      <c r="E8" s="49" t="s">
        <v>51</v>
      </c>
      <c r="F8" s="56">
        <f>IF(ISERROR(ABS(C6)/ABS(C7)),"",ABS(C6)/ABS(C7))</f>
        <v>0.36661698956781102</v>
      </c>
      <c r="H8" s="49" t="s">
        <v>9</v>
      </c>
      <c r="I8" s="52">
        <f>SUM(AN13:AN25)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2:80" s="33" customFormat="1" x14ac:dyDescent="0.2">
      <c r="B9" s="51" t="s">
        <v>50</v>
      </c>
      <c r="C9" s="53">
        <f>SUM(Y13:Y100)</f>
        <v>-424.99999999999591</v>
      </c>
      <c r="D9" s="54"/>
      <c r="E9" s="51" t="s">
        <v>49</v>
      </c>
      <c r="F9" s="53">
        <f>+C9+I7</f>
        <v>-454.04999999999592</v>
      </c>
      <c r="H9" s="49" t="s">
        <v>10</v>
      </c>
      <c r="I9" s="52">
        <f>SUM(AM13:AM200)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2:80" s="33" customFormat="1" x14ac:dyDescent="0.2">
      <c r="B10" s="51" t="s">
        <v>48</v>
      </c>
      <c r="C10" s="50">
        <f>+C9/C4</f>
        <v>-0.21249999999999794</v>
      </c>
      <c r="E10" s="51" t="s">
        <v>47</v>
      </c>
      <c r="F10" s="50">
        <f>+F9/C4</f>
        <v>-0.22702499999999795</v>
      </c>
      <c r="H10" s="49" t="s">
        <v>46</v>
      </c>
      <c r="I10" s="48">
        <f>+C4+F9-I8</f>
        <v>1545.9500000000041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2:80" x14ac:dyDescent="0.2">
      <c r="C11" s="32"/>
    </row>
    <row r="12" spans="2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2:80" s="3" customFormat="1" x14ac:dyDescent="0.2">
      <c r="B13" s="23" t="s">
        <v>114</v>
      </c>
      <c r="C13" s="23" t="s">
        <v>114</v>
      </c>
      <c r="D13" s="22">
        <v>0</v>
      </c>
      <c r="E13" s="21" t="s">
        <v>2</v>
      </c>
      <c r="F13" s="26" t="s">
        <v>113</v>
      </c>
      <c r="G13" s="9">
        <v>1</v>
      </c>
      <c r="H13" s="26" t="s">
        <v>115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2:80" s="3" customFormat="1" ht="15" x14ac:dyDescent="0.25">
      <c r="B14" s="23" t="s">
        <v>116</v>
      </c>
      <c r="C14" s="23" t="s">
        <v>116</v>
      </c>
      <c r="D14" s="22">
        <v>1.3194444444444444E-2</v>
      </c>
      <c r="E14" s="21" t="s">
        <v>120</v>
      </c>
      <c r="F14" s="26" t="s">
        <v>122</v>
      </c>
      <c r="G14" s="9">
        <v>2</v>
      </c>
      <c r="H14" s="26" t="s">
        <v>149</v>
      </c>
      <c r="I14" s="21">
        <v>275</v>
      </c>
      <c r="J14" s="10">
        <v>16.350000000000001</v>
      </c>
      <c r="K14" s="10"/>
      <c r="L14" s="27"/>
      <c r="M14" s="10">
        <v>16.350000000000001</v>
      </c>
      <c r="N14" s="21"/>
      <c r="O14" s="10">
        <v>17</v>
      </c>
      <c r="P14" s="9">
        <v>2</v>
      </c>
      <c r="Q14" s="10"/>
      <c r="R14" s="9"/>
      <c r="S14" s="13">
        <f>IF(C14=0,"",((O14-M14)*P14*100))</f>
        <v>129.99999999999972</v>
      </c>
      <c r="T14" s="14">
        <f>IF(C14=0,"",IF(Q14=0,,IF(C14=0,"",((Q14-M14)*R14*100))))</f>
        <v>0</v>
      </c>
      <c r="U14" s="14">
        <v>4</v>
      </c>
      <c r="V14" s="20">
        <f>+U14/ABS(S14+T14)</f>
        <v>3.0769230769230837E-2</v>
      </c>
      <c r="W14" s="12">
        <f>IF(IF(C14=0,0,IFERROR(S14+T14,""))&gt;0,IF(C14=0,0,IFERROR(S14+T14,"")),"")</f>
        <v>129.99999999999972</v>
      </c>
      <c r="X14" s="12" t="str">
        <f t="shared" ref="X14:X17" si="0">IF(IF(C14=0,0,IFERROR(S14+T14,""))&lt;0,IF(C14=0,0,IFERROR(S14+T14,"")),"")</f>
        <v/>
      </c>
      <c r="Y14" s="12">
        <f t="shared" ref="Y14:Y17" si="1">IFERROR(IF(C14=0,0,IFERROR(S14+T14,"")),"")</f>
        <v>129.99999999999972</v>
      </c>
      <c r="Z14" s="12">
        <f t="shared" ref="Z14:Z17" si="2">IFERROR(IF(C14=0,0,IFERROR(Y14-U14,"")),"")</f>
        <v>125.99999999999972</v>
      </c>
      <c r="AA14" s="19">
        <f t="shared" ref="AA14:AA17" si="3">IF(Y14&gt;0,1," ")</f>
        <v>1</v>
      </c>
      <c r="AB14" s="24" t="s">
        <v>5</v>
      </c>
      <c r="AC14" s="24" t="s">
        <v>5</v>
      </c>
      <c r="AD14" s="24" t="s">
        <v>4</v>
      </c>
      <c r="AE14" s="18" t="s">
        <v>3</v>
      </c>
      <c r="AF14" s="11">
        <f>IF(C14=0,"",IFERROR((Y14)/ABS(J14),""))</f>
        <v>7.9510703363914192</v>
      </c>
      <c r="AG14" s="11">
        <f>IF(C14=0,"",IFERROR((Y14-U14)/ABS(J14),""))</f>
        <v>7.7064220183486061</v>
      </c>
      <c r="AH14" s="17">
        <f t="shared" ref="AH14:AH17" si="4">+C5+Z14</f>
        <v>126.59999999999971</v>
      </c>
      <c r="AI14" s="4" t="s">
        <v>1</v>
      </c>
      <c r="AJ14" s="4" t="s">
        <v>0</v>
      </c>
      <c r="AK14" s="16"/>
      <c r="AL14" s="16"/>
      <c r="AM14" s="16"/>
      <c r="AN14" s="16"/>
    </row>
    <row r="15" spans="2:80" s="3" customFormat="1" x14ac:dyDescent="0.2">
      <c r="B15" s="23">
        <v>43956</v>
      </c>
      <c r="C15" s="23">
        <v>43956</v>
      </c>
      <c r="D15" s="22">
        <v>2.0833333333333332E-2</v>
      </c>
      <c r="E15" s="21" t="s">
        <v>120</v>
      </c>
      <c r="F15" s="26" t="s">
        <v>122</v>
      </c>
      <c r="G15" s="9">
        <v>5</v>
      </c>
      <c r="H15" s="26" t="s">
        <v>147</v>
      </c>
      <c r="I15" s="21">
        <v>292.5</v>
      </c>
      <c r="J15" s="10">
        <v>11.85</v>
      </c>
      <c r="K15" s="10"/>
      <c r="L15" s="27"/>
      <c r="M15" s="10">
        <v>11.85</v>
      </c>
      <c r="N15" s="21"/>
      <c r="O15" s="10">
        <v>11.95</v>
      </c>
      <c r="P15" s="9">
        <v>5</v>
      </c>
      <c r="Q15" s="10"/>
      <c r="R15" s="9"/>
      <c r="S15" s="13">
        <f t="shared" ref="S15:S17" si="5">IF(C15=0,"",((O15-M15)*P15*100))</f>
        <v>49.999999999999822</v>
      </c>
      <c r="T15" s="14"/>
      <c r="U15" s="14">
        <v>10</v>
      </c>
      <c r="V15" s="20">
        <f t="shared" ref="V15:V17" si="6">+U15/ABS(S15+T15)</f>
        <v>0.2000000000000007</v>
      </c>
      <c r="W15" s="12">
        <f t="shared" ref="W15:W17" si="7">IF(IF(C15=0,0,IFERROR(S15+T15,""))&gt;0,IF(C15=0,0,IFERROR(S15+T15,"")),"")</f>
        <v>49.999999999999822</v>
      </c>
      <c r="X15" s="12" t="str">
        <f t="shared" si="0"/>
        <v/>
      </c>
      <c r="Y15" s="12">
        <f t="shared" si="1"/>
        <v>49.999999999999822</v>
      </c>
      <c r="Z15" s="12">
        <f t="shared" si="2"/>
        <v>39.999999999999822</v>
      </c>
      <c r="AA15" s="19">
        <f t="shared" si="3"/>
        <v>1</v>
      </c>
      <c r="AB15" s="24"/>
      <c r="AC15" s="24"/>
      <c r="AD15" s="24"/>
      <c r="AE15" s="24"/>
      <c r="AF15" s="11"/>
      <c r="AG15" s="11"/>
      <c r="AH15" s="17">
        <f t="shared" si="4"/>
        <v>285.99999999999937</v>
      </c>
      <c r="AI15" s="4"/>
      <c r="AJ15" s="4"/>
      <c r="AK15" s="16"/>
      <c r="AL15" s="16"/>
      <c r="AM15" s="16"/>
      <c r="AN15" s="16"/>
    </row>
    <row r="16" spans="2:80" s="3" customFormat="1" x14ac:dyDescent="0.2">
      <c r="B16" s="23" t="s">
        <v>117</v>
      </c>
      <c r="C16" s="23" t="s">
        <v>119</v>
      </c>
      <c r="D16" s="22">
        <v>0.83750000000000002</v>
      </c>
      <c r="E16" s="21" t="s">
        <v>121</v>
      </c>
      <c r="F16" s="26" t="s">
        <v>122</v>
      </c>
      <c r="G16" s="9">
        <v>1</v>
      </c>
      <c r="H16" s="26" t="s">
        <v>140</v>
      </c>
      <c r="I16" s="21">
        <v>100</v>
      </c>
      <c r="J16" s="10">
        <v>902.15</v>
      </c>
      <c r="K16" s="10"/>
      <c r="L16" s="27"/>
      <c r="M16" s="10">
        <v>902.15</v>
      </c>
      <c r="N16" s="21"/>
      <c r="O16" s="10">
        <v>895.85</v>
      </c>
      <c r="P16" s="9">
        <v>1</v>
      </c>
      <c r="Q16" s="10"/>
      <c r="R16" s="9"/>
      <c r="S16" s="13">
        <f t="shared" si="5"/>
        <v>-629.99999999999545</v>
      </c>
      <c r="T16" s="14"/>
      <c r="U16" s="14">
        <v>2</v>
      </c>
      <c r="V16" s="20">
        <f t="shared" si="6"/>
        <v>3.1746031746031976E-3</v>
      </c>
      <c r="W16" s="12" t="str">
        <f t="shared" si="7"/>
        <v/>
      </c>
      <c r="X16" s="12">
        <f t="shared" si="0"/>
        <v>-629.99999999999545</v>
      </c>
      <c r="Y16" s="12">
        <f t="shared" si="1"/>
        <v>-629.99999999999545</v>
      </c>
      <c r="Z16" s="12">
        <f t="shared" si="2"/>
        <v>-631.99999999999545</v>
      </c>
      <c r="AA16" s="19" t="str">
        <f t="shared" si="3"/>
        <v xml:space="preserve"> </v>
      </c>
      <c r="AB16" s="24"/>
      <c r="AC16" s="24"/>
      <c r="AD16" s="24"/>
      <c r="AE16" s="24"/>
      <c r="AF16" s="11"/>
      <c r="AG16" s="11"/>
      <c r="AH16" s="17">
        <f t="shared" si="4"/>
        <v>-1302.9999999999909</v>
      </c>
      <c r="AI16" s="4"/>
      <c r="AJ16" s="4"/>
      <c r="AK16" s="16"/>
      <c r="AL16" s="16"/>
      <c r="AM16" s="16"/>
      <c r="AN16" s="16"/>
    </row>
    <row r="17" spans="2:40" s="3" customFormat="1" x14ac:dyDescent="0.2">
      <c r="B17" s="23" t="s">
        <v>118</v>
      </c>
      <c r="C17" s="23" t="s">
        <v>118</v>
      </c>
      <c r="D17" s="22">
        <v>2.361111111111111E-2</v>
      </c>
      <c r="E17" s="21" t="s">
        <v>2</v>
      </c>
      <c r="F17" s="26" t="s">
        <v>122</v>
      </c>
      <c r="G17" s="9">
        <v>1</v>
      </c>
      <c r="H17" s="26" t="s">
        <v>128</v>
      </c>
      <c r="I17" s="21">
        <v>307</v>
      </c>
      <c r="J17" s="10">
        <v>0.67</v>
      </c>
      <c r="K17" s="27"/>
      <c r="L17" s="10"/>
      <c r="M17" s="10">
        <v>0.67</v>
      </c>
      <c r="N17" s="21"/>
      <c r="O17" s="10">
        <v>1.33</v>
      </c>
      <c r="P17" s="9">
        <v>1</v>
      </c>
      <c r="Q17" s="10"/>
      <c r="R17" s="9"/>
      <c r="S17" s="13">
        <f t="shared" si="5"/>
        <v>66</v>
      </c>
      <c r="T17" s="14"/>
      <c r="U17" s="14">
        <v>2</v>
      </c>
      <c r="V17" s="20">
        <f t="shared" si="6"/>
        <v>3.0303030303030304E-2</v>
      </c>
      <c r="W17" s="12">
        <f t="shared" si="7"/>
        <v>66</v>
      </c>
      <c r="X17" s="12" t="str">
        <f t="shared" si="0"/>
        <v/>
      </c>
      <c r="Y17" s="12">
        <f t="shared" si="1"/>
        <v>66</v>
      </c>
      <c r="Z17" s="12">
        <f t="shared" si="2"/>
        <v>64</v>
      </c>
      <c r="AA17" s="19">
        <f t="shared" si="3"/>
        <v>1</v>
      </c>
      <c r="AB17" s="24"/>
      <c r="AC17" s="24"/>
      <c r="AD17" s="24"/>
      <c r="AE17" s="24"/>
      <c r="AF17" s="11"/>
      <c r="AG17" s="11"/>
      <c r="AH17" s="17">
        <f t="shared" si="4"/>
        <v>-20.999999999999176</v>
      </c>
      <c r="AI17" s="4"/>
      <c r="AJ17" s="4"/>
      <c r="AK17" s="16"/>
      <c r="AL17" s="16"/>
      <c r="AM17" s="16"/>
      <c r="AN17" s="16"/>
    </row>
    <row r="18" spans="2:40" s="3" customFormat="1" x14ac:dyDescent="0.2">
      <c r="B18" s="23"/>
      <c r="C18" s="23"/>
      <c r="D18" s="22"/>
      <c r="E18" s="21"/>
      <c r="F18" s="26"/>
      <c r="G18" s="9"/>
      <c r="H18" s="26"/>
      <c r="I18" s="21"/>
      <c r="J18" s="21"/>
      <c r="K18" s="21"/>
      <c r="L18" s="21"/>
      <c r="M18" s="10"/>
      <c r="N18" s="21"/>
      <c r="O18" s="10"/>
      <c r="P18" s="9"/>
      <c r="Q18" s="10"/>
      <c r="R18" s="9"/>
      <c r="S18" s="13"/>
      <c r="T18" s="14"/>
      <c r="U18" s="14"/>
      <c r="V18" s="20"/>
      <c r="W18" s="12"/>
      <c r="X18" s="12"/>
      <c r="Y18" s="12"/>
      <c r="Z18" s="12"/>
      <c r="AA18" s="19"/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2:40" s="3" customFormat="1" x14ac:dyDescent="0.2">
      <c r="B19" s="23"/>
      <c r="C19" s="23"/>
      <c r="D19" s="22"/>
      <c r="E19" s="21"/>
      <c r="F19" s="26"/>
      <c r="G19" s="9"/>
      <c r="H19" s="26"/>
      <c r="I19" s="21"/>
      <c r="J19" s="21"/>
      <c r="K19" s="21"/>
      <c r="L19" s="27"/>
      <c r="M19" s="10"/>
      <c r="N19" s="21"/>
      <c r="O19" s="10"/>
      <c r="P19" s="9"/>
      <c r="Q19" s="10"/>
      <c r="R19" s="9"/>
      <c r="S19" s="13"/>
      <c r="T19" s="14"/>
      <c r="U19" s="14"/>
      <c r="V19" s="20"/>
      <c r="W19" s="12"/>
      <c r="X19" s="12"/>
      <c r="Y19" s="12"/>
      <c r="Z19" s="12"/>
      <c r="AA19" s="19"/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2:40" s="3" customFormat="1" x14ac:dyDescent="0.2">
      <c r="B20" s="23"/>
      <c r="C20" s="23"/>
      <c r="D20" s="22"/>
      <c r="E20" s="21"/>
      <c r="F20" s="26"/>
      <c r="G20" s="9"/>
      <c r="H20" s="26"/>
      <c r="I20" s="21"/>
      <c r="J20" s="21"/>
      <c r="K20" s="10"/>
      <c r="L20" s="27"/>
      <c r="M20" s="10"/>
      <c r="N20" s="21"/>
      <c r="O20" s="10"/>
      <c r="P20" s="9"/>
      <c r="Q20" s="10"/>
      <c r="R20" s="9"/>
      <c r="S20" s="13"/>
      <c r="T20" s="14"/>
      <c r="U20" s="14"/>
      <c r="V20" s="20"/>
      <c r="W20" s="12"/>
      <c r="X20" s="12"/>
      <c r="Y20" s="12"/>
      <c r="Z20" s="12"/>
      <c r="AA20" s="19"/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2:40" s="3" customFormat="1" x14ac:dyDescent="0.2">
      <c r="B21" s="23"/>
      <c r="C21" s="23"/>
      <c r="D21" s="22"/>
      <c r="E21" s="21"/>
      <c r="F21" s="26"/>
      <c r="G21" s="9"/>
      <c r="H21" s="26"/>
      <c r="I21" s="21"/>
      <c r="J21" s="21"/>
      <c r="K21" s="21"/>
      <c r="L21" s="21"/>
      <c r="M21" s="10"/>
      <c r="N21" s="21"/>
      <c r="O21" s="10"/>
      <c r="P21" s="9"/>
      <c r="Q21" s="10"/>
      <c r="R21" s="9"/>
      <c r="S21" s="13"/>
      <c r="T21" s="14"/>
      <c r="U21" s="14"/>
      <c r="V21" s="20"/>
      <c r="W21" s="12"/>
      <c r="X21" s="12"/>
      <c r="Y21" s="12"/>
      <c r="Z21" s="12"/>
      <c r="AA21" s="19"/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2:40" s="3" customFormat="1" x14ac:dyDescent="0.2">
      <c r="B22" s="23"/>
      <c r="C22" s="23"/>
      <c r="D22" s="22"/>
      <c r="E22" s="21"/>
      <c r="F22" s="26"/>
      <c r="G22" s="9"/>
      <c r="H22" s="26"/>
      <c r="I22" s="21"/>
      <c r="J22" s="21"/>
      <c r="K22" s="21"/>
      <c r="L22" s="27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2:40" s="3" customFormat="1" x14ac:dyDescent="0.2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24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2:40" s="3" customFormat="1" ht="18" customHeight="1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2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1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24"/>
      <c r="AF25" s="11"/>
      <c r="AG25" s="11"/>
      <c r="AH25" s="17"/>
      <c r="AI25" s="4"/>
      <c r="AJ25" s="4"/>
      <c r="AK25" s="16"/>
      <c r="AL25" s="16"/>
      <c r="AM25" s="16"/>
      <c r="AN25" s="16"/>
    </row>
    <row r="26" spans="2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7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6"/>
      <c r="AL26" s="16"/>
      <c r="AM26" s="16"/>
      <c r="AN26" s="16"/>
    </row>
    <row r="27" spans="2:40" s="3" customFormat="1" ht="15" x14ac:dyDescent="0.25">
      <c r="B27" s="23"/>
      <c r="C27" s="23"/>
      <c r="D27" s="22"/>
      <c r="E27" s="21"/>
      <c r="F27" s="26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1"/>
      <c r="AL27" s="11"/>
      <c r="AM27" s="11"/>
      <c r="AN27" s="11"/>
    </row>
    <row r="28" spans="2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2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16"/>
      <c r="AM29" s="16"/>
      <c r="AN29" s="11"/>
    </row>
    <row r="30" spans="2:40" s="3" customFormat="1" ht="15" x14ac:dyDescent="0.25">
      <c r="B30" s="23"/>
      <c r="C30" s="23"/>
      <c r="D30" s="22"/>
      <c r="E30" s="21"/>
      <c r="F30" s="4"/>
      <c r="G30" s="9"/>
      <c r="H30" s="26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18"/>
      <c r="AF30" s="11"/>
      <c r="AG30" s="11"/>
      <c r="AH30" s="17"/>
      <c r="AI30" s="4"/>
      <c r="AJ30" s="4"/>
      <c r="AK30" s="16"/>
      <c r="AL30" s="25"/>
      <c r="AM30" s="25"/>
      <c r="AN30" s="11"/>
    </row>
    <row r="31" spans="2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1"/>
      <c r="AL31" s="11"/>
      <c r="AM31" s="11"/>
      <c r="AN31" s="11"/>
    </row>
    <row r="32" spans="2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1"/>
      <c r="AM32" s="11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10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24"/>
      <c r="AC33" s="24"/>
      <c r="AD33" s="18"/>
      <c r="AE33" s="4"/>
      <c r="AF33" s="11"/>
      <c r="AG33" s="11"/>
      <c r="AH33" s="17"/>
      <c r="AI33" s="4"/>
      <c r="AJ33" s="4"/>
      <c r="AK33" s="16"/>
      <c r="AL33" s="17"/>
      <c r="AM33" s="16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18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ht="15" x14ac:dyDescent="0.25">
      <c r="B36" s="23"/>
      <c r="C36" s="23"/>
      <c r="D36" s="22"/>
      <c r="E36" s="21"/>
      <c r="F36" s="4"/>
      <c r="G36" s="9"/>
      <c r="H36" s="4"/>
      <c r="I36" s="21"/>
      <c r="J36" s="21"/>
      <c r="K36" s="21"/>
      <c r="L36" s="21"/>
      <c r="M36" s="10"/>
      <c r="N36" s="21"/>
      <c r="O36" s="10"/>
      <c r="P36" s="9"/>
      <c r="Q36" s="21"/>
      <c r="R36" s="9"/>
      <c r="S36" s="13"/>
      <c r="T36" s="14"/>
      <c r="U36" s="14"/>
      <c r="V36" s="20"/>
      <c r="W36" s="12"/>
      <c r="X36" s="12"/>
      <c r="Y36" s="12"/>
      <c r="Z36" s="12"/>
      <c r="AA36" s="19"/>
      <c r="AB36" s="4"/>
      <c r="AC36" s="4"/>
      <c r="AD36" s="18"/>
      <c r="AE36" s="4"/>
      <c r="AF36" s="11"/>
      <c r="AG36" s="11"/>
      <c r="AH36" s="17"/>
      <c r="AI36" s="4"/>
      <c r="AJ36" s="4"/>
      <c r="AK36" s="16"/>
      <c r="AL36" s="15"/>
      <c r="AM36" s="15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14"/>
      <c r="U45" s="14"/>
      <c r="V45" s="14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13"/>
      <c r="T75" s="7"/>
      <c r="U75" s="7"/>
      <c r="V75" s="7"/>
      <c r="W75" s="12"/>
      <c r="X75" s="12"/>
      <c r="Y75" s="12"/>
      <c r="Z75" s="12"/>
      <c r="AA75" s="12"/>
      <c r="AB75" s="4"/>
      <c r="AC75" s="4"/>
      <c r="AD75" s="4"/>
      <c r="AE75" s="4"/>
      <c r="AF75" s="11"/>
      <c r="AG75" s="11"/>
      <c r="AH75" s="11"/>
      <c r="AI75" s="4"/>
      <c r="AJ75" s="4"/>
      <c r="AK75" s="11"/>
      <c r="AL75" s="11"/>
      <c r="AM75" s="11"/>
      <c r="AN75" s="11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10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9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9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9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8"/>
      <c r="T10004" s="7"/>
      <c r="U10004" s="7"/>
      <c r="V10004" s="7"/>
      <c r="W10004" s="6"/>
      <c r="X10004" s="6"/>
      <c r="Y10004" s="6"/>
      <c r="Z10004" s="6"/>
      <c r="AA10004" s="6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  <row r="10005" spans="2:40" s="3" customFormat="1" x14ac:dyDescent="0.2"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5"/>
      <c r="T10005" s="5"/>
      <c r="U10005" s="5"/>
      <c r="V10005" s="5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</row>
  </sheetData>
  <autoFilter ref="B12:AN36"/>
  <conditionalFormatting sqref="AA13:AA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8:AA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  <hyperlink ref="AE14" r:id="rId8"/>
  </hyperlinks>
  <pageMargins left="0.7" right="0.7" top="0.75" bottom="0.75" header="0.3" footer="0.3"/>
  <pageSetup orientation="portrait" horizontalDpi="4294967293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E36" sqref="E36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101" t="s">
        <v>111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</row>
    <row r="2" spans="2:18" x14ac:dyDescent="0.25"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81</v>
      </c>
      <c r="J3" s="94" t="s">
        <v>97</v>
      </c>
      <c r="K3" s="82" t="s">
        <v>98</v>
      </c>
      <c r="L3" s="82"/>
      <c r="M3" s="83"/>
      <c r="O3" s="94" t="s">
        <v>102</v>
      </c>
      <c r="P3" s="82" t="s">
        <v>103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/>
      <c r="J4" s="95"/>
      <c r="K4" s="85" t="s">
        <v>100</v>
      </c>
      <c r="L4" s="85"/>
      <c r="M4" s="86"/>
      <c r="O4" s="95"/>
      <c r="P4" s="85" t="s">
        <v>104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82</v>
      </c>
      <c r="H5" s="86" t="s">
        <v>83</v>
      </c>
      <c r="J5" s="95"/>
      <c r="K5" s="85" t="s">
        <v>101</v>
      </c>
      <c r="L5" s="85"/>
      <c r="M5" s="86"/>
      <c r="O5" s="95"/>
      <c r="P5" s="85" t="s">
        <v>105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84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92</v>
      </c>
      <c r="K7" s="86" t="s">
        <v>93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106</v>
      </c>
      <c r="G8" s="95" t="s">
        <v>85</v>
      </c>
      <c r="H8" s="86" t="s">
        <v>112</v>
      </c>
      <c r="J8" s="95"/>
      <c r="K8" s="86" t="s">
        <v>94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107</v>
      </c>
      <c r="G9" s="95"/>
      <c r="H9" s="86"/>
      <c r="J9" s="95"/>
      <c r="K9" s="86" t="s">
        <v>95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108</v>
      </c>
      <c r="G10" s="95" t="s">
        <v>86</v>
      </c>
      <c r="H10" s="86" t="s">
        <v>87</v>
      </c>
      <c r="J10" s="95"/>
      <c r="K10" s="86" t="s">
        <v>96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109</v>
      </c>
      <c r="G11" s="95"/>
      <c r="H11" s="86"/>
      <c r="J11" s="95"/>
      <c r="K11" s="97" t="s">
        <v>110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88</v>
      </c>
      <c r="H12" s="86" t="s">
        <v>89</v>
      </c>
      <c r="J12" s="95"/>
      <c r="K12" s="97" t="s">
        <v>99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90</v>
      </c>
      <c r="H14" s="86" t="s">
        <v>91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C8" sqref="C8"/>
    </sheetView>
  </sheetViews>
  <sheetFormatPr baseColWidth="10" defaultRowHeight="15" x14ac:dyDescent="0.25"/>
  <cols>
    <col min="2" max="2" width="17.28515625" customWidth="1"/>
    <col min="3" max="3" width="21.85546875" customWidth="1"/>
    <col min="8" max="8" width="15.28515625" customWidth="1"/>
  </cols>
  <sheetData>
    <row r="1" spans="2:11" x14ac:dyDescent="0.25">
      <c r="K1" t="s">
        <v>126</v>
      </c>
    </row>
    <row r="2" spans="2:11" x14ac:dyDescent="0.25">
      <c r="K2" t="s">
        <v>127</v>
      </c>
    </row>
    <row r="3" spans="2:11" x14ac:dyDescent="0.25">
      <c r="K3" t="s">
        <v>126</v>
      </c>
    </row>
    <row r="4" spans="2:11" x14ac:dyDescent="0.25">
      <c r="B4" t="s">
        <v>123</v>
      </c>
      <c r="C4" s="100">
        <v>44012.628159722219</v>
      </c>
      <c r="H4" s="100">
        <v>44012.651817129627</v>
      </c>
      <c r="K4" t="s">
        <v>127</v>
      </c>
    </row>
    <row r="5" spans="2:11" x14ac:dyDescent="0.25">
      <c r="H5" s="100">
        <v>44012.628159722219</v>
      </c>
      <c r="K5" t="s">
        <v>128</v>
      </c>
    </row>
    <row r="6" spans="2:11" x14ac:dyDescent="0.25">
      <c r="B6" t="s">
        <v>124</v>
      </c>
      <c r="C6" s="100">
        <v>44012.651817129627</v>
      </c>
      <c r="K6" t="s">
        <v>128</v>
      </c>
    </row>
    <row r="7" spans="2:11" x14ac:dyDescent="0.25">
      <c r="K7" t="s">
        <v>129</v>
      </c>
    </row>
    <row r="8" spans="2:11" x14ac:dyDescent="0.25">
      <c r="B8" t="s">
        <v>125</v>
      </c>
      <c r="C8" s="22">
        <f>C6-C4</f>
        <v>2.3657407407881692E-2</v>
      </c>
      <c r="K8" t="s">
        <v>130</v>
      </c>
    </row>
    <row r="9" spans="2:11" x14ac:dyDescent="0.25">
      <c r="K9" t="s">
        <v>129</v>
      </c>
    </row>
    <row r="10" spans="2:11" x14ac:dyDescent="0.25">
      <c r="K10" t="s">
        <v>130</v>
      </c>
    </row>
    <row r="11" spans="2:11" x14ac:dyDescent="0.25">
      <c r="K11" t="s">
        <v>131</v>
      </c>
    </row>
    <row r="12" spans="2:11" x14ac:dyDescent="0.25">
      <c r="K12" t="s">
        <v>132</v>
      </c>
    </row>
    <row r="13" spans="2:11" ht="15.75" thickBot="1" x14ac:dyDescent="0.3">
      <c r="K13" t="s">
        <v>131</v>
      </c>
    </row>
    <row r="14" spans="2:11" ht="15.75" thickBot="1" x14ac:dyDescent="0.3">
      <c r="H14" s="98">
        <v>17</v>
      </c>
      <c r="K14" t="s">
        <v>132</v>
      </c>
    </row>
    <row r="15" spans="2:11" ht="15.75" thickBot="1" x14ac:dyDescent="0.3">
      <c r="H15" s="99">
        <v>11.95</v>
      </c>
      <c r="K15" t="s">
        <v>133</v>
      </c>
    </row>
    <row r="16" spans="2:11" ht="15.75" thickBot="1" x14ac:dyDescent="0.3">
      <c r="H16" s="99">
        <v>895.85</v>
      </c>
      <c r="K16" t="s">
        <v>134</v>
      </c>
    </row>
    <row r="17" spans="8:11" ht="15.75" thickBot="1" x14ac:dyDescent="0.3">
      <c r="H17" s="99">
        <v>1.33</v>
      </c>
      <c r="K17" t="s">
        <v>135</v>
      </c>
    </row>
    <row r="18" spans="8:11" x14ac:dyDescent="0.25">
      <c r="K18" t="s">
        <v>136</v>
      </c>
    </row>
    <row r="19" spans="8:11" x14ac:dyDescent="0.25">
      <c r="K19" t="s">
        <v>135</v>
      </c>
    </row>
    <row r="20" spans="8:11" x14ac:dyDescent="0.25">
      <c r="K20" t="s">
        <v>137</v>
      </c>
    </row>
    <row r="21" spans="8:11" x14ac:dyDescent="0.25">
      <c r="K21" t="s">
        <v>138</v>
      </c>
    </row>
    <row r="22" spans="8:11" x14ac:dyDescent="0.25">
      <c r="K22" t="s">
        <v>139</v>
      </c>
    </row>
    <row r="23" spans="8:11" x14ac:dyDescent="0.25">
      <c r="K23" t="s">
        <v>140</v>
      </c>
    </row>
    <row r="24" spans="8:11" x14ac:dyDescent="0.25">
      <c r="K24" t="s">
        <v>140</v>
      </c>
    </row>
    <row r="25" spans="8:11" x14ac:dyDescent="0.25">
      <c r="K25" t="s">
        <v>141</v>
      </c>
    </row>
    <row r="26" spans="8:11" x14ac:dyDescent="0.25">
      <c r="K26" t="s">
        <v>142</v>
      </c>
    </row>
    <row r="27" spans="8:11" x14ac:dyDescent="0.25">
      <c r="K27" t="s">
        <v>141</v>
      </c>
    </row>
    <row r="28" spans="8:11" x14ac:dyDescent="0.25">
      <c r="K28" t="s">
        <v>143</v>
      </c>
    </row>
    <row r="29" spans="8:11" x14ac:dyDescent="0.25">
      <c r="K29" t="s">
        <v>144</v>
      </c>
    </row>
    <row r="30" spans="8:11" x14ac:dyDescent="0.25">
      <c r="K30" t="s">
        <v>145</v>
      </c>
    </row>
    <row r="31" spans="8:11" x14ac:dyDescent="0.25">
      <c r="K31" t="s">
        <v>146</v>
      </c>
    </row>
    <row r="32" spans="8:11" x14ac:dyDescent="0.25">
      <c r="K32" t="s">
        <v>147</v>
      </c>
    </row>
    <row r="33" spans="11:11" x14ac:dyDescent="0.25">
      <c r="K33" t="s">
        <v>147</v>
      </c>
    </row>
    <row r="34" spans="11:11" x14ac:dyDescent="0.25">
      <c r="K34" t="s">
        <v>147</v>
      </c>
    </row>
    <row r="35" spans="11:11" x14ac:dyDescent="0.25">
      <c r="K35" t="s">
        <v>148</v>
      </c>
    </row>
    <row r="36" spans="11:11" x14ac:dyDescent="0.25">
      <c r="K36" t="s">
        <v>149</v>
      </c>
    </row>
    <row r="37" spans="11:11" x14ac:dyDescent="0.25">
      <c r="K37" t="s">
        <v>149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Bitácora Opciones</vt:lpstr>
      <vt:lpstr>PLAN DE TRADING</vt:lpstr>
      <vt:lpstr>Dos Fechas</vt:lpstr>
      <vt:lpstr>Bitácora Spreads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2020-01-23T17:56:45Z</dcterms:created>
  <dcterms:modified xsi:type="dcterms:W3CDTF">2020-07-06T19:42:47Z</dcterms:modified>
</cp:coreProperties>
</file>