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 activeTab="4"/>
  </bookViews>
  <sheets>
    <sheet name="Calculadora" sheetId="3" r:id="rId1"/>
    <sheet name="Calculadora (2)" sheetId="4" r:id="rId2"/>
    <sheet name="Varios 1" sheetId="1" r:id="rId3"/>
    <sheet name="Varios 2" sheetId="2" r:id="rId4"/>
    <sheet name="CalculadoraFuturos" sheetId="5" r:id="rId5"/>
  </sheets>
  <calcPr calcId="144525"/>
</workbook>
</file>

<file path=xl/calcChain.xml><?xml version="1.0" encoding="utf-8"?>
<calcChain xmlns="http://schemas.openxmlformats.org/spreadsheetml/2006/main">
  <c r="D4" i="5" l="1"/>
  <c r="D6" i="5"/>
  <c r="C6" i="5"/>
  <c r="C18" i="5"/>
  <c r="C14" i="5"/>
  <c r="B14" i="5"/>
  <c r="C8" i="5"/>
  <c r="C4" i="5"/>
  <c r="C16" i="5" s="1"/>
  <c r="C17" i="4" l="1"/>
  <c r="C14" i="4"/>
  <c r="C8" i="4"/>
  <c r="C6" i="4"/>
  <c r="C4" i="4"/>
  <c r="G10" i="3"/>
  <c r="G14" i="3"/>
  <c r="C16" i="3"/>
  <c r="C19" i="4" l="1"/>
  <c r="B19" i="4" s="1"/>
  <c r="C16" i="4"/>
  <c r="B16" i="4" s="1"/>
  <c r="B14" i="4"/>
  <c r="G3" i="1"/>
  <c r="G5" i="1"/>
  <c r="I3" i="1"/>
  <c r="N3" i="1" l="1"/>
  <c r="K3" i="1"/>
  <c r="B10" i="1"/>
  <c r="B18" i="1"/>
  <c r="C14" i="3" l="1"/>
  <c r="B14" i="3" s="1"/>
  <c r="C8" i="3"/>
  <c r="C6" i="3"/>
  <c r="C18" i="3" s="1"/>
  <c r="C4" i="3"/>
  <c r="C33" i="2"/>
  <c r="C31" i="2"/>
  <c r="H20" i="2"/>
  <c r="C26" i="2"/>
  <c r="C25" i="2"/>
  <c r="C24" i="2"/>
  <c r="H22" i="2"/>
  <c r="O11" i="2"/>
  <c r="O10" i="2"/>
  <c r="H15" i="2"/>
  <c r="H14" i="2"/>
  <c r="M11" i="2"/>
  <c r="M10" i="2"/>
  <c r="M4" i="2"/>
  <c r="D12" i="2" l="1"/>
  <c r="B17" i="2"/>
  <c r="B15" i="2"/>
  <c r="D10" i="2" l="1"/>
  <c r="D8" i="2"/>
  <c r="J7" i="1"/>
  <c r="G15" i="1"/>
  <c r="G16" i="1"/>
  <c r="H5" i="1"/>
  <c r="H3" i="1"/>
  <c r="I15" i="1"/>
  <c r="G7" i="1"/>
</calcChain>
</file>

<file path=xl/sharedStrings.xml><?xml version="1.0" encoding="utf-8"?>
<sst xmlns="http://schemas.openxmlformats.org/spreadsheetml/2006/main" count="162" uniqueCount="119">
  <si>
    <t>Contratos</t>
  </si>
  <si>
    <t>Maxima PERDIDA</t>
  </si>
  <si>
    <t>Maxima ganancia</t>
  </si>
  <si>
    <t>?</t>
  </si>
  <si>
    <t xml:space="preserve">Hasta el momento, no sé cómo calcula. Ha de ser el tema de las comisiones. </t>
  </si>
  <si>
    <t xml:space="preserve">Puede ser una vez nomás que le sume al gasto el 5 porque todavía no se cerró. </t>
  </si>
  <si>
    <t xml:space="preserve">Voy a hacer nomás cómo la licuadora. No sé lo que hace por dentro, pero voy a sacarle jugo. </t>
  </si>
  <si>
    <t xml:space="preserve">Para el ROI se usa esa perdida maxima y esa ganancia máxima. Y ya. </t>
  </si>
  <si>
    <t>Calculadora de colocación de órdenes</t>
  </si>
  <si>
    <t xml:space="preserve">Tamaño de la Cuenta: </t>
  </si>
  <si>
    <t xml:space="preserve">% de Pérdida en cada operación: </t>
  </si>
  <si>
    <t xml:space="preserve">% de Ganancia en cada operación: </t>
  </si>
  <si>
    <t>Hasta cuánto puedo usar para invertir</t>
  </si>
  <si>
    <t>Ejemplo de Hyenuk = 30%</t>
  </si>
  <si>
    <t>Para el Take Profit o Limit</t>
  </si>
  <si>
    <t>Para el Stop Loss</t>
  </si>
  <si>
    <t>Voy a poner el calculo del Tipo ese</t>
  </si>
  <si>
    <t>Inversión en Acciones</t>
  </si>
  <si>
    <t>Precio actual Accion</t>
  </si>
  <si>
    <t xml:space="preserve">Número de acciones a comprar: </t>
  </si>
  <si>
    <t>Acción</t>
  </si>
  <si>
    <t>Opción</t>
  </si>
  <si>
    <t>Incremento del Strike</t>
  </si>
  <si>
    <t xml:space="preserve">Mes </t>
  </si>
  <si>
    <t>Strike</t>
  </si>
  <si>
    <t>Prima</t>
  </si>
  <si>
    <t>jun</t>
  </si>
  <si>
    <t>sep</t>
  </si>
  <si>
    <t xml:space="preserve">Riesgo a asumir: </t>
  </si>
  <si>
    <t>Lote/Cantidad necesario:</t>
  </si>
  <si>
    <t xml:space="preserve">TP: </t>
  </si>
  <si>
    <t>SL:</t>
  </si>
  <si>
    <t xml:space="preserve">Inversion </t>
  </si>
  <si>
    <t>Real</t>
  </si>
  <si>
    <t>Prima_original</t>
  </si>
  <si>
    <t>Quantity</t>
  </si>
  <si>
    <t>Prima_cierre</t>
  </si>
  <si>
    <t>Para que topee 50</t>
  </si>
  <si>
    <t>Para que topee 150 positivo</t>
  </si>
  <si>
    <t xml:space="preserve">Precio Ask de entrada: </t>
  </si>
  <si>
    <t>Tamaño de la cuenta</t>
  </si>
  <si>
    <t>% de Ganancia por Operación</t>
  </si>
  <si>
    <t xml:space="preserve">Ahora asegurarme de ver cómo poner un take profit a una  opción. </t>
  </si>
  <si>
    <t xml:space="preserve">% de Pérdida por Operación </t>
  </si>
  <si>
    <t xml:space="preserve">Monto máximo a invertir: </t>
  </si>
  <si>
    <t>Precio para Take Profit (como mínimo):</t>
  </si>
  <si>
    <t>Precio para Stop Limit:</t>
  </si>
  <si>
    <t>Lote o Quantity:</t>
  </si>
  <si>
    <t xml:space="preserve">Monto real a invertir: </t>
  </si>
  <si>
    <t xml:space="preserve">Tope monto a invertir: </t>
  </si>
  <si>
    <t>10?</t>
  </si>
  <si>
    <t>Minicalculadora de órdenes de opciones LONGs</t>
  </si>
  <si>
    <t xml:space="preserve">Las comisiones son así. </t>
  </si>
  <si>
    <t>Trade</t>
  </si>
  <si>
    <t>Por contrato</t>
  </si>
  <si>
    <t>Demo</t>
  </si>
  <si>
    <t xml:space="preserve">Solo para la apertura. Para el cierre de un trade, se pagan los mismos montos. </t>
  </si>
  <si>
    <t>No recomendado</t>
  </si>
  <si>
    <t xml:space="preserve">Hacer otro considerando la prima como STOP LOSS. </t>
  </si>
  <si>
    <t xml:space="preserve">Y ese tema de 3 a 1 sólo sería con el tema de los boxes. Y poner, o que topee el precio ó el 3% del capital, en precio de contrato. </t>
  </si>
  <si>
    <t xml:space="preserve">Esa parte lo que no entiendo bien. </t>
  </si>
  <si>
    <t xml:space="preserve">Necesariamente tiene que ser un OR. La activación. </t>
  </si>
  <si>
    <t>Cerrar contrato si: OR precio contrato es mayor o igual a 1.26$</t>
  </si>
  <si>
    <t xml:space="preserve">OR Cerrar contrato si precio subyacente es mayor o igual a tal precio que está </t>
  </si>
  <si>
    <t xml:space="preserve">dado por gerenciamiento de boxes. Pongámosle precio del Subyacente. </t>
  </si>
  <si>
    <t>Take Profit</t>
  </si>
  <si>
    <t>Stop loss</t>
  </si>
  <si>
    <t xml:space="preserve">Como la prima es nuestro stop loss tácito o por defecto, no es necesario poner </t>
  </si>
  <si>
    <t xml:space="preserve">otra condición con respecto al valor del contrato. </t>
  </si>
  <si>
    <t xml:space="preserve">La única condición que pondríamos es si el precio del subyacente </t>
  </si>
  <si>
    <t xml:space="preserve">es menor a un precio que fijamos de antemano como los boxes. </t>
  </si>
  <si>
    <t xml:space="preserve">Esto puede causar que, se pierda menos que el valor total de la prima. </t>
  </si>
  <si>
    <t>P. Contrato</t>
  </si>
  <si>
    <t>% de Ganancia Max. por Operación</t>
  </si>
  <si>
    <t xml:space="preserve">% de Pérdida Máx.  por Operación </t>
  </si>
  <si>
    <t xml:space="preserve">El B/R de 3:1 es Así: </t>
  </si>
  <si>
    <t xml:space="preserve">El valor de la diferencia entre el Take Profit y el precio de ejercicio(strike) sobre el valor de la diferencia entre el stop loss y el precio de ejercicio. </t>
  </si>
  <si>
    <t>ó</t>
  </si>
  <si>
    <t xml:space="preserve">El precio de contrato de cierre/el precio de contrato de apertura. </t>
  </si>
  <si>
    <t xml:space="preserve">Sería hasta 30 puntos. </t>
  </si>
  <si>
    <t>Sería de 90 puntos</t>
  </si>
  <si>
    <t>Mejor caso</t>
  </si>
  <si>
    <t xml:space="preserve">Creo que primero comenzaré con un 2:1 de beneficio. </t>
  </si>
  <si>
    <t xml:space="preserve">Ver esto porque con la comisión es menos. </t>
  </si>
  <si>
    <t xml:space="preserve">Ver esto bien porque con la comisión es menos. </t>
  </si>
  <si>
    <t xml:space="preserve">Ver cuántos tics se puede mover en un día, o en una semana. </t>
  </si>
  <si>
    <t xml:space="preserve">Ver los históricos. </t>
  </si>
  <si>
    <t>Anotar el monto de Garantía.</t>
  </si>
  <si>
    <t xml:space="preserve">Ver nuevamente el vídeo de futuros ultimo de Juan. </t>
  </si>
  <si>
    <t xml:space="preserve">Hasta el momento, mi estrategia será: </t>
  </si>
  <si>
    <t xml:space="preserve">Marco 15 min, y 60 min. Para intradía. </t>
  </si>
  <si>
    <t xml:space="preserve">Esperar que aparezca cian en Navegador en 60 min, luego otro cian en 15 min. En la mima dirección.. </t>
  </si>
  <si>
    <t>Ej. Si está color cian y la tendencia está bajista en 60 min, esperar que la tendencia esté bajista en 15 min</t>
  </si>
  <si>
    <t xml:space="preserve">y cian en el Navegador y entrar en sell. </t>
  </si>
  <si>
    <t>Comisión</t>
  </si>
  <si>
    <t>Ver vídeo de resumen 5 min del viernes</t>
  </si>
  <si>
    <t>ACTIVO:</t>
  </si>
  <si>
    <t>M2KU20</t>
  </si>
  <si>
    <t>Este domingo capaz que habra una sola operación para ver el costo de las comisiones real.</t>
  </si>
  <si>
    <t>Valor Tick</t>
  </si>
  <si>
    <t>5USD</t>
  </si>
  <si>
    <t xml:space="preserve">Tick mínimo: </t>
  </si>
  <si>
    <t>0.1 del índice</t>
  </si>
  <si>
    <t xml:space="preserve">Creo que máximo hasta las 12 podré operar ese, del mediodía. </t>
  </si>
  <si>
    <t xml:space="preserve">Lo que más destaqué es que en las Velas Renko de RUT apareció un Long primero. </t>
  </si>
  <si>
    <t xml:space="preserve">Y después, las 12:49 hs apareció una flecha en la misma dirección en las velas renko y </t>
  </si>
  <si>
    <t>60 min de M2KU20 simultáneamente.</t>
  </si>
  <si>
    <t xml:space="preserve">Vídeo de resumen 5 min del Jueves. </t>
  </si>
  <si>
    <t>En los 3 marcos de tiempo y en el grafico de drone: Daily, 60 min, 15 min y Kase 15,1</t>
  </si>
  <si>
    <t>A las 10:44 aparece una flechita de Limit hacia arriba. Simultáneamente.</t>
  </si>
  <si>
    <t xml:space="preserve">Aparentemente esa flecha lo que hay que esperar. </t>
  </si>
  <si>
    <t xml:space="preserve">He visto que Chris Chris también había sido opera futuros. Voy a tratar de seguirle siempre, en sus vídeos. </t>
  </si>
  <si>
    <t>Por lo menos la parte de M2KU20</t>
  </si>
  <si>
    <t xml:space="preserve">Ver todo lo que dice, pero mirar en Investing.com, para que después, yo también ya pueda volar solo. </t>
  </si>
  <si>
    <t xml:space="preserve">Si es que ya me actualizaron los montos. </t>
  </si>
  <si>
    <t xml:space="preserve">Voy a tratar también de anotar cuál fue el máximo del día, el mínimo del día. </t>
  </si>
  <si>
    <t xml:space="preserve">O ver de a 1 mes, cuánto se movió aprox. En el mes. O cuánto fue el movimiento diario aproximado. </t>
  </si>
  <si>
    <t xml:space="preserve">Tratar de sacar todos estos datos de Investing, </t>
  </si>
  <si>
    <t xml:space="preserve">En real creo.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</si>
</sst>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0" fillId="3" borderId="1" xfId="0" applyFill="1" applyBorder="1"/>
    <xf numFmtId="9" fontId="0" fillId="3" borderId="1" xfId="0" applyNumberFormat="1" applyFill="1" applyBorder="1"/>
    <xf numFmtId="0" fontId="0" fillId="2" borderId="1" xfId="0" applyFill="1" applyBorder="1"/>
    <xf numFmtId="9" fontId="0" fillId="2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164" fontId="0" fillId="2" borderId="1" xfId="0" applyNumberFormat="1" applyFill="1" applyBorder="1"/>
    <xf numFmtId="164" fontId="0" fillId="5" borderId="1" xfId="0" applyNumberFormat="1" applyFill="1" applyBorder="1"/>
    <xf numFmtId="9" fontId="0" fillId="5" borderId="1" xfId="0" applyNumberFormat="1" applyFill="1" applyBorder="1"/>
    <xf numFmtId="0" fontId="0" fillId="0" borderId="1" xfId="0" applyBorder="1"/>
    <xf numFmtId="0" fontId="0" fillId="0" borderId="0" xfId="0" applyFill="1" applyBorder="1"/>
    <xf numFmtId="164" fontId="0" fillId="0" borderId="0" xfId="0" applyNumberFormat="1"/>
    <xf numFmtId="164" fontId="0" fillId="6" borderId="1" xfId="0" applyNumberFormat="1" applyFill="1" applyBorder="1"/>
    <xf numFmtId="164" fontId="0" fillId="7" borderId="1" xfId="0" applyNumberFormat="1" applyFill="1" applyBorder="1"/>
    <xf numFmtId="164" fontId="0" fillId="3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161925</xdr:rowOff>
    </xdr:from>
    <xdr:to>
      <xdr:col>6</xdr:col>
      <xdr:colOff>732543</xdr:colOff>
      <xdr:row>59</xdr:row>
      <xdr:rowOff>8949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38925"/>
          <a:ext cx="7057143" cy="4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" sqref="I2"/>
    </sheetView>
  </sheetViews>
  <sheetFormatPr baseColWidth="10" defaultRowHeight="15" x14ac:dyDescent="0.25"/>
  <cols>
    <col min="1" max="1" width="35.5703125" customWidth="1"/>
  </cols>
  <sheetData>
    <row r="1" spans="1:9" x14ac:dyDescent="0.25">
      <c r="A1" s="20" t="s">
        <v>51</v>
      </c>
      <c r="B1" s="20"/>
      <c r="C1" s="20"/>
      <c r="D1" s="20"/>
    </row>
    <row r="2" spans="1:9" x14ac:dyDescent="0.25">
      <c r="A2" s="5" t="s">
        <v>40</v>
      </c>
      <c r="B2" s="6">
        <v>1</v>
      </c>
      <c r="C2" s="11">
        <v>2000</v>
      </c>
      <c r="D2" s="5"/>
    </row>
    <row r="3" spans="1:9" x14ac:dyDescent="0.25">
      <c r="A3" s="5"/>
      <c r="B3" s="6"/>
      <c r="C3" s="5"/>
      <c r="D3" s="5"/>
    </row>
    <row r="4" spans="1:9" x14ac:dyDescent="0.25">
      <c r="A4" s="5" t="s">
        <v>41</v>
      </c>
      <c r="B4" s="8">
        <v>0.03</v>
      </c>
      <c r="C4" s="12">
        <f>C2*B4</f>
        <v>60</v>
      </c>
      <c r="D4" s="5"/>
    </row>
    <row r="5" spans="1:9" x14ac:dyDescent="0.25">
      <c r="A5" s="5"/>
      <c r="B5" s="6"/>
      <c r="C5" s="5"/>
      <c r="D5" s="5"/>
    </row>
    <row r="6" spans="1:9" x14ac:dyDescent="0.25">
      <c r="A6" s="5" t="s">
        <v>43</v>
      </c>
      <c r="B6" s="8">
        <v>0.01</v>
      </c>
      <c r="C6" s="12">
        <f>C2*B6</f>
        <v>20</v>
      </c>
      <c r="D6" s="5"/>
    </row>
    <row r="7" spans="1:9" x14ac:dyDescent="0.25">
      <c r="A7" s="5"/>
      <c r="B7" s="6"/>
      <c r="C7" s="5"/>
      <c r="D7" s="5"/>
    </row>
    <row r="8" spans="1:9" x14ac:dyDescent="0.25">
      <c r="A8" s="5" t="s">
        <v>49</v>
      </c>
      <c r="B8" s="8">
        <v>0.1</v>
      </c>
      <c r="C8" s="12">
        <f>C2*B8</f>
        <v>200</v>
      </c>
      <c r="D8" s="5"/>
    </row>
    <row r="9" spans="1:9" x14ac:dyDescent="0.25">
      <c r="A9" s="5"/>
      <c r="B9" s="6"/>
      <c r="C9" s="5"/>
      <c r="D9" s="5"/>
      <c r="I9" t="s">
        <v>65</v>
      </c>
    </row>
    <row r="10" spans="1:9" x14ac:dyDescent="0.25">
      <c r="A10" s="5" t="s">
        <v>39</v>
      </c>
      <c r="B10" s="5"/>
      <c r="C10" s="11">
        <v>0.42</v>
      </c>
      <c r="D10" s="5"/>
      <c r="G10" s="16">
        <f>C10*3</f>
        <v>1.26</v>
      </c>
      <c r="I10" t="s">
        <v>61</v>
      </c>
    </row>
    <row r="11" spans="1:9" x14ac:dyDescent="0.25">
      <c r="A11" s="5"/>
      <c r="B11" s="5"/>
      <c r="C11" s="5"/>
      <c r="D11" s="5"/>
      <c r="I11" t="s">
        <v>62</v>
      </c>
    </row>
    <row r="12" spans="1:9" x14ac:dyDescent="0.25">
      <c r="A12" s="5" t="s">
        <v>47</v>
      </c>
      <c r="B12" s="5"/>
      <c r="C12" s="7">
        <v>1</v>
      </c>
      <c r="D12" s="5"/>
      <c r="I12" t="s">
        <v>63</v>
      </c>
    </row>
    <row r="13" spans="1:9" x14ac:dyDescent="0.25">
      <c r="A13" s="5"/>
      <c r="B13" s="5"/>
      <c r="C13" s="5"/>
      <c r="D13" s="5"/>
      <c r="I13" t="s">
        <v>64</v>
      </c>
    </row>
    <row r="14" spans="1:9" x14ac:dyDescent="0.25">
      <c r="A14" s="5" t="s">
        <v>48</v>
      </c>
      <c r="B14" s="13">
        <f>C14/C2</f>
        <v>2.1000000000000001E-2</v>
      </c>
      <c r="C14" s="12">
        <f>C12*100*C10</f>
        <v>42</v>
      </c>
      <c r="D14" s="5"/>
      <c r="G14" s="16">
        <f>C14*3</f>
        <v>126</v>
      </c>
    </row>
    <row r="15" spans="1:9" x14ac:dyDescent="0.25">
      <c r="A15" s="5"/>
      <c r="B15" s="5"/>
      <c r="C15" s="5"/>
      <c r="D15" s="5"/>
    </row>
    <row r="16" spans="1:9" x14ac:dyDescent="0.25">
      <c r="A16" s="5" t="s">
        <v>45</v>
      </c>
      <c r="B16" s="5"/>
      <c r="C16" s="9">
        <f>(C10*C12*100+C4)/(C12*100)</f>
        <v>1.02</v>
      </c>
      <c r="D16" s="5"/>
    </row>
    <row r="17" spans="1:9" x14ac:dyDescent="0.25">
      <c r="A17" s="5"/>
      <c r="B17" s="5"/>
      <c r="C17" s="5"/>
      <c r="D17" s="5"/>
      <c r="I17" t="s">
        <v>66</v>
      </c>
    </row>
    <row r="18" spans="1:9" x14ac:dyDescent="0.25">
      <c r="A18" s="5" t="s">
        <v>46</v>
      </c>
      <c r="B18" s="5"/>
      <c r="C18" s="10">
        <f>(C10*C12*100-C6)/(C12*100)</f>
        <v>0.22</v>
      </c>
      <c r="D18" s="5"/>
      <c r="E18" t="s">
        <v>57</v>
      </c>
      <c r="I18" t="s">
        <v>67</v>
      </c>
    </row>
    <row r="19" spans="1:9" x14ac:dyDescent="0.25">
      <c r="A19" s="5"/>
      <c r="B19" s="5"/>
      <c r="C19" s="5"/>
      <c r="D19" s="5"/>
      <c r="I19" t="s">
        <v>68</v>
      </c>
    </row>
    <row r="20" spans="1:9" x14ac:dyDescent="0.25">
      <c r="I20" t="s">
        <v>69</v>
      </c>
    </row>
    <row r="21" spans="1:9" x14ac:dyDescent="0.25">
      <c r="A21" t="s">
        <v>58</v>
      </c>
      <c r="I21" t="s">
        <v>70</v>
      </c>
    </row>
    <row r="22" spans="1:9" x14ac:dyDescent="0.25">
      <c r="A22" t="s">
        <v>59</v>
      </c>
      <c r="I22" t="s">
        <v>71</v>
      </c>
    </row>
    <row r="23" spans="1:9" x14ac:dyDescent="0.25">
      <c r="A23" t="s">
        <v>60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7" workbookViewId="0">
      <selection activeCell="A31" sqref="A31"/>
    </sheetView>
  </sheetViews>
  <sheetFormatPr baseColWidth="10" defaultRowHeight="15" x14ac:dyDescent="0.25"/>
  <cols>
    <col min="1" max="1" width="35.5703125" customWidth="1"/>
  </cols>
  <sheetData>
    <row r="1" spans="1:9" x14ac:dyDescent="0.25">
      <c r="A1" s="20" t="s">
        <v>51</v>
      </c>
      <c r="B1" s="20"/>
      <c r="C1" s="20"/>
      <c r="D1" s="20"/>
    </row>
    <row r="2" spans="1:9" x14ac:dyDescent="0.25">
      <c r="A2" s="5" t="s">
        <v>40</v>
      </c>
      <c r="B2" s="6">
        <v>1</v>
      </c>
      <c r="C2" s="11">
        <v>2000</v>
      </c>
      <c r="D2" s="5"/>
    </row>
    <row r="3" spans="1:9" x14ac:dyDescent="0.25">
      <c r="A3" s="5"/>
      <c r="B3" s="6"/>
      <c r="C3" s="5"/>
      <c r="D3" s="5"/>
    </row>
    <row r="4" spans="1:9" x14ac:dyDescent="0.25">
      <c r="A4" s="5" t="s">
        <v>73</v>
      </c>
      <c r="B4" s="8">
        <v>0.12</v>
      </c>
      <c r="C4" s="12">
        <f>C2*B4</f>
        <v>240</v>
      </c>
      <c r="D4" s="5"/>
    </row>
    <row r="5" spans="1:9" x14ac:dyDescent="0.25">
      <c r="A5" s="5"/>
      <c r="B5" s="6"/>
      <c r="C5" s="5"/>
      <c r="D5" s="5"/>
    </row>
    <row r="6" spans="1:9" x14ac:dyDescent="0.25">
      <c r="A6" s="5" t="s">
        <v>74</v>
      </c>
      <c r="B6" s="8">
        <v>0.04</v>
      </c>
      <c r="C6" s="12">
        <f>C2*B6</f>
        <v>80</v>
      </c>
      <c r="D6" s="5"/>
    </row>
    <row r="7" spans="1:9" x14ac:dyDescent="0.25">
      <c r="A7" s="5"/>
      <c r="B7" s="6"/>
      <c r="C7" s="5"/>
      <c r="D7" s="5"/>
    </row>
    <row r="8" spans="1:9" x14ac:dyDescent="0.25">
      <c r="A8" s="5" t="s">
        <v>49</v>
      </c>
      <c r="B8" s="8">
        <v>0.1</v>
      </c>
      <c r="C8" s="12">
        <f>C2*B8</f>
        <v>200</v>
      </c>
      <c r="D8" s="5"/>
    </row>
    <row r="9" spans="1:9" x14ac:dyDescent="0.25">
      <c r="A9" s="5"/>
      <c r="B9" s="6"/>
      <c r="C9" s="5"/>
      <c r="D9" s="5"/>
      <c r="I9" t="s">
        <v>65</v>
      </c>
    </row>
    <row r="10" spans="1:9" x14ac:dyDescent="0.25">
      <c r="A10" s="5" t="s">
        <v>39</v>
      </c>
      <c r="B10" s="5" t="s">
        <v>72</v>
      </c>
      <c r="C10" s="11">
        <v>0.42</v>
      </c>
      <c r="D10" s="5"/>
      <c r="G10" s="16"/>
      <c r="I10" t="s">
        <v>61</v>
      </c>
    </row>
    <row r="11" spans="1:9" x14ac:dyDescent="0.25">
      <c r="A11" s="5"/>
      <c r="B11" s="5"/>
      <c r="C11" s="5"/>
      <c r="D11" s="5"/>
      <c r="I11" t="s">
        <v>62</v>
      </c>
    </row>
    <row r="12" spans="1:9" x14ac:dyDescent="0.25">
      <c r="A12" s="5" t="s">
        <v>47</v>
      </c>
      <c r="B12" s="5"/>
      <c r="C12" s="7">
        <v>1</v>
      </c>
      <c r="D12" s="5"/>
      <c r="I12" t="s">
        <v>63</v>
      </c>
    </row>
    <row r="13" spans="1:9" x14ac:dyDescent="0.25">
      <c r="A13" s="5"/>
      <c r="B13" s="5"/>
      <c r="C13" s="5"/>
      <c r="D13" s="5"/>
      <c r="I13" t="s">
        <v>64</v>
      </c>
    </row>
    <row r="14" spans="1:9" x14ac:dyDescent="0.25">
      <c r="A14" s="5" t="s">
        <v>48</v>
      </c>
      <c r="B14" s="13">
        <f>C14/C2</f>
        <v>2.1000000000000001E-2</v>
      </c>
      <c r="C14" s="12">
        <f>C12*100*C10</f>
        <v>42</v>
      </c>
      <c r="D14" s="5"/>
      <c r="G14" s="16"/>
    </row>
    <row r="15" spans="1:9" x14ac:dyDescent="0.25">
      <c r="A15" s="5"/>
      <c r="B15" s="5"/>
      <c r="C15" s="5"/>
      <c r="D15" s="5"/>
    </row>
    <row r="16" spans="1:9" x14ac:dyDescent="0.25">
      <c r="A16" s="5" t="s">
        <v>45</v>
      </c>
      <c r="B16" s="13">
        <f>C16/C2</f>
        <v>6.3E-2</v>
      </c>
      <c r="C16" s="17">
        <f>C14*3</f>
        <v>126</v>
      </c>
      <c r="D16" s="5"/>
    </row>
    <row r="17" spans="1:9" x14ac:dyDescent="0.25">
      <c r="A17" s="5"/>
      <c r="B17" s="13" t="s">
        <v>72</v>
      </c>
      <c r="C17" s="17">
        <f>C16/100</f>
        <v>1.26</v>
      </c>
      <c r="D17" s="5"/>
    </row>
    <row r="18" spans="1:9" x14ac:dyDescent="0.25">
      <c r="A18" s="5"/>
      <c r="B18" s="5"/>
      <c r="C18" s="5"/>
      <c r="D18" s="5"/>
      <c r="I18" t="s">
        <v>66</v>
      </c>
    </row>
    <row r="19" spans="1:9" x14ac:dyDescent="0.25">
      <c r="A19" s="5" t="s">
        <v>46</v>
      </c>
      <c r="B19" s="13">
        <f>C19/C2</f>
        <v>2.1000000000000001E-2</v>
      </c>
      <c r="C19" s="18">
        <f>C14</f>
        <v>42</v>
      </c>
      <c r="D19" s="5"/>
      <c r="I19" t="s">
        <v>67</v>
      </c>
    </row>
    <row r="20" spans="1:9" x14ac:dyDescent="0.25">
      <c r="A20" s="5"/>
      <c r="B20" s="13"/>
      <c r="C20" s="18"/>
      <c r="D20" s="5"/>
      <c r="I20" t="s">
        <v>68</v>
      </c>
    </row>
    <row r="21" spans="1:9" x14ac:dyDescent="0.25">
      <c r="A21" s="5"/>
      <c r="B21" s="5"/>
      <c r="C21" s="5"/>
      <c r="D21" s="5"/>
      <c r="I21" t="s">
        <v>69</v>
      </c>
    </row>
    <row r="22" spans="1:9" x14ac:dyDescent="0.25">
      <c r="I22" t="s">
        <v>70</v>
      </c>
    </row>
    <row r="23" spans="1:9" x14ac:dyDescent="0.25">
      <c r="A23" t="s">
        <v>58</v>
      </c>
      <c r="I23" t="s">
        <v>71</v>
      </c>
    </row>
    <row r="24" spans="1:9" x14ac:dyDescent="0.25">
      <c r="A24" t="s">
        <v>59</v>
      </c>
    </row>
    <row r="25" spans="1:9" x14ac:dyDescent="0.25">
      <c r="A25" t="s">
        <v>60</v>
      </c>
    </row>
    <row r="27" spans="1:9" x14ac:dyDescent="0.25">
      <c r="A27" t="s">
        <v>75</v>
      </c>
    </row>
    <row r="29" spans="1:9" x14ac:dyDescent="0.25">
      <c r="A29" t="s">
        <v>76</v>
      </c>
    </row>
    <row r="30" spans="1:9" x14ac:dyDescent="0.25">
      <c r="A30" t="s">
        <v>77</v>
      </c>
    </row>
    <row r="31" spans="1:9" x14ac:dyDescent="0.25">
      <c r="A31" t="s">
        <v>78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G4" sqref="G4"/>
    </sheetView>
  </sheetViews>
  <sheetFormatPr baseColWidth="10" defaultRowHeight="15" x14ac:dyDescent="0.25"/>
  <cols>
    <col min="3" max="3" width="14" customWidth="1"/>
  </cols>
  <sheetData>
    <row r="1" spans="1:14" x14ac:dyDescent="0.25">
      <c r="C1" t="s">
        <v>1</v>
      </c>
    </row>
    <row r="2" spans="1:14" x14ac:dyDescent="0.25">
      <c r="A2" t="s">
        <v>0</v>
      </c>
    </row>
    <row r="3" spans="1:14" x14ac:dyDescent="0.25">
      <c r="A3">
        <v>5</v>
      </c>
      <c r="B3">
        <v>0.17</v>
      </c>
      <c r="D3">
        <v>675</v>
      </c>
      <c r="G3">
        <f>(D3+B3)*A3*100+5</f>
        <v>337590</v>
      </c>
      <c r="H3">
        <f>(B5-B3+D3)*A3*100+5</f>
        <v>337515</v>
      </c>
      <c r="I3">
        <f>G3+G5</f>
        <v>-12505</v>
      </c>
      <c r="K3">
        <f>H5+H3</f>
        <v>-12495</v>
      </c>
      <c r="N3">
        <f>(B5-B3+D5-D3)*A3*100</f>
        <v>12509.999999999991</v>
      </c>
    </row>
    <row r="5" spans="1:14" x14ac:dyDescent="0.25">
      <c r="B5">
        <v>0.19</v>
      </c>
      <c r="D5">
        <v>700</v>
      </c>
      <c r="G5">
        <f>-((B5+D5)*A3*100)</f>
        <v>-350095</v>
      </c>
      <c r="H5">
        <f>-(B5-B3+D5)*A3*100</f>
        <v>-350010</v>
      </c>
    </row>
    <row r="7" spans="1:14" x14ac:dyDescent="0.25">
      <c r="C7" t="s">
        <v>2</v>
      </c>
      <c r="G7">
        <f>D5-D3</f>
        <v>25</v>
      </c>
      <c r="J7">
        <f>(B5-B3+D5-D3)*5*100</f>
        <v>12509.999999999991</v>
      </c>
    </row>
    <row r="10" spans="1:14" x14ac:dyDescent="0.25">
      <c r="B10">
        <f>(B5-B3)*5*100</f>
        <v>9.9999999999999947</v>
      </c>
      <c r="D10">
        <v>40</v>
      </c>
      <c r="E10" t="s">
        <v>3</v>
      </c>
    </row>
    <row r="12" spans="1:14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4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5" spans="1:14" x14ac:dyDescent="0.25">
      <c r="B15">
        <v>0.04</v>
      </c>
      <c r="D15">
        <v>520</v>
      </c>
      <c r="G15">
        <f>(B15+D15)*A3*100+5</f>
        <v>260024.99999999997</v>
      </c>
      <c r="I15">
        <f>G16+G15</f>
        <v>-4989.9999999999709</v>
      </c>
      <c r="J15" t="s">
        <v>5</v>
      </c>
    </row>
    <row r="16" spans="1:14" x14ac:dyDescent="0.25">
      <c r="B16">
        <v>0.03</v>
      </c>
      <c r="D16">
        <v>530</v>
      </c>
      <c r="G16">
        <f>-(B16+D16)*A3*100</f>
        <v>-265014.99999999994</v>
      </c>
    </row>
    <row r="18" spans="1:4" x14ac:dyDescent="0.25">
      <c r="B18">
        <f>(B16-B15)*5*100</f>
        <v>-5.0000000000000009</v>
      </c>
      <c r="D18" t="s">
        <v>50</v>
      </c>
    </row>
    <row r="19" spans="1:4" x14ac:dyDescent="0.25">
      <c r="A19" t="s">
        <v>4</v>
      </c>
    </row>
    <row r="20" spans="1:4" x14ac:dyDescent="0.25">
      <c r="A20" t="s">
        <v>6</v>
      </c>
    </row>
    <row r="22" spans="1:4" x14ac:dyDescent="0.25">
      <c r="A22" t="s">
        <v>7</v>
      </c>
    </row>
    <row r="24" spans="1:4" x14ac:dyDescent="0.25">
      <c r="A24" t="s">
        <v>52</v>
      </c>
    </row>
    <row r="25" spans="1:4" x14ac:dyDescent="0.25">
      <c r="A25" s="14"/>
      <c r="B25" s="14" t="s">
        <v>53</v>
      </c>
      <c r="C25" s="14" t="s">
        <v>54</v>
      </c>
    </row>
    <row r="26" spans="1:4" x14ac:dyDescent="0.25">
      <c r="A26" s="14" t="s">
        <v>55</v>
      </c>
      <c r="B26" s="14">
        <v>1</v>
      </c>
      <c r="C26" s="14">
        <v>0</v>
      </c>
    </row>
    <row r="27" spans="1:4" x14ac:dyDescent="0.25">
      <c r="A27" s="14" t="s">
        <v>33</v>
      </c>
      <c r="B27" s="14">
        <v>5</v>
      </c>
      <c r="C27" s="14">
        <v>0.5</v>
      </c>
    </row>
    <row r="28" spans="1:4" x14ac:dyDescent="0.25">
      <c r="A28" s="15" t="s">
        <v>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2" workbookViewId="0">
      <selection activeCell="G28" sqref="G28"/>
    </sheetView>
  </sheetViews>
  <sheetFormatPr baseColWidth="10" defaultRowHeight="15" x14ac:dyDescent="0.25"/>
  <cols>
    <col min="1" max="1" width="37.7109375" customWidth="1"/>
    <col min="7" max="7" width="20.140625" customWidth="1"/>
    <col min="13" max="13" width="11.85546875" bestFit="1" customWidth="1"/>
  </cols>
  <sheetData>
    <row r="1" spans="1:15" x14ac:dyDescent="0.25">
      <c r="H1" t="s">
        <v>16</v>
      </c>
    </row>
    <row r="2" spans="1:15" x14ac:dyDescent="0.25">
      <c r="A2" t="s">
        <v>8</v>
      </c>
    </row>
    <row r="3" spans="1:15" x14ac:dyDescent="0.25">
      <c r="G3" s="21" t="s">
        <v>20</v>
      </c>
      <c r="H3" s="21"/>
      <c r="I3" s="21"/>
      <c r="J3" s="21"/>
      <c r="K3" s="21"/>
      <c r="L3" s="21"/>
      <c r="M3" s="21"/>
    </row>
    <row r="4" spans="1:15" x14ac:dyDescent="0.25">
      <c r="A4" t="s">
        <v>9</v>
      </c>
      <c r="B4" s="2">
        <v>1</v>
      </c>
      <c r="D4">
        <v>1600</v>
      </c>
      <c r="G4" t="s">
        <v>17</v>
      </c>
      <c r="H4">
        <v>10000</v>
      </c>
      <c r="J4" t="s">
        <v>19</v>
      </c>
      <c r="M4">
        <f>INT(H4/H5)</f>
        <v>377</v>
      </c>
    </row>
    <row r="5" spans="1:15" x14ac:dyDescent="0.25">
      <c r="G5" t="s">
        <v>18</v>
      </c>
      <c r="H5">
        <v>26.5</v>
      </c>
    </row>
    <row r="7" spans="1:15" x14ac:dyDescent="0.25">
      <c r="G7" s="22" t="s">
        <v>21</v>
      </c>
      <c r="H7" s="23"/>
      <c r="I7" s="23"/>
      <c r="J7" s="23"/>
      <c r="K7" s="23"/>
      <c r="L7" s="23"/>
      <c r="M7" s="23"/>
    </row>
    <row r="8" spans="1:15" x14ac:dyDescent="0.25">
      <c r="A8" t="s">
        <v>11</v>
      </c>
      <c r="B8" s="2">
        <v>0.03</v>
      </c>
      <c r="D8">
        <f>B8*D4</f>
        <v>48</v>
      </c>
      <c r="G8" t="s">
        <v>22</v>
      </c>
      <c r="H8">
        <v>1</v>
      </c>
      <c r="K8" t="s">
        <v>28</v>
      </c>
      <c r="M8">
        <v>1000</v>
      </c>
      <c r="O8" t="s">
        <v>32</v>
      </c>
    </row>
    <row r="9" spans="1:15" x14ac:dyDescent="0.25">
      <c r="G9" t="s">
        <v>23</v>
      </c>
      <c r="H9" t="s">
        <v>24</v>
      </c>
      <c r="I9" t="s">
        <v>25</v>
      </c>
      <c r="O9" t="s">
        <v>33</v>
      </c>
    </row>
    <row r="10" spans="1:15" x14ac:dyDescent="0.25">
      <c r="A10" t="s">
        <v>10</v>
      </c>
      <c r="B10" s="2">
        <v>0.01</v>
      </c>
      <c r="D10">
        <f>B10*D4</f>
        <v>16</v>
      </c>
      <c r="G10" t="s">
        <v>26</v>
      </c>
      <c r="H10">
        <v>27</v>
      </c>
      <c r="I10">
        <v>0.42</v>
      </c>
      <c r="K10" t="s">
        <v>29</v>
      </c>
      <c r="M10">
        <f>INT(M8/I10/100)</f>
        <v>23</v>
      </c>
      <c r="O10">
        <f>M10*I10*100</f>
        <v>966</v>
      </c>
    </row>
    <row r="11" spans="1:15" x14ac:dyDescent="0.25">
      <c r="G11" t="s">
        <v>27</v>
      </c>
      <c r="H11">
        <v>28</v>
      </c>
      <c r="I11">
        <v>0.46</v>
      </c>
      <c r="K11" t="s">
        <v>29</v>
      </c>
      <c r="M11">
        <f>INT(M8/I11/100)</f>
        <v>21</v>
      </c>
      <c r="O11">
        <f>M11*I11*100</f>
        <v>966</v>
      </c>
    </row>
    <row r="12" spans="1:15" x14ac:dyDescent="0.25">
      <c r="A12" t="s">
        <v>12</v>
      </c>
      <c r="B12" s="2">
        <v>0.2</v>
      </c>
      <c r="D12">
        <f>B12*D4</f>
        <v>320</v>
      </c>
    </row>
    <row r="13" spans="1:15" x14ac:dyDescent="0.25">
      <c r="A13" t="s">
        <v>13</v>
      </c>
    </row>
    <row r="14" spans="1:15" x14ac:dyDescent="0.25">
      <c r="G14" t="s">
        <v>30</v>
      </c>
      <c r="H14">
        <f>B15*M8</f>
        <v>150</v>
      </c>
    </row>
    <row r="15" spans="1:15" x14ac:dyDescent="0.25">
      <c r="A15" t="s">
        <v>14</v>
      </c>
      <c r="B15" s="2">
        <f>D8/D12</f>
        <v>0.15</v>
      </c>
      <c r="G15" t="s">
        <v>31</v>
      </c>
      <c r="H15">
        <f>B17*M8</f>
        <v>50</v>
      </c>
    </row>
    <row r="16" spans="1:15" x14ac:dyDescent="0.25">
      <c r="B16" s="2"/>
    </row>
    <row r="17" spans="1:10" x14ac:dyDescent="0.25">
      <c r="A17" t="s">
        <v>15</v>
      </c>
      <c r="B17" s="2">
        <f>D10/D12</f>
        <v>0.05</v>
      </c>
      <c r="G17" t="s">
        <v>34</v>
      </c>
      <c r="H17">
        <v>0.42</v>
      </c>
    </row>
    <row r="18" spans="1:10" x14ac:dyDescent="0.25">
      <c r="G18" t="s">
        <v>35</v>
      </c>
      <c r="H18">
        <v>23</v>
      </c>
    </row>
    <row r="20" spans="1:10" x14ac:dyDescent="0.25">
      <c r="G20" t="s">
        <v>36</v>
      </c>
      <c r="H20">
        <f>(H17*23*100-H15)/(23*100)</f>
        <v>0.39826086956521739</v>
      </c>
      <c r="J20" t="s">
        <v>37</v>
      </c>
    </row>
    <row r="22" spans="1:10" x14ac:dyDescent="0.25">
      <c r="G22" t="s">
        <v>36</v>
      </c>
      <c r="H22">
        <f>(H17*23*100+H14)/(23*100)</f>
        <v>0.48521739130434782</v>
      </c>
      <c r="J22" t="s">
        <v>38</v>
      </c>
    </row>
    <row r="23" spans="1:10" x14ac:dyDescent="0.25">
      <c r="A23" s="3" t="s">
        <v>40</v>
      </c>
      <c r="B23" s="4">
        <v>1</v>
      </c>
      <c r="C23" s="3">
        <v>1600</v>
      </c>
      <c r="D23" s="3"/>
    </row>
    <row r="24" spans="1:10" x14ac:dyDescent="0.25">
      <c r="A24" s="3" t="s">
        <v>41</v>
      </c>
      <c r="B24" s="4">
        <v>0.03</v>
      </c>
      <c r="C24" s="3">
        <f>C23*B24</f>
        <v>48</v>
      </c>
      <c r="D24" s="3"/>
    </row>
    <row r="25" spans="1:10" x14ac:dyDescent="0.25">
      <c r="A25" s="3" t="s">
        <v>43</v>
      </c>
      <c r="B25" s="4">
        <v>0.01</v>
      </c>
      <c r="C25" s="3">
        <f>C23*B25</f>
        <v>16</v>
      </c>
      <c r="D25" s="3"/>
    </row>
    <row r="26" spans="1:10" x14ac:dyDescent="0.25">
      <c r="A26" s="3" t="s">
        <v>44</v>
      </c>
      <c r="B26" s="4">
        <v>0.2</v>
      </c>
      <c r="C26" s="3">
        <f>C23*B26</f>
        <v>320</v>
      </c>
      <c r="D26" s="3"/>
    </row>
    <row r="27" spans="1:10" x14ac:dyDescent="0.25">
      <c r="A27" s="3"/>
      <c r="B27" s="4"/>
      <c r="C27" s="3"/>
      <c r="D27" s="3"/>
    </row>
    <row r="28" spans="1:10" x14ac:dyDescent="0.25">
      <c r="A28" s="3" t="s">
        <v>39</v>
      </c>
      <c r="B28" s="3"/>
      <c r="C28" s="3">
        <v>0.42</v>
      </c>
      <c r="D28" s="3"/>
    </row>
    <row r="29" spans="1:10" x14ac:dyDescent="0.25">
      <c r="A29" s="3" t="s">
        <v>47</v>
      </c>
      <c r="B29" s="3"/>
      <c r="C29" s="3">
        <v>5</v>
      </c>
      <c r="D29" s="3"/>
    </row>
    <row r="30" spans="1:10" x14ac:dyDescent="0.25">
      <c r="A30" s="3"/>
      <c r="B30" s="3"/>
      <c r="C30" s="3"/>
      <c r="D30" s="3"/>
    </row>
    <row r="31" spans="1:10" x14ac:dyDescent="0.25">
      <c r="A31" s="3" t="s">
        <v>45</v>
      </c>
      <c r="B31" s="3"/>
      <c r="C31" s="3">
        <f>(C28*C29*100+C24)/(C29*100)</f>
        <v>0.51600000000000001</v>
      </c>
      <c r="D31" s="3"/>
      <c r="F31" t="s">
        <v>42</v>
      </c>
    </row>
    <row r="32" spans="1:10" x14ac:dyDescent="0.25">
      <c r="A32" s="3"/>
      <c r="B32" s="3"/>
      <c r="C32" s="3"/>
      <c r="D32" s="3"/>
    </row>
    <row r="33" spans="1:4" x14ac:dyDescent="0.25">
      <c r="A33" s="3" t="s">
        <v>46</v>
      </c>
      <c r="B33" s="3"/>
      <c r="C33" s="3">
        <f>(C28*C29*100-C25)/(C29*100)</f>
        <v>0.38800000000000001</v>
      </c>
      <c r="D33" s="3"/>
    </row>
    <row r="34" spans="1:4" x14ac:dyDescent="0.25">
      <c r="A34" s="3"/>
      <c r="B34" s="3"/>
      <c r="C34" s="3"/>
      <c r="D34" s="3"/>
    </row>
  </sheetData>
  <mergeCells count="2">
    <mergeCell ref="G3:M3"/>
    <mergeCell ref="G7:M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F13" sqref="F13"/>
    </sheetView>
  </sheetViews>
  <sheetFormatPr baseColWidth="10" defaultRowHeight="15" x14ac:dyDescent="0.25"/>
  <cols>
    <col min="1" max="1" width="35.5703125" customWidth="1"/>
    <col min="13" max="13" width="12.28515625" customWidth="1"/>
  </cols>
  <sheetData>
    <row r="1" spans="1:14" x14ac:dyDescent="0.25">
      <c r="A1" s="20" t="s">
        <v>51</v>
      </c>
      <c r="B1" s="20"/>
      <c r="C1" s="20"/>
      <c r="D1" s="20"/>
      <c r="E1" t="s">
        <v>94</v>
      </c>
      <c r="F1" t="s">
        <v>96</v>
      </c>
    </row>
    <row r="2" spans="1:14" x14ac:dyDescent="0.25">
      <c r="A2" s="5" t="s">
        <v>40</v>
      </c>
      <c r="B2" s="6">
        <v>1</v>
      </c>
      <c r="C2" s="11">
        <v>1500</v>
      </c>
      <c r="D2" s="5"/>
      <c r="E2">
        <v>0.4</v>
      </c>
      <c r="F2" t="s">
        <v>97</v>
      </c>
    </row>
    <row r="3" spans="1:14" x14ac:dyDescent="0.25">
      <c r="A3" s="5"/>
      <c r="B3" s="6"/>
      <c r="C3" s="5"/>
      <c r="D3" s="5"/>
      <c r="E3" s="1">
        <v>1.2</v>
      </c>
      <c r="F3" s="1" t="s">
        <v>118</v>
      </c>
    </row>
    <row r="4" spans="1:14" x14ac:dyDescent="0.25">
      <c r="A4" s="5" t="s">
        <v>41</v>
      </c>
      <c r="B4" s="8">
        <v>0.03</v>
      </c>
      <c r="C4" s="12">
        <f>C2*B4</f>
        <v>45</v>
      </c>
      <c r="D4" s="19">
        <f>C4-2*E2</f>
        <v>44.2</v>
      </c>
      <c r="E4" t="s">
        <v>80</v>
      </c>
      <c r="G4" t="s">
        <v>81</v>
      </c>
      <c r="H4" t="s">
        <v>84</v>
      </c>
    </row>
    <row r="5" spans="1:14" x14ac:dyDescent="0.25">
      <c r="A5" s="5"/>
      <c r="B5" s="6"/>
      <c r="C5" s="5"/>
      <c r="D5" s="5"/>
    </row>
    <row r="6" spans="1:14" x14ac:dyDescent="0.25">
      <c r="A6" s="5" t="s">
        <v>43</v>
      </c>
      <c r="B6" s="8">
        <v>0.01</v>
      </c>
      <c r="C6" s="12">
        <f>C2*B6</f>
        <v>15</v>
      </c>
      <c r="D6" s="19">
        <f>C6+2*E2</f>
        <v>15.8</v>
      </c>
      <c r="E6" t="s">
        <v>79</v>
      </c>
      <c r="G6" t="s">
        <v>83</v>
      </c>
    </row>
    <row r="7" spans="1:14" x14ac:dyDescent="0.25">
      <c r="A7" s="5"/>
      <c r="B7" s="6"/>
      <c r="C7" s="5"/>
      <c r="D7" s="5"/>
    </row>
    <row r="8" spans="1:14" x14ac:dyDescent="0.25">
      <c r="A8" s="5" t="s">
        <v>49</v>
      </c>
      <c r="B8" s="8">
        <v>0.1</v>
      </c>
      <c r="C8" s="12">
        <f>C2*B8</f>
        <v>150</v>
      </c>
      <c r="D8" s="5"/>
    </row>
    <row r="9" spans="1:14" x14ac:dyDescent="0.25">
      <c r="A9" s="5"/>
      <c r="B9" s="6"/>
      <c r="C9" s="5"/>
      <c r="D9" s="5"/>
      <c r="G9" t="s">
        <v>85</v>
      </c>
      <c r="M9" t="s">
        <v>99</v>
      </c>
      <c r="N9" t="s">
        <v>100</v>
      </c>
    </row>
    <row r="10" spans="1:14" x14ac:dyDescent="0.25">
      <c r="A10" s="5" t="s">
        <v>39</v>
      </c>
      <c r="B10" s="5"/>
      <c r="C10" s="11">
        <v>0.42</v>
      </c>
      <c r="D10" s="5"/>
      <c r="G10" s="16" t="s">
        <v>86</v>
      </c>
      <c r="M10" t="s">
        <v>101</v>
      </c>
      <c r="N10" t="s">
        <v>102</v>
      </c>
    </row>
    <row r="11" spans="1:14" x14ac:dyDescent="0.25">
      <c r="A11" s="5"/>
      <c r="B11" s="5"/>
      <c r="C11" s="5"/>
      <c r="D11" s="5"/>
    </row>
    <row r="12" spans="1:14" x14ac:dyDescent="0.25">
      <c r="A12" s="5" t="s">
        <v>47</v>
      </c>
      <c r="B12" s="5"/>
      <c r="C12" s="7">
        <v>1</v>
      </c>
      <c r="D12" s="5"/>
      <c r="G12" t="s">
        <v>87</v>
      </c>
      <c r="J12">
        <v>638</v>
      </c>
    </row>
    <row r="13" spans="1:14" x14ac:dyDescent="0.25">
      <c r="A13" s="5"/>
      <c r="B13" s="5"/>
      <c r="C13" s="5"/>
      <c r="D13" s="5"/>
    </row>
    <row r="14" spans="1:14" x14ac:dyDescent="0.25">
      <c r="A14" s="5" t="s">
        <v>48</v>
      </c>
      <c r="B14" s="13">
        <f>C14/C2</f>
        <v>2.8000000000000001E-2</v>
      </c>
      <c r="C14" s="12">
        <f>C12*100*C10</f>
        <v>42</v>
      </c>
      <c r="D14" s="5"/>
      <c r="G14" s="16" t="s">
        <v>88</v>
      </c>
    </row>
    <row r="15" spans="1:14" x14ac:dyDescent="0.25">
      <c r="A15" s="5"/>
      <c r="B15" s="5"/>
      <c r="C15" s="5"/>
      <c r="D15" s="5"/>
    </row>
    <row r="16" spans="1:14" x14ac:dyDescent="0.25">
      <c r="A16" s="5" t="s">
        <v>45</v>
      </c>
      <c r="B16" s="5"/>
      <c r="C16" s="9">
        <f>(C10*C12*100+C4)/(C12*100)</f>
        <v>0.87</v>
      </c>
      <c r="D16" s="5"/>
      <c r="G16" t="s">
        <v>89</v>
      </c>
    </row>
    <row r="17" spans="1:13" x14ac:dyDescent="0.25">
      <c r="A17" s="5"/>
      <c r="B17" s="5"/>
      <c r="C17" s="5"/>
      <c r="D17" s="5"/>
      <c r="G17" t="s">
        <v>90</v>
      </c>
    </row>
    <row r="18" spans="1:13" x14ac:dyDescent="0.25">
      <c r="A18" s="5" t="s">
        <v>46</v>
      </c>
      <c r="B18" s="5"/>
      <c r="C18" s="10">
        <f>(C10*C12*100-C6)/(C12*100)</f>
        <v>0.27</v>
      </c>
      <c r="D18" s="5"/>
      <c r="G18" t="s">
        <v>91</v>
      </c>
    </row>
    <row r="19" spans="1:13" x14ac:dyDescent="0.25">
      <c r="A19" s="5"/>
      <c r="B19" s="5"/>
      <c r="C19" s="5"/>
      <c r="D19" s="5"/>
      <c r="G19" t="s">
        <v>92</v>
      </c>
    </row>
    <row r="20" spans="1:13" x14ac:dyDescent="0.25">
      <c r="G20" t="s">
        <v>93</v>
      </c>
    </row>
    <row r="21" spans="1:13" x14ac:dyDescent="0.25">
      <c r="A21" t="s">
        <v>82</v>
      </c>
    </row>
    <row r="22" spans="1:13" x14ac:dyDescent="0.25">
      <c r="G22" t="s">
        <v>103</v>
      </c>
    </row>
    <row r="24" spans="1:13" x14ac:dyDescent="0.25">
      <c r="G24" t="s">
        <v>95</v>
      </c>
    </row>
    <row r="25" spans="1:13" x14ac:dyDescent="0.25">
      <c r="A25" t="s">
        <v>98</v>
      </c>
      <c r="G25" s="1" t="s">
        <v>104</v>
      </c>
      <c r="H25" s="1"/>
      <c r="I25" s="1"/>
      <c r="J25" s="1"/>
      <c r="K25" s="1"/>
      <c r="L25" s="1"/>
      <c r="M25" s="1"/>
    </row>
    <row r="26" spans="1:13" x14ac:dyDescent="0.25">
      <c r="A26" t="s">
        <v>114</v>
      </c>
      <c r="G26" s="1" t="s">
        <v>105</v>
      </c>
      <c r="H26" s="1"/>
      <c r="I26" s="1"/>
      <c r="J26" s="1"/>
      <c r="K26" s="1"/>
      <c r="L26" s="1"/>
      <c r="M26" s="1"/>
    </row>
    <row r="27" spans="1:13" x14ac:dyDescent="0.25">
      <c r="G27" s="1" t="s">
        <v>106</v>
      </c>
      <c r="H27" s="1"/>
      <c r="I27" s="1"/>
      <c r="J27" s="1"/>
      <c r="K27" s="1"/>
      <c r="L27" s="1"/>
      <c r="M27" s="1"/>
    </row>
    <row r="29" spans="1:13" x14ac:dyDescent="0.25">
      <c r="G29" s="1" t="s">
        <v>107</v>
      </c>
      <c r="H29" s="1"/>
      <c r="I29" s="1"/>
      <c r="J29" s="1"/>
      <c r="K29" s="1"/>
      <c r="L29" s="1"/>
      <c r="M29" s="1"/>
    </row>
    <row r="30" spans="1:13" x14ac:dyDescent="0.25">
      <c r="G30" s="1" t="s">
        <v>108</v>
      </c>
      <c r="H30" s="1"/>
      <c r="I30" s="1"/>
      <c r="J30" s="1"/>
      <c r="K30" s="1"/>
      <c r="L30" s="1"/>
      <c r="M30" s="1"/>
    </row>
    <row r="31" spans="1:13" x14ac:dyDescent="0.25">
      <c r="G31" s="1" t="s">
        <v>109</v>
      </c>
      <c r="H31" s="1"/>
      <c r="I31" s="1"/>
      <c r="J31" s="1"/>
      <c r="K31" s="1"/>
      <c r="L31" s="1"/>
      <c r="M31" s="1"/>
    </row>
    <row r="33" spans="1:10" x14ac:dyDescent="0.25">
      <c r="G33" s="1" t="s">
        <v>110</v>
      </c>
      <c r="H33" s="1"/>
      <c r="I33" s="1"/>
      <c r="J33" s="1"/>
    </row>
    <row r="34" spans="1:10" x14ac:dyDescent="0.25">
      <c r="A34" t="s">
        <v>111</v>
      </c>
    </row>
    <row r="35" spans="1:10" x14ac:dyDescent="0.25">
      <c r="A35" t="s">
        <v>112</v>
      </c>
    </row>
    <row r="36" spans="1:10" x14ac:dyDescent="0.25">
      <c r="A36" t="s">
        <v>113</v>
      </c>
    </row>
    <row r="38" spans="1:10" x14ac:dyDescent="0.25">
      <c r="A38" t="s">
        <v>115</v>
      </c>
    </row>
    <row r="39" spans="1:10" x14ac:dyDescent="0.25">
      <c r="A39" t="s">
        <v>116</v>
      </c>
    </row>
    <row r="40" spans="1:10" x14ac:dyDescent="0.25">
      <c r="A40" t="s">
        <v>117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Calculadora</vt:lpstr>
      <vt:lpstr>Calculadora (2)</vt:lpstr>
      <vt:lpstr>Varios 1</vt:lpstr>
      <vt:lpstr>Varios 2</vt:lpstr>
      <vt:lpstr>CalculadoraFuturos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Baudelio Báez</cp:lastModifiedBy>
  <dcterms:created xsi:type="dcterms:W3CDTF">2020-07-15T00:24:02Z</dcterms:created>
  <dcterms:modified xsi:type="dcterms:W3CDTF">2020-08-16T22:05:05Z</dcterms:modified>
</cp:coreProperties>
</file>