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 activeTab="1"/>
  </bookViews>
  <sheets>
    <sheet name="Calculadora" sheetId="3" r:id="rId1"/>
    <sheet name="Varios 1" sheetId="1" r:id="rId2"/>
    <sheet name="Varios 2" sheetId="2" r:id="rId3"/>
  </sheets>
  <calcPr calcId="144525"/>
</workbook>
</file>

<file path=xl/calcChain.xml><?xml version="1.0" encoding="utf-8"?>
<calcChain xmlns="http://schemas.openxmlformats.org/spreadsheetml/2006/main">
  <c r="G3" i="1" l="1"/>
  <c r="G5" i="1"/>
  <c r="I3" i="1"/>
  <c r="N3" i="1" l="1"/>
  <c r="K3" i="1"/>
  <c r="B10" i="1"/>
  <c r="B18" i="1"/>
  <c r="B14" i="3" l="1"/>
  <c r="C14" i="3"/>
  <c r="C8" i="3"/>
  <c r="C6" i="3"/>
  <c r="C18" i="3" s="1"/>
  <c r="C4" i="3"/>
  <c r="C16" i="3" s="1"/>
  <c r="C33" i="2"/>
  <c r="C31" i="2"/>
  <c r="H20" i="2"/>
  <c r="C26" i="2"/>
  <c r="C25" i="2"/>
  <c r="C24" i="2"/>
  <c r="H22" i="2"/>
  <c r="O11" i="2"/>
  <c r="O10" i="2"/>
  <c r="H15" i="2"/>
  <c r="H14" i="2"/>
  <c r="M11" i="2"/>
  <c r="M10" i="2"/>
  <c r="M4" i="2"/>
  <c r="D12" i="2" l="1"/>
  <c r="B17" i="2"/>
  <c r="B15" i="2"/>
  <c r="D10" i="2" l="1"/>
  <c r="D8" i="2"/>
  <c r="J7" i="1"/>
  <c r="G15" i="1"/>
  <c r="G16" i="1"/>
  <c r="H5" i="1"/>
  <c r="H3" i="1"/>
  <c r="I15" i="1"/>
  <c r="G7" i="1"/>
</calcChain>
</file>

<file path=xl/sharedStrings.xml><?xml version="1.0" encoding="utf-8"?>
<sst xmlns="http://schemas.openxmlformats.org/spreadsheetml/2006/main" count="67" uniqueCount="57">
  <si>
    <t>Contratos</t>
  </si>
  <si>
    <t>Maxima PERDIDA</t>
  </si>
  <si>
    <t>Maxima ganancia</t>
  </si>
  <si>
    <t>?</t>
  </si>
  <si>
    <t xml:space="preserve">Hasta el momento, no sé cómo calcula. Ha de ser el tema de las comisiones. </t>
  </si>
  <si>
    <t xml:space="preserve">Puede ser una vez nomás que le sume al gasto el 5 porque todavía no se cerró. </t>
  </si>
  <si>
    <t xml:space="preserve">Voy a hacer nomás cómo la licuadora. No sé lo que hace por dentro, pero voy a sacarle jugo. </t>
  </si>
  <si>
    <t xml:space="preserve">Para el ROI se usa esa perdida maxima y esa ganancia máxima. Y ya. </t>
  </si>
  <si>
    <t>Calculadora de colocación de órdenes</t>
  </si>
  <si>
    <t xml:space="preserve">Tamaño de la Cuenta: </t>
  </si>
  <si>
    <t xml:space="preserve">% de Pérdida en cada operación: </t>
  </si>
  <si>
    <t xml:space="preserve">% de Ganancia en cada operación: </t>
  </si>
  <si>
    <t>Hasta cuánto puedo usar para invertir</t>
  </si>
  <si>
    <t>Ejemplo de Hyenuk = 30%</t>
  </si>
  <si>
    <t>Para el Take Profit o Limit</t>
  </si>
  <si>
    <t>Para el Stop Loss</t>
  </si>
  <si>
    <t>Voy a poner el calculo del Tipo ese</t>
  </si>
  <si>
    <t>Inversión en Acciones</t>
  </si>
  <si>
    <t>Precio actual Accion</t>
  </si>
  <si>
    <t xml:space="preserve">Número de acciones a comprar: </t>
  </si>
  <si>
    <t>Acción</t>
  </si>
  <si>
    <t>Opción</t>
  </si>
  <si>
    <t>Incremento del Strike</t>
  </si>
  <si>
    <t xml:space="preserve">Mes </t>
  </si>
  <si>
    <t>Strike</t>
  </si>
  <si>
    <t>Prima</t>
  </si>
  <si>
    <t>jun</t>
  </si>
  <si>
    <t>sep</t>
  </si>
  <si>
    <t xml:space="preserve">Riesgo a asumir: </t>
  </si>
  <si>
    <t>Lote/Cantidad necesario:</t>
  </si>
  <si>
    <t xml:space="preserve">TP: </t>
  </si>
  <si>
    <t>SL:</t>
  </si>
  <si>
    <t xml:space="preserve">Inversion </t>
  </si>
  <si>
    <t>Real</t>
  </si>
  <si>
    <t>Prima_original</t>
  </si>
  <si>
    <t>Quantity</t>
  </si>
  <si>
    <t>Prima_cierre</t>
  </si>
  <si>
    <t>Para que topee 50</t>
  </si>
  <si>
    <t>Para que topee 150 positivo</t>
  </si>
  <si>
    <t xml:space="preserve">Precio Ask de entrada: </t>
  </si>
  <si>
    <t>Tamaño de la cuenta</t>
  </si>
  <si>
    <t>% de Ganancia por Operación</t>
  </si>
  <si>
    <t xml:space="preserve">Ahora asegurarme de ver cómo poner un take profit a una  opción. </t>
  </si>
  <si>
    <t xml:space="preserve">% de Pérdida por Operación </t>
  </si>
  <si>
    <t xml:space="preserve">Monto máximo a invertir: </t>
  </si>
  <si>
    <t>Precio para Take Profit (como mínimo):</t>
  </si>
  <si>
    <t>Precio para Stop Limit:</t>
  </si>
  <si>
    <t>Lote o Quantity:</t>
  </si>
  <si>
    <t xml:space="preserve">Monto real a invertir: </t>
  </si>
  <si>
    <t xml:space="preserve">Tope monto a invertir: </t>
  </si>
  <si>
    <t>10?</t>
  </si>
  <si>
    <t>Minicalculadora de órdenes de opciones LONGs</t>
  </si>
  <si>
    <t xml:space="preserve">Las comisiones son así. </t>
  </si>
  <si>
    <t>Trade</t>
  </si>
  <si>
    <t>Por contrato</t>
  </si>
  <si>
    <t>Demo</t>
  </si>
  <si>
    <t xml:space="preserve">Solo para la apertura. Para el cierre de un trade, se pagan los mismos montos.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</si>
</sst>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3" borderId="1" xfId="0" applyFill="1" applyBorder="1"/>
    <xf numFmtId="9" fontId="0" fillId="3" borderId="1" xfId="0" applyNumberForma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164" fontId="0" fillId="2" borderId="1" xfId="0" applyNumberFormat="1" applyFill="1" applyBorder="1"/>
    <xf numFmtId="164" fontId="0" fillId="5" borderId="1" xfId="0" applyNumberFormat="1" applyFill="1" applyBorder="1"/>
    <xf numFmtId="9" fontId="0" fillId="5" borderId="1" xfId="0" applyNumberFormat="1" applyFill="1" applyBorder="1"/>
    <xf numFmtId="0" fontId="0" fillId="0" borderId="1" xfId="0" applyBorder="1"/>
    <xf numFmtId="0" fontId="0" fillId="0" borderId="0" xfId="0" applyFill="1" applyBorder="1"/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161925</xdr:rowOff>
    </xdr:from>
    <xdr:to>
      <xdr:col>6</xdr:col>
      <xdr:colOff>732543</xdr:colOff>
      <xdr:row>59</xdr:row>
      <xdr:rowOff>8949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38925"/>
          <a:ext cx="7057143" cy="4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1" sqref="F11"/>
    </sheetView>
  </sheetViews>
  <sheetFormatPr baseColWidth="10" defaultRowHeight="15" x14ac:dyDescent="0.25"/>
  <cols>
    <col min="1" max="1" width="35.5703125" customWidth="1"/>
  </cols>
  <sheetData>
    <row r="1" spans="1:4" x14ac:dyDescent="0.25">
      <c r="A1" s="16" t="s">
        <v>51</v>
      </c>
      <c r="B1" s="16"/>
      <c r="C1" s="16"/>
      <c r="D1" s="16"/>
    </row>
    <row r="2" spans="1:4" x14ac:dyDescent="0.25">
      <c r="A2" s="5" t="s">
        <v>40</v>
      </c>
      <c r="B2" s="6">
        <v>1</v>
      </c>
      <c r="C2" s="11">
        <v>2000</v>
      </c>
      <c r="D2" s="5"/>
    </row>
    <row r="3" spans="1:4" x14ac:dyDescent="0.25">
      <c r="A3" s="5"/>
      <c r="B3" s="6"/>
      <c r="C3" s="5"/>
      <c r="D3" s="5"/>
    </row>
    <row r="4" spans="1:4" x14ac:dyDescent="0.25">
      <c r="A4" s="5" t="s">
        <v>41</v>
      </c>
      <c r="B4" s="8">
        <v>0.03</v>
      </c>
      <c r="C4" s="12">
        <f>C2*B4</f>
        <v>60</v>
      </c>
      <c r="D4" s="5"/>
    </row>
    <row r="5" spans="1:4" x14ac:dyDescent="0.25">
      <c r="A5" s="5"/>
      <c r="B5" s="6"/>
      <c r="C5" s="5"/>
      <c r="D5" s="5"/>
    </row>
    <row r="6" spans="1:4" x14ac:dyDescent="0.25">
      <c r="A6" s="5" t="s">
        <v>43</v>
      </c>
      <c r="B6" s="8">
        <v>0.01</v>
      </c>
      <c r="C6" s="12">
        <f>C2*B6</f>
        <v>20</v>
      </c>
      <c r="D6" s="5"/>
    </row>
    <row r="7" spans="1:4" x14ac:dyDescent="0.25">
      <c r="A7" s="5"/>
      <c r="B7" s="6"/>
      <c r="C7" s="5"/>
      <c r="D7" s="5"/>
    </row>
    <row r="8" spans="1:4" x14ac:dyDescent="0.25">
      <c r="A8" s="5" t="s">
        <v>49</v>
      </c>
      <c r="B8" s="8">
        <v>0.2</v>
      </c>
      <c r="C8" s="12">
        <f>C2*B8</f>
        <v>400</v>
      </c>
      <c r="D8" s="5"/>
    </row>
    <row r="9" spans="1:4" x14ac:dyDescent="0.25">
      <c r="A9" s="5"/>
      <c r="B9" s="6"/>
      <c r="C9" s="5"/>
      <c r="D9" s="5"/>
    </row>
    <row r="10" spans="1:4" x14ac:dyDescent="0.25">
      <c r="A10" s="5" t="s">
        <v>39</v>
      </c>
      <c r="B10" s="5"/>
      <c r="C10" s="11">
        <v>0.42</v>
      </c>
      <c r="D10" s="5"/>
    </row>
    <row r="11" spans="1:4" x14ac:dyDescent="0.25">
      <c r="A11" s="5"/>
      <c r="B11" s="5"/>
      <c r="C11" s="5"/>
      <c r="D11" s="5"/>
    </row>
    <row r="12" spans="1:4" x14ac:dyDescent="0.25">
      <c r="A12" s="5" t="s">
        <v>47</v>
      </c>
      <c r="B12" s="5"/>
      <c r="C12" s="7">
        <v>5</v>
      </c>
      <c r="D12" s="5"/>
    </row>
    <row r="13" spans="1:4" x14ac:dyDescent="0.25">
      <c r="A13" s="5"/>
      <c r="B13" s="5"/>
      <c r="C13" s="5"/>
      <c r="D13" s="5"/>
    </row>
    <row r="14" spans="1:4" x14ac:dyDescent="0.25">
      <c r="A14" s="5" t="s">
        <v>48</v>
      </c>
      <c r="B14" s="13">
        <f>C14/C2</f>
        <v>0.105</v>
      </c>
      <c r="C14" s="12">
        <f>C12*100*C10</f>
        <v>210</v>
      </c>
      <c r="D14" s="5"/>
    </row>
    <row r="15" spans="1:4" x14ac:dyDescent="0.25">
      <c r="A15" s="5"/>
      <c r="B15" s="5"/>
      <c r="C15" s="5"/>
      <c r="D15" s="5"/>
    </row>
    <row r="16" spans="1:4" x14ac:dyDescent="0.25">
      <c r="A16" s="5" t="s">
        <v>45</v>
      </c>
      <c r="B16" s="5"/>
      <c r="C16" s="9">
        <f>(C10*C12*100+C4)/(C12*100)</f>
        <v>0.54</v>
      </c>
      <c r="D16" s="5"/>
    </row>
    <row r="17" spans="1:4" x14ac:dyDescent="0.25">
      <c r="A17" s="5"/>
      <c r="B17" s="5"/>
      <c r="C17" s="5"/>
      <c r="D17" s="5"/>
    </row>
    <row r="18" spans="1:4" x14ac:dyDescent="0.25">
      <c r="A18" s="5" t="s">
        <v>46</v>
      </c>
      <c r="B18" s="5"/>
      <c r="C18" s="10">
        <f>(C10*C12*100-C6)/(C12*100)</f>
        <v>0.38</v>
      </c>
      <c r="D18" s="5"/>
    </row>
    <row r="19" spans="1:4" x14ac:dyDescent="0.25">
      <c r="A19" s="5"/>
      <c r="B19" s="5"/>
      <c r="C19" s="5"/>
      <c r="D19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G4" sqref="G4"/>
    </sheetView>
  </sheetViews>
  <sheetFormatPr baseColWidth="10" defaultRowHeight="15" x14ac:dyDescent="0.25"/>
  <cols>
    <col min="3" max="3" width="14" customWidth="1"/>
  </cols>
  <sheetData>
    <row r="1" spans="1:14" x14ac:dyDescent="0.25">
      <c r="C1" t="s">
        <v>1</v>
      </c>
    </row>
    <row r="2" spans="1:14" x14ac:dyDescent="0.25">
      <c r="A2" t="s">
        <v>0</v>
      </c>
    </row>
    <row r="3" spans="1:14" x14ac:dyDescent="0.25">
      <c r="A3">
        <v>5</v>
      </c>
      <c r="B3">
        <v>0.17</v>
      </c>
      <c r="D3">
        <v>675</v>
      </c>
      <c r="G3">
        <f>(D3+B3)*A3*100+5</f>
        <v>337590</v>
      </c>
      <c r="H3">
        <f>(B5-B3+D3)*A3*100+5</f>
        <v>337515</v>
      </c>
      <c r="I3">
        <f>G3+G5</f>
        <v>-12505</v>
      </c>
      <c r="K3">
        <f>H5+H3</f>
        <v>-12495</v>
      </c>
      <c r="N3">
        <f>(B5-B3+D5-D3)*A3*100</f>
        <v>12509.999999999991</v>
      </c>
    </row>
    <row r="5" spans="1:14" x14ac:dyDescent="0.25">
      <c r="B5">
        <v>0.19</v>
      </c>
      <c r="D5">
        <v>700</v>
      </c>
      <c r="G5">
        <f>-((B5+D5)*A3*100)</f>
        <v>-350095</v>
      </c>
      <c r="H5">
        <f>-(B5-B3+D5)*A3*100</f>
        <v>-350010</v>
      </c>
    </row>
    <row r="7" spans="1:14" x14ac:dyDescent="0.25">
      <c r="C7" t="s">
        <v>2</v>
      </c>
      <c r="G7">
        <f>D5-D3</f>
        <v>25</v>
      </c>
      <c r="J7">
        <f>(B5-B3+D5-D3)*5*100</f>
        <v>12509.999999999991</v>
      </c>
    </row>
    <row r="10" spans="1:14" x14ac:dyDescent="0.25">
      <c r="B10">
        <f>(B5-B3)*5*100</f>
        <v>9.9999999999999947</v>
      </c>
      <c r="D10">
        <v>40</v>
      </c>
      <c r="E10" t="s">
        <v>3</v>
      </c>
    </row>
    <row r="12" spans="1:14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5" spans="1:14" x14ac:dyDescent="0.25">
      <c r="B15">
        <v>0.04</v>
      </c>
      <c r="D15">
        <v>520</v>
      </c>
      <c r="G15">
        <f>(B15+D15)*A3*100+5</f>
        <v>260024.99999999997</v>
      </c>
      <c r="I15">
        <f>G16+G15</f>
        <v>-4989.9999999999709</v>
      </c>
      <c r="J15" t="s">
        <v>5</v>
      </c>
    </row>
    <row r="16" spans="1:14" x14ac:dyDescent="0.25">
      <c r="B16">
        <v>0.03</v>
      </c>
      <c r="D16">
        <v>530</v>
      </c>
      <c r="G16">
        <f>-(B16+D16)*A3*100</f>
        <v>-265014.99999999994</v>
      </c>
    </row>
    <row r="18" spans="1:4" x14ac:dyDescent="0.25">
      <c r="B18">
        <f>(B16-B15)*5*100</f>
        <v>-5.0000000000000009</v>
      </c>
      <c r="D18" t="s">
        <v>50</v>
      </c>
    </row>
    <row r="19" spans="1:4" x14ac:dyDescent="0.25">
      <c r="A19" t="s">
        <v>4</v>
      </c>
    </row>
    <row r="20" spans="1:4" x14ac:dyDescent="0.25">
      <c r="A20" t="s">
        <v>6</v>
      </c>
    </row>
    <row r="22" spans="1:4" x14ac:dyDescent="0.25">
      <c r="A22" t="s">
        <v>7</v>
      </c>
    </row>
    <row r="24" spans="1:4" x14ac:dyDescent="0.25">
      <c r="A24" t="s">
        <v>52</v>
      </c>
    </row>
    <row r="25" spans="1:4" x14ac:dyDescent="0.25">
      <c r="A25" s="14"/>
      <c r="B25" s="14" t="s">
        <v>53</v>
      </c>
      <c r="C25" s="14" t="s">
        <v>54</v>
      </c>
    </row>
    <row r="26" spans="1:4" x14ac:dyDescent="0.25">
      <c r="A26" s="14" t="s">
        <v>55</v>
      </c>
      <c r="B26" s="14">
        <v>1</v>
      </c>
      <c r="C26" s="14">
        <v>0</v>
      </c>
    </row>
    <row r="27" spans="1:4" x14ac:dyDescent="0.25">
      <c r="A27" s="14" t="s">
        <v>33</v>
      </c>
      <c r="B27" s="14">
        <v>5</v>
      </c>
      <c r="C27" s="14">
        <v>0.5</v>
      </c>
    </row>
    <row r="28" spans="1:4" x14ac:dyDescent="0.25">
      <c r="A28" s="15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2" workbookViewId="0">
      <selection activeCell="G28" sqref="G28"/>
    </sheetView>
  </sheetViews>
  <sheetFormatPr baseColWidth="10" defaultRowHeight="15" x14ac:dyDescent="0.25"/>
  <cols>
    <col min="1" max="1" width="37.7109375" customWidth="1"/>
    <col min="7" max="7" width="20.140625" customWidth="1"/>
    <col min="13" max="13" width="11.85546875" bestFit="1" customWidth="1"/>
  </cols>
  <sheetData>
    <row r="1" spans="1:15" x14ac:dyDescent="0.25">
      <c r="H1" t="s">
        <v>16</v>
      </c>
    </row>
    <row r="2" spans="1:15" x14ac:dyDescent="0.25">
      <c r="A2" t="s">
        <v>8</v>
      </c>
    </row>
    <row r="3" spans="1:15" x14ac:dyDescent="0.25">
      <c r="G3" s="17" t="s">
        <v>20</v>
      </c>
      <c r="H3" s="17"/>
      <c r="I3" s="17"/>
      <c r="J3" s="17"/>
      <c r="K3" s="17"/>
      <c r="L3" s="17"/>
      <c r="M3" s="17"/>
    </row>
    <row r="4" spans="1:15" x14ac:dyDescent="0.25">
      <c r="A4" t="s">
        <v>9</v>
      </c>
      <c r="B4" s="2">
        <v>1</v>
      </c>
      <c r="D4">
        <v>1600</v>
      </c>
      <c r="G4" t="s">
        <v>17</v>
      </c>
      <c r="H4">
        <v>10000</v>
      </c>
      <c r="J4" t="s">
        <v>19</v>
      </c>
      <c r="M4">
        <f>INT(H4/H5)</f>
        <v>377</v>
      </c>
    </row>
    <row r="5" spans="1:15" x14ac:dyDescent="0.25">
      <c r="G5" t="s">
        <v>18</v>
      </c>
      <c r="H5">
        <v>26.5</v>
      </c>
    </row>
    <row r="7" spans="1:15" x14ac:dyDescent="0.25">
      <c r="G7" s="18" t="s">
        <v>21</v>
      </c>
      <c r="H7" s="19"/>
      <c r="I7" s="19"/>
      <c r="J7" s="19"/>
      <c r="K7" s="19"/>
      <c r="L7" s="19"/>
      <c r="M7" s="19"/>
    </row>
    <row r="8" spans="1:15" x14ac:dyDescent="0.25">
      <c r="A8" t="s">
        <v>11</v>
      </c>
      <c r="B8" s="2">
        <v>0.03</v>
      </c>
      <c r="D8">
        <f>B8*D4</f>
        <v>48</v>
      </c>
      <c r="G8" t="s">
        <v>22</v>
      </c>
      <c r="H8">
        <v>1</v>
      </c>
      <c r="K8" t="s">
        <v>28</v>
      </c>
      <c r="M8">
        <v>1000</v>
      </c>
      <c r="O8" t="s">
        <v>32</v>
      </c>
    </row>
    <row r="9" spans="1:15" x14ac:dyDescent="0.25">
      <c r="G9" t="s">
        <v>23</v>
      </c>
      <c r="H9" t="s">
        <v>24</v>
      </c>
      <c r="I9" t="s">
        <v>25</v>
      </c>
      <c r="O9" t="s">
        <v>33</v>
      </c>
    </row>
    <row r="10" spans="1:15" x14ac:dyDescent="0.25">
      <c r="A10" t="s">
        <v>10</v>
      </c>
      <c r="B10" s="2">
        <v>0.01</v>
      </c>
      <c r="D10">
        <f>B10*D4</f>
        <v>16</v>
      </c>
      <c r="G10" t="s">
        <v>26</v>
      </c>
      <c r="H10">
        <v>27</v>
      </c>
      <c r="I10">
        <v>0.42</v>
      </c>
      <c r="K10" t="s">
        <v>29</v>
      </c>
      <c r="M10">
        <f>INT(M8/I10/100)</f>
        <v>23</v>
      </c>
      <c r="O10">
        <f>M10*I10*100</f>
        <v>966</v>
      </c>
    </row>
    <row r="11" spans="1:15" x14ac:dyDescent="0.25">
      <c r="G11" t="s">
        <v>27</v>
      </c>
      <c r="H11">
        <v>28</v>
      </c>
      <c r="I11">
        <v>0.46</v>
      </c>
      <c r="K11" t="s">
        <v>29</v>
      </c>
      <c r="M11">
        <f>INT(M8/I11/100)</f>
        <v>21</v>
      </c>
      <c r="O11">
        <f>M11*I11*100</f>
        <v>966</v>
      </c>
    </row>
    <row r="12" spans="1:15" x14ac:dyDescent="0.25">
      <c r="A12" t="s">
        <v>12</v>
      </c>
      <c r="B12" s="2">
        <v>0.2</v>
      </c>
      <c r="D12">
        <f>B12*D4</f>
        <v>320</v>
      </c>
    </row>
    <row r="13" spans="1:15" x14ac:dyDescent="0.25">
      <c r="A13" t="s">
        <v>13</v>
      </c>
    </row>
    <row r="14" spans="1:15" x14ac:dyDescent="0.25">
      <c r="G14" t="s">
        <v>30</v>
      </c>
      <c r="H14">
        <f>B15*M8</f>
        <v>150</v>
      </c>
    </row>
    <row r="15" spans="1:15" x14ac:dyDescent="0.25">
      <c r="A15" t="s">
        <v>14</v>
      </c>
      <c r="B15" s="2">
        <f>D8/D12</f>
        <v>0.15</v>
      </c>
      <c r="G15" t="s">
        <v>31</v>
      </c>
      <c r="H15">
        <f>B17*M8</f>
        <v>50</v>
      </c>
    </row>
    <row r="16" spans="1:15" x14ac:dyDescent="0.25">
      <c r="B16" s="2"/>
    </row>
    <row r="17" spans="1:10" x14ac:dyDescent="0.25">
      <c r="A17" t="s">
        <v>15</v>
      </c>
      <c r="B17" s="2">
        <f>D10/D12</f>
        <v>0.05</v>
      </c>
      <c r="G17" t="s">
        <v>34</v>
      </c>
      <c r="H17">
        <v>0.42</v>
      </c>
    </row>
    <row r="18" spans="1:10" x14ac:dyDescent="0.25">
      <c r="G18" t="s">
        <v>35</v>
      </c>
      <c r="H18">
        <v>23</v>
      </c>
    </row>
    <row r="20" spans="1:10" x14ac:dyDescent="0.25">
      <c r="G20" t="s">
        <v>36</v>
      </c>
      <c r="H20">
        <f>(H17*23*100-H15)/(23*100)</f>
        <v>0.39826086956521739</v>
      </c>
      <c r="J20" t="s">
        <v>37</v>
      </c>
    </row>
    <row r="22" spans="1:10" x14ac:dyDescent="0.25">
      <c r="G22" t="s">
        <v>36</v>
      </c>
      <c r="H22">
        <f>(H17*23*100+H14)/(23*100)</f>
        <v>0.48521739130434782</v>
      </c>
      <c r="J22" t="s">
        <v>38</v>
      </c>
    </row>
    <row r="23" spans="1:10" x14ac:dyDescent="0.25">
      <c r="A23" s="3" t="s">
        <v>40</v>
      </c>
      <c r="B23" s="4">
        <v>1</v>
      </c>
      <c r="C23" s="3">
        <v>1600</v>
      </c>
      <c r="D23" s="3"/>
    </row>
    <row r="24" spans="1:10" x14ac:dyDescent="0.25">
      <c r="A24" s="3" t="s">
        <v>41</v>
      </c>
      <c r="B24" s="4">
        <v>0.03</v>
      </c>
      <c r="C24" s="3">
        <f>C23*B24</f>
        <v>48</v>
      </c>
      <c r="D24" s="3"/>
    </row>
    <row r="25" spans="1:10" x14ac:dyDescent="0.25">
      <c r="A25" s="3" t="s">
        <v>43</v>
      </c>
      <c r="B25" s="4">
        <v>0.01</v>
      </c>
      <c r="C25" s="3">
        <f>C23*B25</f>
        <v>16</v>
      </c>
      <c r="D25" s="3"/>
    </row>
    <row r="26" spans="1:10" x14ac:dyDescent="0.25">
      <c r="A26" s="3" t="s">
        <v>44</v>
      </c>
      <c r="B26" s="4">
        <v>0.2</v>
      </c>
      <c r="C26" s="3">
        <f>C23*B26</f>
        <v>320</v>
      </c>
      <c r="D26" s="3"/>
    </row>
    <row r="27" spans="1:10" x14ac:dyDescent="0.25">
      <c r="A27" s="3"/>
      <c r="B27" s="4"/>
      <c r="C27" s="3"/>
      <c r="D27" s="3"/>
    </row>
    <row r="28" spans="1:10" x14ac:dyDescent="0.25">
      <c r="A28" s="3" t="s">
        <v>39</v>
      </c>
      <c r="B28" s="3"/>
      <c r="C28" s="3">
        <v>0.42</v>
      </c>
      <c r="D28" s="3"/>
    </row>
    <row r="29" spans="1:10" x14ac:dyDescent="0.25">
      <c r="A29" s="3" t="s">
        <v>47</v>
      </c>
      <c r="B29" s="3"/>
      <c r="C29" s="3">
        <v>5</v>
      </c>
      <c r="D29" s="3"/>
    </row>
    <row r="30" spans="1:10" x14ac:dyDescent="0.25">
      <c r="A30" s="3"/>
      <c r="B30" s="3"/>
      <c r="C30" s="3"/>
      <c r="D30" s="3"/>
    </row>
    <row r="31" spans="1:10" x14ac:dyDescent="0.25">
      <c r="A31" s="3" t="s">
        <v>45</v>
      </c>
      <c r="B31" s="3"/>
      <c r="C31" s="3">
        <f>(C28*C29*100+C24)/(C29*100)</f>
        <v>0.51600000000000001</v>
      </c>
      <c r="D31" s="3"/>
      <c r="F31" t="s">
        <v>42</v>
      </c>
    </row>
    <row r="32" spans="1:10" x14ac:dyDescent="0.25">
      <c r="A32" s="3"/>
      <c r="B32" s="3"/>
      <c r="C32" s="3"/>
      <c r="D32" s="3"/>
    </row>
    <row r="33" spans="1:4" x14ac:dyDescent="0.25">
      <c r="A33" s="3" t="s">
        <v>46</v>
      </c>
      <c r="B33" s="3"/>
      <c r="C33" s="3">
        <f>(C28*C29*100-C25)/(C29*100)</f>
        <v>0.38800000000000001</v>
      </c>
      <c r="D33" s="3"/>
    </row>
    <row r="34" spans="1:4" x14ac:dyDescent="0.25">
      <c r="A34" s="3"/>
      <c r="B34" s="3"/>
      <c r="C34" s="3"/>
      <c r="D34" s="3"/>
    </row>
  </sheetData>
  <mergeCells count="2">
    <mergeCell ref="G3:M3"/>
    <mergeCell ref="G7:M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Varios 1</vt:lpstr>
      <vt:lpstr>Varios 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2020-07-15T00:24:02Z</dcterms:created>
  <dcterms:modified xsi:type="dcterms:W3CDTF">2020-07-21T13:33:07Z</dcterms:modified>
</cp:coreProperties>
</file>