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arcelormittal-my.sharepoint.com/personal/ignacio_nicoletti_arcelormittal_com_ar/Documents/Desktop/Comercial/"/>
    </mc:Choice>
  </mc:AlternateContent>
  <xr:revisionPtr revIDLastSave="0" documentId="8_{C247AA12-FA0E-4149-9610-2AA1EE3AC61D}" xr6:coauthVersionLast="47" xr6:coauthVersionMax="47" xr10:uidLastSave="{00000000-0000-0000-0000-000000000000}"/>
  <workbookProtection workbookAlgorithmName="SHA-512" workbookHashValue="uIRJV2w2HDFY5MEedK93p7tXGm1qo8LXiYua7SSb8vjGaQx1/cKHtEp9ufP9BwB6Ope+qneuSpLZCJ2fgRFe/Q==" workbookSaltValue="yFe0x3iFkylIM2Px8g1jPg==" workbookSpinCount="100000" lockStructure="1"/>
  <bookViews>
    <workbookView xWindow="-120" yWindow="-120" windowWidth="20730" windowHeight="11160" xr2:uid="{00000000-000D-0000-FFFF-FFFF00000000}"/>
  </bookViews>
  <sheets>
    <sheet name="SCORING" sheetId="1" r:id="rId1"/>
    <sheet name="CALCULO FINANCIAMIENTO" sheetId="31" state="hidden" r:id="rId2"/>
    <sheet name="LOCALIZACION TIERRA" sheetId="30" state="hidden" r:id="rId3"/>
    <sheet name="VALOR DE LA TIERRA " sheetId="33" state="hidden" r:id="rId4"/>
    <sheet name="Tasa BADLAR" sheetId="11" state="hidden" r:id="rId5"/>
    <sheet name="LCT" sheetId="10" state="hidden" r:id="rId6"/>
    <sheet name="Scoring Viejo" sheetId="22" state="hidden" r:id="rId7"/>
    <sheet name="FORMULA NUEVOS" sheetId="23" state="hidden" r:id="rId8"/>
    <sheet name="FORMULA RENOVACIONES" sheetId="24" state="hidden" r:id="rId9"/>
    <sheet name="COMPARACION NUEVOS" sheetId="25" state="hidden" r:id="rId10"/>
    <sheet name="COMPARACION RENOVACIONES" sheetId="26" state="hidden" r:id="rId11"/>
    <sheet name="Proyectado" sheetId="14" state="hidden" r:id="rId12"/>
    <sheet name="Lista Plazos" sheetId="16" state="hidden" r:id="rId13"/>
    <sheet name="LISTAS DESPLEGABLES" sheetId="27" state="hidden" r:id="rId14"/>
    <sheet name="CLANAE" sheetId="4" state="hidden" r:id="rId15"/>
    <sheet name="Limites SEPYME" sheetId="5" state="hidden" r:id="rId16"/>
    <sheet name="Valor Hectárea" sheetId="6" state="hidden" r:id="rId17"/>
    <sheet name="Lista Departamentos" sheetId="7" state="hidden" r:id="rId18"/>
    <sheet name="Lista SI - NO" sheetId="9" state="hidden" r:id="rId19"/>
  </sheets>
  <externalReferences>
    <externalReference r:id="rId20"/>
  </externalReferences>
  <definedNames>
    <definedName name="_xlnm._FilterDatabase" localSheetId="3" hidden="1">'VALOR DE LA TIERRA '!$A$1:$C$209</definedName>
    <definedName name="_xlnm.Print_Area" localSheetId="0">SCORING!$A$1:$N$50</definedName>
    <definedName name="_xlnm.Print_Area" localSheetId="6">'Scoring Viejo'!$A$1:$K$67</definedName>
    <definedName name="badlar">'Tasa BADLAR'!$G$249</definedName>
    <definedName name="BSAS">'LOCALIZACION TIERRA'!$A$3:$A$135</definedName>
    <definedName name="CORDOBA">'LOCALIZACION TIERRA'!$B$3:$B$28</definedName>
    <definedName name="ENTRERIOS">'LOCALIZACION TIERRA'!$D$3:$D$19</definedName>
    <definedName name="NEA">'LOCALIZACION TIERRA'!$E$3:$E$6</definedName>
    <definedName name="NOA">'LOCALIZACION TIERRA'!$F$3:$F$8</definedName>
    <definedName name="OTROS">'LOCALIZACION TIERRA'!$G$3:$G$5</definedName>
    <definedName name="Plazos">'Lista Plazos'!$A$1:$A$6</definedName>
    <definedName name="Principales_variables" localSheetId="4">'Tasa BADLAR'!$B$2:$D$339</definedName>
    <definedName name="Principales_variables_datos.asp?descri_18_fecha_Fecha_Ref_campo_Bad_pri_pes" localSheetId="0">SCORING!#REF!</definedName>
    <definedName name="SANTAFE">'LOCALIZACION TIERRA'!$C$3:$C$21</definedName>
    <definedName name="SINO">'Lista SI - NO'!$A$1:$A$2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E34" i="1"/>
  <c r="B147" i="33"/>
  <c r="B152" i="33"/>
  <c r="B142" i="33"/>
  <c r="D20" i="31"/>
  <c r="G34" i="1" l="1"/>
  <c r="B186" i="33"/>
  <c r="B182" i="33"/>
  <c r="B195" i="33"/>
  <c r="D3" i="33" l="1"/>
  <c r="D4" i="33" s="1"/>
  <c r="D5" i="33" s="1"/>
  <c r="D6" i="33" s="1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D20" i="33" s="1"/>
  <c r="D21" i="33" s="1"/>
  <c r="D22" i="33" s="1"/>
  <c r="D23" i="33" s="1"/>
  <c r="D24" i="33" s="1"/>
  <c r="D25" i="33" s="1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D37" i="33" s="1"/>
  <c r="D38" i="33" s="1"/>
  <c r="D39" i="33" s="1"/>
  <c r="D40" i="33" s="1"/>
  <c r="D41" i="33" s="1"/>
  <c r="D42" i="33" s="1"/>
  <c r="D43" i="33" s="1"/>
  <c r="D44" i="33" s="1"/>
  <c r="D45" i="33" s="1"/>
  <c r="D46" i="33" s="1"/>
  <c r="D47" i="33" s="1"/>
  <c r="D48" i="33" s="1"/>
  <c r="D49" i="33" s="1"/>
  <c r="D50" i="33" s="1"/>
  <c r="D51" i="33" s="1"/>
  <c r="D52" i="33" s="1"/>
  <c r="D53" i="33" s="1"/>
  <c r="D54" i="33" s="1"/>
  <c r="D55" i="33" s="1"/>
  <c r="D56" i="33" s="1"/>
  <c r="D57" i="33" s="1"/>
  <c r="D58" i="33" s="1"/>
  <c r="D59" i="33" s="1"/>
  <c r="D60" i="33" s="1"/>
  <c r="D61" i="33" s="1"/>
  <c r="D62" i="33" s="1"/>
  <c r="D63" i="33" s="1"/>
  <c r="D64" i="33" s="1"/>
  <c r="D65" i="33" s="1"/>
  <c r="D66" i="33" s="1"/>
  <c r="D67" i="33" s="1"/>
  <c r="D68" i="33" s="1"/>
  <c r="D69" i="33" s="1"/>
  <c r="D70" i="33" s="1"/>
  <c r="D71" i="33" s="1"/>
  <c r="D72" i="33" s="1"/>
  <c r="D73" i="33" s="1"/>
  <c r="D74" i="33" s="1"/>
  <c r="D75" i="33" s="1"/>
  <c r="D76" i="33" s="1"/>
  <c r="D77" i="33" s="1"/>
  <c r="D78" i="33" s="1"/>
  <c r="D79" i="33" s="1"/>
  <c r="D80" i="33" s="1"/>
  <c r="D81" i="33" s="1"/>
  <c r="D82" i="33" s="1"/>
  <c r="D83" i="33" s="1"/>
  <c r="D84" i="33" s="1"/>
  <c r="D85" i="33" s="1"/>
  <c r="D86" i="33" s="1"/>
  <c r="D87" i="33" s="1"/>
  <c r="D88" i="33" s="1"/>
  <c r="D89" i="33" s="1"/>
  <c r="D90" i="33" s="1"/>
  <c r="D91" i="33" s="1"/>
  <c r="D92" i="33" s="1"/>
  <c r="D93" i="33" s="1"/>
  <c r="D94" i="33" s="1"/>
  <c r="D95" i="33" s="1"/>
  <c r="D96" i="33" s="1"/>
  <c r="D97" i="33" s="1"/>
  <c r="D98" i="33" s="1"/>
  <c r="D99" i="33" s="1"/>
  <c r="D100" i="33" s="1"/>
  <c r="D101" i="33" s="1"/>
  <c r="D102" i="33" s="1"/>
  <c r="D103" i="33" s="1"/>
  <c r="D104" i="33" s="1"/>
  <c r="D105" i="33" s="1"/>
  <c r="D106" i="33" s="1"/>
  <c r="D107" i="33" s="1"/>
  <c r="D108" i="33" s="1"/>
  <c r="D109" i="33" s="1"/>
  <c r="D110" i="33" s="1"/>
  <c r="D111" i="33" s="1"/>
  <c r="D112" i="33" s="1"/>
  <c r="D113" i="33" s="1"/>
  <c r="D114" i="33" s="1"/>
  <c r="D115" i="33" s="1"/>
  <c r="D116" i="33" s="1"/>
  <c r="D117" i="33" s="1"/>
  <c r="D118" i="33" s="1"/>
  <c r="D119" i="33" s="1"/>
  <c r="D120" i="33" s="1"/>
  <c r="D121" i="33" s="1"/>
  <c r="D122" i="33" s="1"/>
  <c r="D123" i="33" s="1"/>
  <c r="D124" i="33" s="1"/>
  <c r="D125" i="33" s="1"/>
  <c r="D126" i="33" s="1"/>
  <c r="D127" i="33" s="1"/>
  <c r="D128" i="33" s="1"/>
  <c r="D129" i="33" s="1"/>
  <c r="D130" i="33" s="1"/>
  <c r="D131" i="33" s="1"/>
  <c r="D132" i="33" s="1"/>
  <c r="D133" i="33" s="1"/>
  <c r="D134" i="33" s="1"/>
  <c r="D135" i="33" s="1"/>
  <c r="D136" i="33" s="1"/>
  <c r="D137" i="33" s="1"/>
  <c r="D138" i="33" s="1"/>
  <c r="D139" i="33" s="1"/>
  <c r="D140" i="33" s="1"/>
  <c r="D141" i="33" s="1"/>
  <c r="D142" i="33" s="1"/>
  <c r="D143" i="33" s="1"/>
  <c r="D144" i="33" s="1"/>
  <c r="D145" i="33" s="1"/>
  <c r="D146" i="33" s="1"/>
  <c r="D147" i="33" s="1"/>
  <c r="D148" i="33" s="1"/>
  <c r="D149" i="33" s="1"/>
  <c r="D150" i="33" s="1"/>
  <c r="D151" i="33" s="1"/>
  <c r="D152" i="33" s="1"/>
  <c r="D153" i="33" s="1"/>
  <c r="D154" i="33" s="1"/>
  <c r="D155" i="33" s="1"/>
  <c r="D156" i="33" s="1"/>
  <c r="D157" i="33" s="1"/>
  <c r="D158" i="33" s="1"/>
  <c r="D159" i="33" s="1"/>
  <c r="D160" i="33" s="1"/>
  <c r="D161" i="33" s="1"/>
  <c r="D162" i="33" s="1"/>
  <c r="D163" i="33" s="1"/>
  <c r="D164" i="33" s="1"/>
  <c r="D165" i="33" s="1"/>
  <c r="D166" i="33" s="1"/>
  <c r="D167" i="33" s="1"/>
  <c r="D168" i="33" s="1"/>
  <c r="D169" i="33" s="1"/>
  <c r="D170" i="33" s="1"/>
  <c r="D171" i="33" s="1"/>
  <c r="D172" i="33" s="1"/>
  <c r="D173" i="33" s="1"/>
  <c r="D174" i="33" s="1"/>
  <c r="D175" i="33" s="1"/>
  <c r="D176" i="33" s="1"/>
  <c r="D177" i="33" s="1"/>
  <c r="D178" i="33" s="1"/>
  <c r="D179" i="33" s="1"/>
  <c r="D180" i="33" s="1"/>
  <c r="D181" i="33" s="1"/>
  <c r="D182" i="33" s="1"/>
  <c r="D183" i="33" s="1"/>
  <c r="D184" i="33" s="1"/>
  <c r="D185" i="33" s="1"/>
  <c r="D186" i="33" s="1"/>
  <c r="D187" i="33" s="1"/>
  <c r="D188" i="33" s="1"/>
  <c r="D189" i="33" s="1"/>
  <c r="D190" i="33" s="1"/>
  <c r="D191" i="33" s="1"/>
  <c r="D192" i="33" s="1"/>
  <c r="D193" i="33" s="1"/>
  <c r="D194" i="33" s="1"/>
  <c r="D195" i="33" s="1"/>
  <c r="D196" i="33" s="1"/>
  <c r="D197" i="33" s="1"/>
  <c r="D198" i="33" s="1"/>
  <c r="D199" i="33" s="1"/>
  <c r="D200" i="33" s="1"/>
  <c r="D201" i="33" s="1"/>
  <c r="D202" i="33" s="1"/>
  <c r="D203" i="33" s="1"/>
  <c r="D204" i="33" s="1"/>
  <c r="D205" i="33" s="1"/>
  <c r="D206" i="33" s="1"/>
  <c r="D207" i="33" s="1"/>
  <c r="D208" i="33" s="1"/>
  <c r="D209" i="33" s="1"/>
  <c r="H17" i="31"/>
  <c r="I17" i="31" s="1"/>
  <c r="H18" i="31"/>
  <c r="I18" i="31" s="1"/>
  <c r="H19" i="31"/>
  <c r="I19" i="31" s="1"/>
  <c r="H3" i="31"/>
  <c r="I3" i="31" s="1"/>
  <c r="H4" i="31"/>
  <c r="I4" i="31" s="1"/>
  <c r="H5" i="31"/>
  <c r="I5" i="31" s="1"/>
  <c r="H6" i="31"/>
  <c r="I6" i="31" s="1"/>
  <c r="H7" i="31"/>
  <c r="I7" i="31" s="1"/>
  <c r="H8" i="31"/>
  <c r="I8" i="31" s="1"/>
  <c r="H9" i="31"/>
  <c r="I9" i="31" s="1"/>
  <c r="H10" i="31"/>
  <c r="I10" i="31" s="1"/>
  <c r="H11" i="31"/>
  <c r="I11" i="31" s="1"/>
  <c r="H12" i="31"/>
  <c r="I12" i="31" s="1"/>
  <c r="H13" i="31"/>
  <c r="I13" i="31" s="1"/>
  <c r="H14" i="31"/>
  <c r="I14" i="31" s="1"/>
  <c r="H15" i="31"/>
  <c r="I15" i="31" s="1"/>
  <c r="H16" i="31"/>
  <c r="I16" i="31" s="1"/>
  <c r="J12" i="31"/>
  <c r="H2" i="31"/>
  <c r="I2" i="31" s="1"/>
  <c r="F4" i="31"/>
  <c r="J5" i="31"/>
  <c r="J6" i="31"/>
  <c r="J7" i="31"/>
  <c r="J8" i="31"/>
  <c r="J9" i="31"/>
  <c r="J10" i="31"/>
  <c r="J11" i="31"/>
  <c r="F6" i="31"/>
  <c r="J14" i="31"/>
  <c r="J15" i="31"/>
  <c r="J16" i="31"/>
  <c r="J17" i="31"/>
  <c r="J18" i="31"/>
  <c r="J19" i="31"/>
  <c r="B208" i="33"/>
  <c r="B207" i="33"/>
  <c r="B203" i="33"/>
  <c r="B202" i="33"/>
  <c r="B196" i="33"/>
  <c r="B194" i="33"/>
  <c r="B192" i="33"/>
  <c r="B181" i="33"/>
  <c r="B180" i="33"/>
  <c r="B190" i="33"/>
  <c r="L17" i="31" l="1"/>
  <c r="J3" i="31"/>
  <c r="K3" i="31" s="1"/>
  <c r="L3" i="31" s="1"/>
  <c r="F3" i="31"/>
  <c r="J2" i="31"/>
  <c r="K2" i="31" s="1"/>
  <c r="L2" i="31" s="1"/>
  <c r="F2" i="31"/>
  <c r="J13" i="31"/>
  <c r="K13" i="31" s="1"/>
  <c r="J4" i="31"/>
  <c r="K4" i="31" s="1"/>
  <c r="L4" i="31" s="1"/>
  <c r="F5" i="31"/>
  <c r="K16" i="31"/>
  <c r="L16" i="31" s="1"/>
  <c r="K9" i="31"/>
  <c r="L9" i="31" s="1"/>
  <c r="K12" i="31"/>
  <c r="L12" i="31" s="1"/>
  <c r="K8" i="31"/>
  <c r="L8" i="31" s="1"/>
  <c r="K5" i="31"/>
  <c r="L5" i="31" s="1"/>
  <c r="K18" i="31"/>
  <c r="L18" i="31" s="1"/>
  <c r="K14" i="31"/>
  <c r="L14" i="31" s="1"/>
  <c r="K10" i="31"/>
  <c r="L10" i="31" s="1"/>
  <c r="K6" i="31"/>
  <c r="L6" i="31" s="1"/>
  <c r="K19" i="31"/>
  <c r="L19" i="31" s="1"/>
  <c r="K15" i="31"/>
  <c r="L15" i="31" s="1"/>
  <c r="K11" i="31"/>
  <c r="L11" i="31" s="1"/>
  <c r="K7" i="31"/>
  <c r="L7" i="31" s="1"/>
  <c r="K17" i="31"/>
  <c r="F7" i="31" l="1"/>
  <c r="D7" i="31" s="1"/>
  <c r="D8" i="31"/>
  <c r="L13" i="31"/>
  <c r="L20" i="31" s="1"/>
  <c r="D10" i="31" l="1"/>
  <c r="D13" i="31" s="1"/>
  <c r="B178" i="33"/>
  <c r="B175" i="33"/>
  <c r="B168" i="33"/>
  <c r="B150" i="33"/>
  <c r="B143" i="33"/>
  <c r="B148" i="33"/>
  <c r="B139" i="33"/>
  <c r="B141" i="33"/>
  <c r="B140" i="33"/>
  <c r="B77" i="33"/>
  <c r="B11" i="33"/>
  <c r="B59" i="33"/>
  <c r="B124" i="33"/>
  <c r="B14" i="33"/>
  <c r="B42" i="33"/>
  <c r="B88" i="33"/>
  <c r="B73" i="33"/>
  <c r="B90" i="33"/>
  <c r="B10" i="33"/>
  <c r="B17" i="33"/>
  <c r="B28" i="33"/>
  <c r="B46" i="33"/>
  <c r="B129" i="33"/>
  <c r="F34" i="1" l="1"/>
  <c r="D34" i="1"/>
  <c r="H34" i="1" l="1"/>
  <c r="E35" i="1" s="1"/>
  <c r="G249" i="11"/>
  <c r="L21" i="31" l="1"/>
  <c r="L22" i="31" s="1"/>
  <c r="D35" i="1"/>
  <c r="F35" i="1"/>
  <c r="G7" i="10"/>
  <c r="L33" i="31" l="1"/>
  <c r="L31" i="31"/>
  <c r="L30" i="31"/>
  <c r="L35" i="31"/>
  <c r="L34" i="31"/>
  <c r="L32" i="31"/>
  <c r="L29" i="31"/>
  <c r="L36" i="31"/>
  <c r="L28" i="31"/>
  <c r="G6" i="10"/>
  <c r="G5" i="10"/>
  <c r="G4" i="10"/>
  <c r="D28" i="14"/>
  <c r="L37" i="31" l="1"/>
  <c r="D18" i="31" s="1"/>
  <c r="D22" i="31" s="1"/>
  <c r="B9" i="22"/>
  <c r="C39" i="22" l="1"/>
  <c r="D39" i="22"/>
  <c r="J86" i="22" s="1"/>
  <c r="C38" i="22"/>
  <c r="D38" i="22"/>
  <c r="C34" i="22"/>
  <c r="C33" i="22"/>
  <c r="C32" i="22"/>
  <c r="C31" i="22"/>
  <c r="C29" i="22"/>
  <c r="C28" i="22"/>
  <c r="I21" i="22" s="1"/>
  <c r="D32" i="22"/>
  <c r="D33" i="22"/>
  <c r="D34" i="22"/>
  <c r="D31" i="22"/>
  <c r="D29" i="22"/>
  <c r="C4" i="24" s="1"/>
  <c r="D28" i="22"/>
  <c r="J21" i="22" s="1"/>
  <c r="C3" i="24" s="1"/>
  <c r="C19" i="22"/>
  <c r="D19" i="22"/>
  <c r="J9" i="22"/>
  <c r="G12" i="22" s="1"/>
  <c r="B7" i="22"/>
  <c r="B6" i="22"/>
  <c r="B4" i="22"/>
  <c r="B3" i="22"/>
  <c r="B2" i="22"/>
  <c r="I3" i="23"/>
  <c r="C13" i="23" s="1"/>
  <c r="C3" i="23"/>
  <c r="C6" i="23" s="1"/>
  <c r="G8" i="25"/>
  <c r="C8" i="25"/>
  <c r="C16" i="25" s="1"/>
  <c r="C7" i="25"/>
  <c r="C15" i="25" s="1"/>
  <c r="C6" i="25"/>
  <c r="G5" i="25"/>
  <c r="C5" i="25"/>
  <c r="G6" i="25" s="1"/>
  <c r="F11" i="23"/>
  <c r="C11" i="23"/>
  <c r="C4" i="23"/>
  <c r="F3" i="23"/>
  <c r="F5" i="23" s="1"/>
  <c r="F8" i="23" s="1"/>
  <c r="A87" i="22"/>
  <c r="D67" i="22" s="1"/>
  <c r="C51" i="22" s="1"/>
  <c r="B30" i="22"/>
  <c r="B35" i="22" s="1"/>
  <c r="H18" i="22" s="1"/>
  <c r="B24" i="22"/>
  <c r="H23" i="22"/>
  <c r="I22" i="22"/>
  <c r="H21" i="22"/>
  <c r="B20" i="22"/>
  <c r="K2" i="22"/>
  <c r="C14" i="25" l="1"/>
  <c r="B25" i="22"/>
  <c r="H17" i="22" s="1"/>
  <c r="G7" i="25"/>
  <c r="C6" i="26"/>
  <c r="B10" i="22"/>
  <c r="D10" i="22" s="1"/>
  <c r="C30" i="22"/>
  <c r="I23" i="22" s="1"/>
  <c r="J22" i="22"/>
  <c r="K75" i="22" s="1"/>
  <c r="J77" i="22"/>
  <c r="C6" i="24"/>
  <c r="D30" i="22"/>
  <c r="D35" i="22" s="1"/>
  <c r="J18" i="22" s="1"/>
  <c r="B12" i="22"/>
  <c r="J12" i="22" s="1"/>
  <c r="C9" i="22"/>
  <c r="C52" i="22"/>
  <c r="H19" i="22"/>
  <c r="H20" i="22" s="1"/>
  <c r="F6" i="23"/>
  <c r="C13" i="25"/>
  <c r="C5" i="26"/>
  <c r="G6" i="26" s="1"/>
  <c r="C35" i="22" l="1"/>
  <c r="I19" i="22" s="1"/>
  <c r="I20" i="22" s="1"/>
  <c r="L31" i="22"/>
  <c r="J84" i="22"/>
  <c r="J75" i="22"/>
  <c r="J19" i="22"/>
  <c r="J20" i="22" s="1"/>
  <c r="J23" i="22"/>
  <c r="J76" i="22" s="1"/>
  <c r="F11" i="24" s="1"/>
  <c r="J82" i="22"/>
  <c r="K73" i="22"/>
  <c r="J73" i="22"/>
  <c r="L29" i="22"/>
  <c r="I18" i="22" l="1"/>
  <c r="C7" i="26"/>
  <c r="C15" i="26" s="1"/>
  <c r="J85" i="22"/>
  <c r="K74" i="22"/>
  <c r="J83" i="22"/>
  <c r="J74" i="22"/>
  <c r="L30" i="22"/>
  <c r="G7" i="26" l="1"/>
  <c r="K4" i="10" l="1"/>
  <c r="D4" i="10" l="1"/>
  <c r="D17" i="22" l="1"/>
  <c r="C17" i="22"/>
  <c r="D40" i="22" l="1"/>
  <c r="G8" i="26" l="1"/>
  <c r="G45" i="22"/>
  <c r="B3" i="14"/>
  <c r="C3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3" i="14"/>
  <c r="C13" i="14"/>
  <c r="B14" i="14"/>
  <c r="C14" i="14"/>
  <c r="B15" i="14"/>
  <c r="C15" i="14"/>
  <c r="B17" i="14"/>
  <c r="C17" i="14"/>
  <c r="B18" i="14"/>
  <c r="C18" i="14"/>
  <c r="B24" i="14"/>
  <c r="C24" i="14"/>
  <c r="B25" i="14"/>
  <c r="C25" i="14"/>
  <c r="B27" i="14"/>
  <c r="C27" i="14"/>
  <c r="B28" i="14"/>
  <c r="C28" i="14"/>
  <c r="B29" i="14"/>
  <c r="C29" i="14"/>
  <c r="B30" i="14"/>
  <c r="C30" i="14"/>
  <c r="B33" i="14"/>
  <c r="C33" i="14"/>
  <c r="C2" i="14"/>
  <c r="E10" i="10" l="1"/>
  <c r="H2" i="14" l="1"/>
  <c r="D33" i="14"/>
  <c r="D20" i="14"/>
  <c r="D7" i="14"/>
  <c r="D24" i="14" l="1"/>
  <c r="E6" i="10"/>
  <c r="E5" i="10"/>
  <c r="E7" i="10"/>
  <c r="E4" i="10"/>
  <c r="D27" i="14" l="1"/>
  <c r="H7" i="14"/>
  <c r="H8" i="14"/>
  <c r="D25" i="14"/>
  <c r="D26" i="14" l="1"/>
  <c r="H9" i="14" l="1"/>
  <c r="D30" i="14"/>
  <c r="D31" i="14" s="1"/>
  <c r="H5" i="14" s="1"/>
  <c r="D5" i="10"/>
  <c r="K5" i="10" l="1"/>
  <c r="K6" i="10"/>
  <c r="H6" i="14"/>
  <c r="C10" i="10" l="1"/>
  <c r="B10" i="10" s="1"/>
  <c r="K7" i="10" s="1"/>
  <c r="B19" i="14" l="1"/>
  <c r="C23" i="22"/>
  <c r="C19" i="14"/>
  <c r="D23" i="22"/>
  <c r="C12" i="10"/>
  <c r="D12" i="10"/>
  <c r="D22" i="10" l="1"/>
  <c r="D7" i="10"/>
  <c r="C18" i="22"/>
  <c r="C20" i="22" s="1"/>
  <c r="E12" i="10" l="1"/>
  <c r="D23" i="10" s="1"/>
  <c r="C11" i="14"/>
  <c r="D18" i="22"/>
  <c r="D20" i="22" s="1"/>
  <c r="B11" i="14"/>
  <c r="D6" i="10"/>
  <c r="G14" i="14"/>
  <c r="G8" i="14"/>
  <c r="G7" i="14"/>
  <c r="B16" i="14"/>
  <c r="C22" i="22" l="1"/>
  <c r="C24" i="22" s="1"/>
  <c r="C25" i="22" s="1"/>
  <c r="I17" i="22" s="1"/>
  <c r="G11" i="14"/>
  <c r="D4" i="14"/>
  <c r="H11" i="14" s="1"/>
  <c r="G10" i="14"/>
  <c r="D5" i="14"/>
  <c r="G12" i="14"/>
  <c r="D13" i="14"/>
  <c r="H12" i="14" s="1"/>
  <c r="B20" i="14"/>
  <c r="D20" i="10"/>
  <c r="G13" i="14" l="1"/>
  <c r="C16" i="14"/>
  <c r="D22" i="22"/>
  <c r="D24" i="22" s="1"/>
  <c r="B12" i="14"/>
  <c r="H10" i="14"/>
  <c r="H13" i="14" s="1"/>
  <c r="H14" i="14"/>
  <c r="C20" i="14"/>
  <c r="D25" i="22" l="1"/>
  <c r="J17" i="22" s="1"/>
  <c r="B21" i="14"/>
  <c r="C12" i="14" l="1"/>
  <c r="J81" i="22"/>
  <c r="C45" i="22" s="1"/>
  <c r="C47" i="22" s="1"/>
  <c r="I5" i="10" s="1"/>
  <c r="L28" i="22"/>
  <c r="I3" i="24" s="1"/>
  <c r="J72" i="22"/>
  <c r="C11" i="24" s="1"/>
  <c r="C43" i="22" s="1"/>
  <c r="K72" i="22"/>
  <c r="F3" i="24" s="1"/>
  <c r="G5" i="26"/>
  <c r="C8" i="26"/>
  <c r="C16" i="26" s="1"/>
  <c r="F7" i="10" l="1"/>
  <c r="F6" i="10"/>
  <c r="F5" i="10"/>
  <c r="F4" i="10"/>
  <c r="C14" i="26"/>
  <c r="F6" i="24"/>
  <c r="C13" i="26"/>
  <c r="F5" i="24"/>
  <c r="C26" i="14"/>
  <c r="F8" i="24" l="1"/>
  <c r="C13" i="24" s="1"/>
  <c r="C48" i="22" s="1"/>
  <c r="B26" i="14"/>
  <c r="G9" i="14"/>
  <c r="C21" i="14"/>
  <c r="C49" i="22" l="1"/>
  <c r="I4" i="10"/>
  <c r="B31" i="14"/>
  <c r="E18" i="10"/>
  <c r="C31" i="14"/>
  <c r="D21" i="10"/>
  <c r="G5" i="14"/>
  <c r="G4" i="14" l="1"/>
  <c r="D18" i="10"/>
  <c r="D17" i="10"/>
  <c r="G3" i="14"/>
  <c r="G6" i="14"/>
  <c r="E17" i="10"/>
  <c r="G2" i="14"/>
  <c r="E24" i="10" l="1"/>
  <c r="B15" i="22"/>
  <c r="B2" i="14"/>
  <c r="D19" i="10"/>
  <c r="D24" i="10" s="1"/>
  <c r="H5" i="10" l="1"/>
  <c r="H7" i="10"/>
  <c r="H6" i="10"/>
  <c r="H4" i="10"/>
  <c r="H15" i="22"/>
  <c r="C15" i="22"/>
  <c r="I15" i="22" l="1"/>
  <c r="D15" i="22"/>
  <c r="J15" i="22" s="1"/>
  <c r="J5" i="10" l="1"/>
  <c r="J6" i="10"/>
  <c r="J7" i="10"/>
  <c r="J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Reschini Cesar Dante</author>
  </authors>
  <commentList>
    <comment ref="D7" authorId="0" shapeId="0" xr:uid="{464FD551-2C63-4600-AEDD-2F6979F7053E}">
      <text>
        <r>
          <rPr>
            <b/>
            <sz val="9"/>
            <color indexed="81"/>
            <rFont val="Tahoma"/>
            <family val="2"/>
          </rPr>
          <t>COSNIDERO SOLO COSTO IMPLANTACION SOJA.-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ión" type="4" refreshedVersion="8" background="1" refreshOnLoad="1" saveData="1">
    <webPr sourceData="1" parsePre="1" consecutive="1" xl2000="1" url="http://www.bcra.gob.ar/PublicacionesEstadisticas/Principales_variables.asp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<sst xmlns="http://schemas.openxmlformats.org/spreadsheetml/2006/main" count="4811" uniqueCount="1730">
  <si>
    <t>Fecha:</t>
  </si>
  <si>
    <t>CUIT:</t>
  </si>
  <si>
    <t>Confeccionó:</t>
  </si>
  <si>
    <t>ANTIGÜEDAD:</t>
  </si>
  <si>
    <t>CLANAE:</t>
  </si>
  <si>
    <t>SECTOR:</t>
  </si>
  <si>
    <t>PROM. ULT. 3 EECC</t>
  </si>
  <si>
    <t>LIMITE SEPYME:</t>
  </si>
  <si>
    <t>Cuentas Particulares</t>
  </si>
  <si>
    <t>Ventas</t>
  </si>
  <si>
    <t>Costo de Mercaderia</t>
  </si>
  <si>
    <t>Gastos Fijos</t>
  </si>
  <si>
    <t>Resultado Financiero</t>
  </si>
  <si>
    <t>Otros Ingresos/egresos</t>
  </si>
  <si>
    <t>INDICES</t>
  </si>
  <si>
    <t>Endeudamiento</t>
  </si>
  <si>
    <t>Rentabilidad Neta de OIyE</t>
  </si>
  <si>
    <t>Ventas Mensuales</t>
  </si>
  <si>
    <t>Tendencia de Ventas</t>
  </si>
  <si>
    <t>EBITDA</t>
  </si>
  <si>
    <t>NO</t>
  </si>
  <si>
    <t>Clanae</t>
  </si>
  <si>
    <t>Descripción.</t>
  </si>
  <si>
    <t>Sector</t>
  </si>
  <si>
    <t>Cultivo de arroz</t>
  </si>
  <si>
    <t>Agropecuario</t>
  </si>
  <si>
    <t>Cultivo de trigo</t>
  </si>
  <si>
    <t>Cultivo de cereales n.c.p., excepto los de uso forrajero (Incluye alforfón, cebada cervecera, etc.)</t>
  </si>
  <si>
    <t>Cultivo de maíz</t>
  </si>
  <si>
    <t>Cultivo de cereales de uso forrajero n.c.p.</t>
  </si>
  <si>
    <t>Cultivo de pastos de uso forrajero</t>
  </si>
  <si>
    <t>Cultivo de soja</t>
  </si>
  <si>
    <t>Cultivo de girasol</t>
  </si>
  <si>
    <t>Cultivo de oleaginosas n.c.p. excepto soja y girasol (Incluye los cultivos de oleaginosas para aceites comestibles y/o uso industrial: cártamo, colza, jojoba, lino oleaginoso, maní, ricino, sésamo, tung, etc.)</t>
  </si>
  <si>
    <t>Cultivo de papa, batata y mandioca</t>
  </si>
  <si>
    <t>Cultivo de tomate</t>
  </si>
  <si>
    <t>Cultivo de bulbos, brotes, raíces y hortalizas de fruto n.c.p. (Incluye ají, ajo, alcaparra, berenjena, cebolla, calabaza, espárrago, frutilla, melón, pepino, pimiento, sandía, zanahoria, zapallo, zapallito, etc.)</t>
  </si>
  <si>
    <t>Cultivo de hortalizas de hoja y de otras hortalizas frescas (Incluye acelga, apio, coles, espinaca, lechuga, perejil, radicheta,repollo, etc.)</t>
  </si>
  <si>
    <t>Cultivo de legumbres frescas (Incluye arveja, chaucha, haba, lupino, etc.)</t>
  </si>
  <si>
    <t>Cultivo de legumbres secas (Incluye garbanzo, lenteja, poroto, etc.)</t>
  </si>
  <si>
    <t>Cultivo de tabaco</t>
  </si>
  <si>
    <t>Cultivo de algodón</t>
  </si>
  <si>
    <t>Cultivo de plantas para la obtención de fibras n.c.p. (Incluye abacá, cáñamo, formio, lino textil, maíz de Guinea, ramio, yute, etc.)</t>
  </si>
  <si>
    <t>Cultivo de flores</t>
  </si>
  <si>
    <t>Cultivo de plantas ornamentales</t>
  </si>
  <si>
    <t>Cultivos temporales n.c.p.</t>
  </si>
  <si>
    <t>Cultivo de vid para vinificar</t>
  </si>
  <si>
    <t>Cultivo de uva de mesa</t>
  </si>
  <si>
    <t>Cultivo de frutas cítricas (Incluye bergamota, lima, limón, mandarina, naranja, pomelo, kinoto, etc.)</t>
  </si>
  <si>
    <t>Cultivo de manzana y pera</t>
  </si>
  <si>
    <t>Cultivo de frutas de pepita n.c.p. (Incluye membrillo, níspero, etc.)</t>
  </si>
  <si>
    <t>Cultivo de frutas de carozo (Incluye cereza, ciruela, damasco, durazno, pelón, etc.)</t>
  </si>
  <si>
    <t>Cultivo de frutas tropicales y subtropicales (Incluye banana, ananá, mamón, palta, etc.)</t>
  </si>
  <si>
    <t>Cultivo de frutas secas (Incluye almendra, avellana, castaña, nuez, pistacho, etc.)</t>
  </si>
  <si>
    <t>Cultivo de frutas n.c.p. (Incluye kiwi, arándanos, mora, grosella, etc.)</t>
  </si>
  <si>
    <t>Cultivo de caña de azúcar</t>
  </si>
  <si>
    <t>Cultivo de plantas sacaríferas n.c.p. (Incluye remolacha azucarera, etc.)</t>
  </si>
  <si>
    <t>Cultivo de frutos oleaginosos (Incluye el cultivo de olivo, coco, palma, etc.)</t>
  </si>
  <si>
    <t>Cultivo de yerba mate</t>
  </si>
  <si>
    <t>Cultivo de té y otras plantas cuyas hojas se utilizan para preparar infusiones</t>
  </si>
  <si>
    <t>Cultivo de especias y de plantas aromáticas y medicinales</t>
  </si>
  <si>
    <t>Cultivos perennes n.c.p.</t>
  </si>
  <si>
    <t>Producción de semillas híbridas de cereales y oleaginosas</t>
  </si>
  <si>
    <t>Producción de semillas varietales o autofecundadas de cereales, oleaginosas, y forrajeras</t>
  </si>
  <si>
    <t>Producción de semillas de hortalizas y legumbres, flores y plantas ornamentales y árboles frutales</t>
  </si>
  <si>
    <t>Producción de semillas de cultivos agrícolas n.c.p.</t>
  </si>
  <si>
    <t>Producción de otras formas de propagación de cultivos agrícolas (Incluye gajos, bulbos, estacas enraizadas o no, esquejes, plantines, etc.)</t>
  </si>
  <si>
    <t>Cría de ganado bovino, excepto la realizada en cabañas y para la producción de leche (Incluye: ganado bubalino)</t>
  </si>
  <si>
    <t>Invernada de ganado bovino excepto el engorde en corrales (Feed-Lot)</t>
  </si>
  <si>
    <t>Engorde en corrales (Feed-Lot)</t>
  </si>
  <si>
    <t>Cría de ganado bovino realizada en cabañas (Incluye: ganado bubalino y la producción de semen)</t>
  </si>
  <si>
    <t>Cría de ganado equino, excepto la realizada en haras (Incluye equinos de trabajo, asnos, mulas, burdéganos)</t>
  </si>
  <si>
    <t>Cría de ganado equino realizada en haras (Incluye la producción de semen)</t>
  </si>
  <si>
    <t>Cría de camélidos (Incluye alpaca, guanaco, llama, vicuña)</t>
  </si>
  <si>
    <t>Cría de ganado ovino -excepto en cabañas y para la producción de lana y leche-</t>
  </si>
  <si>
    <t>Cría de ganado ovino realizada en cabañas</t>
  </si>
  <si>
    <t>Cría de ganado caprino -excepto la realizada en cabañas y para producción de pelos y de leche-</t>
  </si>
  <si>
    <t>Cría de ganado caprino realizada en cabañas</t>
  </si>
  <si>
    <t>Cría de ganado porcino, excepto la realizada en cabañas</t>
  </si>
  <si>
    <t>Cría de ganado porcino realizado en cabañas</t>
  </si>
  <si>
    <t>Producción de leche bovina (Incluye la cría para la producción de leche de vaca y la producción de leche bubalina)</t>
  </si>
  <si>
    <t>Producción de leche de oveja y de cabra</t>
  </si>
  <si>
    <t>Producción de lana y pelo de oveja y cabra (cruda)</t>
  </si>
  <si>
    <t>Producción de pelos de ganado n.c.p.</t>
  </si>
  <si>
    <t>Cría de aves de corral, excepto para la producción de huevos</t>
  </si>
  <si>
    <t>Producción de huevos</t>
  </si>
  <si>
    <t>Apicultura (Incluye la producción de miel, jalea real, polen, propóleo, etc.)</t>
  </si>
  <si>
    <t>Cunicultura</t>
  </si>
  <si>
    <t>Cría de animales pelíferos, pilíferos y plumíferos, excepto de las especies ganaderas (Incluye cría de visón, nutria, chinchilla,reptiles, etc.)</t>
  </si>
  <si>
    <t>Cría de animales y obtención de productos de origen animal, n.c.p. (Incluye ciervo, gato, gusano de seda, lombriz, pájaro, perro,rana,animales para experimentación, caracoles vivos, frescos, congelados y secos -excepto marinos-, cera de insectos excepto la de abeja, etc.)</t>
  </si>
  <si>
    <t>Servicios de labranza, siembra, transplante y cuidados culturales</t>
  </si>
  <si>
    <t>Servicios de pulverización, desinfección y fumigación terrestre</t>
  </si>
  <si>
    <t>Servicios de pulverización, desinfección y fumigación aérea</t>
  </si>
  <si>
    <t>Servicios de maquinaria agrícola n.c.p., excepto los de cosecha mecánica (Incluye clasificado y/o tamañado, rastrillado, roturación de terreno, etc.)</t>
  </si>
  <si>
    <t>Servicios de cosecha mecánica (Incluye la cosecha mecánica de granos, caña de azúcar, algodón, forrajes, el enfardado, enrollado,etc.)</t>
  </si>
  <si>
    <t>Servicios de contratistas de mano de obra agrícola (Incluye la poda de árboles, trasplante, cosecha manual de citrus, algodón, etc.)</t>
  </si>
  <si>
    <t>Servicios de post cosecha (Incluye servicios de lavado de papas, acondicionamiento, limpieza, etc., de granos antes de ir a los mercados primarios)  (Excluye los servicios de procesamiento de semillas para su siembra)</t>
  </si>
  <si>
    <t>Servicios de procesamiento de semillas para su siembra (Incluye la selección de semillas)</t>
  </si>
  <si>
    <t>Servicios de apoyo agrícolas n.c.p (Incluye explotación de sistemas de riego, injertos de plantas, construcción y plantación de almácigos, alquiler de colmenas, etc.) (No incluye mantenimiento de jardines, parques y cementerios: actividad 813000; planificación y diseño paisajista: actividad 711009)</t>
  </si>
  <si>
    <t>Inseminación artificial y servicios n.c.p. para mejorar la reproducción de los animales y el rendimiento de sus productos</t>
  </si>
  <si>
    <t>Servicios de contratistas de mano de obra pecuaria (Incluye arreo, castración de aves, pasturaje, etc.)</t>
  </si>
  <si>
    <t>Servicios de esquila de animales</t>
  </si>
  <si>
    <t>Servicios para el control de plagas, baños parasiticidas, etc.</t>
  </si>
  <si>
    <t>Albergue y cuidado de animales de terceros</t>
  </si>
  <si>
    <t>Servicios de apoyo pecuarios n.c.p.</t>
  </si>
  <si>
    <t>Caza y repoblación de animales de caza (Incluye la caza de animales para obtener carne, pieles y cueros y la captura de animalesvivos para zoológicos, animales de compañía, para investigación, etc.)</t>
  </si>
  <si>
    <t>Servicios de apoyo para la caza</t>
  </si>
  <si>
    <t>Plantación de bosques</t>
  </si>
  <si>
    <t>Repoblación y conservación de bosques nativos y zonas forestadas</t>
  </si>
  <si>
    <t>Explotación de viveros forestales (Incluye propagación de especies forestales)</t>
  </si>
  <si>
    <t>Extracción de productos forestales de bosques cultivados (Incluye tala de árboles, desbaste de troncos y producción de madera enbruto,leña, postes)</t>
  </si>
  <si>
    <t>Extracción de productos forestales de bosques nativos (Incluye tala de árboles, desbaste de troncos y producción de madera en bruto, leña, postes, la extracción de rodrigones, varas, varillas y la recolección de gomas naturales, líquenes, musgos, resinas y de rosa mosqueta, etc.)</t>
  </si>
  <si>
    <t>Servicios forestales para la extracción de madera (Incluye tala de árboles, acarreo y transporte en el interior del bosque, servicios realizados por terceros, etc.)</t>
  </si>
  <si>
    <t>Servicios forestales excepto los servicios para la extracción de madera (Incluye protección contra incendios, evaluación de masasforestales en pie, estimación del valor de la madera, etc.)</t>
  </si>
  <si>
    <t>Pesca de organismos marinos; excepto cuando es realizada en buques procesadores</t>
  </si>
  <si>
    <t>Pesca y elaboración de productos marinos realizada a bordo de buques procesadores</t>
  </si>
  <si>
    <t>Recolección de organismos marinos excepto peces, crustáceos y moluscos (Incluye la recolección de algas marinas)</t>
  </si>
  <si>
    <t>Pesca continental: fluvial y lacustre</t>
  </si>
  <si>
    <t>Servicios de apoyo para la pesca</t>
  </si>
  <si>
    <t>Explotación de criaderos de peces, granjas piscícolas y otros frutos acuáticos (acuicultura)</t>
  </si>
  <si>
    <t>Extracción y aglomeración de carbón (Incluye la producción de hulla no aglomerada, antracita, carbón bituminoso no aglomerado, ovoides ycombustibles sólidos análogos a base de hulla, etc.)</t>
  </si>
  <si>
    <t>Industria y Minería</t>
  </si>
  <si>
    <t>Extracción y aglomeración de lignito (Incluye la producción de lignito aglomerado y no aglomerado)</t>
  </si>
  <si>
    <t>Extracción de petróleo crudo (Incluye arenas alquitraníferas, esquistos bituminosos o lutitas, aceites de petróleo y de mineralesbituminosos, petróleo, etc.)</t>
  </si>
  <si>
    <t>Extracción de gas natural (Incluye gas natural licuado y gaseoso)</t>
  </si>
  <si>
    <t>Extracción de minerales de hierro (Incluye hematitas, limonitas, magnetitas, siderita, etc.)</t>
  </si>
  <si>
    <t>Extracción de minerales y concentrados de uranio y torio</t>
  </si>
  <si>
    <t>Extracción de metales preciosos</t>
  </si>
  <si>
    <t>Extracción de minerales metalíferos no ferrosos n.c.p., excepto minerales de uranio y torio (Incluye aluminio, cobre, estaño, manganeso,níquel, plomo, volframio, antimonio, bismuto, cinc, molibdeno, titanio, circonio, niobio, tántalo, vanadio, cromo, cobalto)</t>
  </si>
  <si>
    <t>Extracción de rocas ornamentales (Incluye areniscas, cuarcita, dolomita, granito, mármol, piedra laja, pizarra, serpentina, etc.)</t>
  </si>
  <si>
    <t>Extracción de piedra caliza y yeso (Incluye caliza, castina, conchilla, riolita, yeso natural, anhidrita, etc.)</t>
  </si>
  <si>
    <t>Extracción de arenas, canto rodado y triturados pétreos (Incluye arena para construcción, arena silícea, otras arenas naturales,canto rodado, dolomita triturada, salto triturado, piedra partida y otros triturados pétreos, etc.)</t>
  </si>
  <si>
    <t>Extracción de arcilla y caolín (Incluye andalucita, arcillas, bentonita, caolín, pirofilita, silimanita, mullita, tierra de chamota o dedinas, etc.)</t>
  </si>
  <si>
    <t>Extracción de minerales para la fabricación de abonos excepto turba (Incluye guano, silvita, silvinita y otras sales de potasio naturales, etc.)</t>
  </si>
  <si>
    <t>Extracción de minerales para la fabricación de productos químicos (Incluye azufre, boracita e hidroboracita, calcita, celestina,colemanita, fluorita, litio y sales de litio naturales, sulfato de aluminio, sulfato de hierro, sulfato de magnesio, sulfato de sodio, ocres, tinkal, ulexita, asfaltita, laterita, etc.)</t>
  </si>
  <si>
    <t>Extracción y aglomeración de turba (Incluye la producción de turba utilizada como corrector de suelos)</t>
  </si>
  <si>
    <t>Extracción de sal</t>
  </si>
  <si>
    <t>Explotación de minas y canteras n.c.p. (Incluye amianto, cuarzo, diatomita, piedra pómez, ágata, agua marina, amatista, cristal de roca,rodocrosita, topacio, corindón, feldespato, mica, zeolita, perlita, granulado volcánico, puzolana, toba, talco, vermiculita, tosca, grafito, etc.)</t>
  </si>
  <si>
    <t>Servicios de apoyo para la extracción de petróleo y gas natural</t>
  </si>
  <si>
    <t>Servicios de apoyo para la minería, excepto para la extracción de petróleo y gas natural</t>
  </si>
  <si>
    <t>Matanza de ganado bovino (Incluye búfalos)</t>
  </si>
  <si>
    <t>Procesamiento de carne de ganado bovino</t>
  </si>
  <si>
    <t>Saladero y peladero de cueros de ganado bovino</t>
  </si>
  <si>
    <t>Producción y procesamiento de carne de aves</t>
  </si>
  <si>
    <t>Elaboración de fiambres y embutidos</t>
  </si>
  <si>
    <t>Matanza de ganado excepto el bovino y procesamiento de su carne (Incluye ganado ovino, porcino, equino, etc.)</t>
  </si>
  <si>
    <t>Fabricación de aceites y grasas de origen animal</t>
  </si>
  <si>
    <t>Matanza de animales n.c.p. y procesamiento de su carne; elaboración de subproductos cárnicos n.c.p. (Incluye producción de carnefresca,refrigerada o congelada de liebre, conejo, animales de caza, etc.)</t>
  </si>
  <si>
    <t>Elaboración de pescados de mar, crustáceos y productos marinos</t>
  </si>
  <si>
    <t>Elaboración de pescados de ríos y lagunas y otros productos fluviales y lacustres</t>
  </si>
  <si>
    <t>Fabricación de aceites, grasas, harinas y productos a base de pescados</t>
  </si>
  <si>
    <t>Preparación de conservas de frutas, hortalizas y legumbres</t>
  </si>
  <si>
    <t>Elaboración y envasado de dulces, mermeladas y jaleas</t>
  </si>
  <si>
    <t>Elaboración de jugos naturales y sus concentrados, de frutas, hortalizas y legumbres (No incluye la elaboración de jugos para diluir o en polvo llamados "sintéticos" o de un contenido en jugos naturales inferior al 50% actividad 110492) 103030 Elaboración de frutas, hortalizas y legumbres congeladas</t>
  </si>
  <si>
    <t>Elaboración de hortalizas y legumbres deshidratadas o desecadas; preparación n.c.p. de hortalizas y legumbres (Incluye la elaboración deharina y escamas de papa, sémola de hortalizas y legumbres, hortalizas y legumbres deshidratadas, etc.)</t>
  </si>
  <si>
    <t>Elaboración de frutas deshidratadas o desecadas; preparación n.c.p. de frutas</t>
  </si>
  <si>
    <t>Elaboración de aceites y grasas vegetales sin refinar</t>
  </si>
  <si>
    <t>Elaboración de aceite de oliva</t>
  </si>
  <si>
    <t>Elaboración de aceites y grasas vegetales refinados (No incluye aceite de oliva -actividad 104012-)</t>
  </si>
  <si>
    <t>Elaboración de margarinas y grasas vegetales comestibles similares</t>
  </si>
  <si>
    <t>Elaboración de leches y productos lácteos deshidratados (Incluye la obtención de quesos, helados, manteca, postres lácteos, yogury otros productos lácteos fermentados o coagulados cuando son obtenidos en forma integrada con la producción de leche)</t>
  </si>
  <si>
    <t>Elaboración de quesos (Incluye la producción de suero)</t>
  </si>
  <si>
    <t>Elaboración industrial de helados</t>
  </si>
  <si>
    <t>Elaboración de productos lácteos n.c.p. (Incluye la producción de caseínas, manteca, postres, etc., cuando no son obtenidos de forma integrada con la producción de leche)</t>
  </si>
  <si>
    <t>Molienda de trigo</t>
  </si>
  <si>
    <t>Preparación de arroz</t>
  </si>
  <si>
    <t>Elaboración de alimentos a base de cereales</t>
  </si>
  <si>
    <t>Preparación y molienda de legumbres y cereales n.c.p., excepto trigo y arroz y molienda húmeda de maíz</t>
  </si>
  <si>
    <t>Elaboración de almidones y productos derivados del almidón; molienda húmeda de maíz (Incluye la elaboración de glucosa y gluten)</t>
  </si>
  <si>
    <t>Elaboración de galletitas y bizcochos</t>
  </si>
  <si>
    <t>Elaboración industrial de productos de panadería, excepto galletitas y bizcochos (Incluye la elaboración de productos de panadería frescos, congelados y secos)</t>
  </si>
  <si>
    <t>Elaboración de productos de panadería n.c.p. (Incluye la elaboración de pan, facturas, churros, pre-pizzas, masas de hojaldre, masas fritas, tortas, tartas, etc.) (No incluye la fabricación de sándwich 561040)</t>
  </si>
  <si>
    <t>Elaboración de azúcar</t>
  </si>
  <si>
    <t>Elaboración de cacao y chocolate</t>
  </si>
  <si>
    <t>Elaboración de productos de confitería n.c.p. (Incluye alfajores, caramelos, frutas confitadas, pastillas, gomas de mascar, etc.)</t>
  </si>
  <si>
    <t>Elaboración de pastas alimentarias frescas</t>
  </si>
  <si>
    <t>Elaboración de pastas alimentarias secas</t>
  </si>
  <si>
    <t>Elaboración de comidas preparadas para reventa (Incluye la elaboración de comidas preparadas para reventa en supermercados, kioscos, cafeterías, etc.)</t>
  </si>
  <si>
    <t>Tostado, torrado y molienda de café</t>
  </si>
  <si>
    <t>Elaboración y molienda de hierbas aromáticas y especias</t>
  </si>
  <si>
    <t>Preparación de hojas de té</t>
  </si>
  <si>
    <t>Elaboración de yerba mate</t>
  </si>
  <si>
    <t>Elaboración de extractos, jarabes y concentrados</t>
  </si>
  <si>
    <t>Elaboración de vinagres</t>
  </si>
  <si>
    <t>Elaboración de productos alimenticios n.c.p. (Incluye la elaboración de polvos para preparar postres y gelatinas, levadura, productos para copetín, sopas, sal de mesa, mayonesa, mostaza, etc.)</t>
  </si>
  <si>
    <t>Elaboración de alimentos preparados para animales</t>
  </si>
  <si>
    <t>Servicios industriales para la elaboración de alimentos y bebidas (Incluye procesos y operaciones que permiten que el producto alimenticio y las bebidas estén en estado higiénico sanitario para consumo humano o para su utilización como materias primas de la industria.</t>
  </si>
  <si>
    <t>Destilación, rectificación y mezcla de bebidas espiritosas</t>
  </si>
  <si>
    <t>Elaboración de mosto</t>
  </si>
  <si>
    <t>Elaboración de vinos (Incluye el fraccionamiento)</t>
  </si>
  <si>
    <t>Elaboración de sidra y otras bebidas alcohólicas fermentadas</t>
  </si>
  <si>
    <t>Elaboración de cerveza, bebidas malteadas y malta</t>
  </si>
  <si>
    <t>Embotellado de aguas naturales y minerales</t>
  </si>
  <si>
    <t>Fabricación de sodas</t>
  </si>
  <si>
    <t>Elaboración de bebidas gaseosas, excepto soda</t>
  </si>
  <si>
    <t>Elaboración de hielo</t>
  </si>
  <si>
    <t>Elaboración de bebidas no alcohólicas n.c.p. (Incluye los jugos para diluir o en polvo llamados "sintéticos" o de un contenido enjugosnaturales inferior al 50%) (No incluye a los jugos naturales y sus concentrados, de frutas, hortalizas y legumbres - actividad 103020)</t>
  </si>
  <si>
    <t>Preparación de hojas de tabaco</t>
  </si>
  <si>
    <t>Elaboración de cigarrillos</t>
  </si>
  <si>
    <t>Elaboración de productos de tabaco n.c.p.</t>
  </si>
  <si>
    <t>Preparación de fibras textiles vegetales; desmotado de algodón (Incluye la preparación de fibras de yute, ramio, cáñamo y lino)</t>
  </si>
  <si>
    <t>Preparación de fibras animales de uso textil</t>
  </si>
  <si>
    <t>Fabricación de hilados textiles de lana, pelos y sus mezclas</t>
  </si>
  <si>
    <t>Fabricación de hilados textiles de algodón y sus mezclas</t>
  </si>
  <si>
    <t>Fabricación de hilados textiles n.c.p., excepto de lana y de algodón</t>
  </si>
  <si>
    <t>Fabricación de tejidos (telas) planos de lana y sus mezclas, incluye hilanderías y tejedurías integradas</t>
  </si>
  <si>
    <t>Fabricación de tejidos (telas) planos de algodón y sus mezclas, incluye hilanderías y tejedurías integradas</t>
  </si>
  <si>
    <t>Fabricación de tejidos (telas) planos de fibras textiles n.c.p., incluye hilanderías y tejedurías integradas</t>
  </si>
  <si>
    <t>Acabado de productos textiles</t>
  </si>
  <si>
    <t>Fabricación de tejidos de punto</t>
  </si>
  <si>
    <t>Fabricación de frazadas, mantas, ponchos, colchas, cobertores, etc.</t>
  </si>
  <si>
    <t>Fabricación de ropa de cama y mantelería</t>
  </si>
  <si>
    <t>Fabricación de artículos de lona y sucedáneos de lona</t>
  </si>
  <si>
    <t>Fabricación de bolsas de materiales textiles para productos a granel</t>
  </si>
  <si>
    <t>Fabricación de artículos confeccionados de materiales textiles n.c.p., excepto prendas de vestir</t>
  </si>
  <si>
    <t>Fabricación de tapices y alfombras</t>
  </si>
  <si>
    <t>Fabricación de cuerdas, cordeles, bramantes y redes</t>
  </si>
  <si>
    <t>Fabricación de productos textiles n.c.p.</t>
  </si>
  <si>
    <t>Confección de ropa interior, prendas para dormir y para la playa</t>
  </si>
  <si>
    <t>Confección de ropa de trabajo, uniformes y guardapolvos</t>
  </si>
  <si>
    <t>Confección de prendas de vestir para bebés y niños</t>
  </si>
  <si>
    <t>Confección de prendas deportivas</t>
  </si>
  <si>
    <t>Fabricación de accesorios de vestir excepto de cuero</t>
  </si>
  <si>
    <t>Confección de prendas de vestir n.c.p., excepto prendas de piel, cuero y de punto</t>
  </si>
  <si>
    <t>Fabricación de accesorios de vestir de cuero</t>
  </si>
  <si>
    <t>Confección de prendas de vestir de cuero</t>
  </si>
  <si>
    <t>Terminación y teñido de pieles; fabricación de artículos de piel</t>
  </si>
  <si>
    <t>Fabricación de medias</t>
  </si>
  <si>
    <t>Fabricación de prendas de vestir y artículos similares de punto</t>
  </si>
  <si>
    <t>Servicios industriales para la industria confeccionista [Incluye procesos de planchado y acondicionamiento de prendas: teñido, gastado ala piedra (stone wash), impermeabilizado, lavaderos y secaderos industriales, etc.]</t>
  </si>
  <si>
    <t>Curtido y terminación de cueros</t>
  </si>
  <si>
    <t>Fabricación de maletas, bolsos de mano y similares, artículos de talabartería y artículos de cuero n.c.p.</t>
  </si>
  <si>
    <t>Fabricación de calzado de cuero, excepto calzado deportivo y ortopédico</t>
  </si>
  <si>
    <t>Fabricación de calzado de materiales n.c.p., excepto calzado deportivo y ortopédico</t>
  </si>
  <si>
    <t>Fabricación de calzado deportivo</t>
  </si>
  <si>
    <t>Fabricación de partes de calzado</t>
  </si>
  <si>
    <t>Aserrado y cepillado de madera nativa</t>
  </si>
  <si>
    <t>Aserrado y cepillado de madera implantada</t>
  </si>
  <si>
    <t>Fabricación de hojas de madera para enchapado; fabricación de tableros contrachapados; tableros laminados; tableros de partículasy tableros y paneles n.c.p. (Incluye la fabricación de madera terciada y machimbre)</t>
  </si>
  <si>
    <t>Fabricación de aberturas y estructuras de madera para la construcción</t>
  </si>
  <si>
    <t>Fabricación de viviendas prefabricadas de madera</t>
  </si>
  <si>
    <t>Fabricación de recipientes de madera</t>
  </si>
  <si>
    <t>Fabricación de ataúdes</t>
  </si>
  <si>
    <t>Fabricación de artículos de madera en tornerías</t>
  </si>
  <si>
    <t>Fabricación de productos de corcho</t>
  </si>
  <si>
    <t>Fabricación de productos de madera n.c.p.; fabricación de artículos de paja y materiales trenzables (Incluye enmarcado de cuadros, carpintería cuando no explicita especialidad)</t>
  </si>
  <si>
    <t>Fabricación de pasta de madera</t>
  </si>
  <si>
    <t>Fabricación de papel y cartón excepto envases</t>
  </si>
  <si>
    <t>Fabricación de papel ondulado y envases de papel</t>
  </si>
  <si>
    <t>Fabricación de cartón ondulado y envases de cartón</t>
  </si>
  <si>
    <t>Fabricación de artículos de papel y cartón de uso doméstico e higiénico sanitario</t>
  </si>
  <si>
    <t>Fabricación de artículos de papel y cartón n.c.p. (No incluye el papel de lija: 239900)</t>
  </si>
  <si>
    <t>Impresión de diarios y revistas</t>
  </si>
  <si>
    <t>Impresión n.c.p., excepto de diarios y revistas</t>
  </si>
  <si>
    <t>Servicios relacionados con la impresión</t>
  </si>
  <si>
    <t>Reproducción de grabaciones</t>
  </si>
  <si>
    <t>Fabricación de productos de hornos de "coque"</t>
  </si>
  <si>
    <t>Fabricación de productos de la refinación del petróleo</t>
  </si>
  <si>
    <t>Fabricación de gases industriales y medicinales comprimidos o licuados</t>
  </si>
  <si>
    <t>Fabricación de curtientes naturales y sintéticos</t>
  </si>
  <si>
    <t>Fabricación de materias colorantes básicas, excepto pigmentos preparados</t>
  </si>
  <si>
    <t>Fabricación de combustible nuclear, sustancias y materiales radiactivos</t>
  </si>
  <si>
    <t>Fabricación de materias químicas inorgánicas básicas n.c.p.</t>
  </si>
  <si>
    <t>Fabricación de materias químicas orgánicas básicas n.c.p. (Incluye la fabricación de alcoholes excepto el etílico, sustancias químicas para la elaboración de sustancias plásticas, carbón vegetal, etc.)</t>
  </si>
  <si>
    <t>Fabricación de alcohol</t>
  </si>
  <si>
    <t>Fabricación de biocombustibles excepto alcohol</t>
  </si>
  <si>
    <t>Fabricación de abonos y compuestos de nitrógeno</t>
  </si>
  <si>
    <t>Fabricación de resinas y cauchos sintéticos</t>
  </si>
  <si>
    <t>Fabricación de materias plásticas en formas primarias n.c.p.</t>
  </si>
  <si>
    <t>Fabricación de insecticidas, plaguicidas y productos químicos de uso agropecuario</t>
  </si>
  <si>
    <t>Fabricación de pinturas, barnices y productos de revestimiento similares, tintas de imprenta y masillas</t>
  </si>
  <si>
    <t>Fabricación de preparados para limpieza, pulido y saneamiento</t>
  </si>
  <si>
    <t>Fabricación de jabones y detergentes</t>
  </si>
  <si>
    <t>Fabricación de cosméticos, perfumes y productos de higiene y tocador</t>
  </si>
  <si>
    <t>Fabricación de explosivos y productos de pirotecnia</t>
  </si>
  <si>
    <t>Fabricación de colas, adhesivos, aprestos y cementos excepto los odontológicos obtenidos de sustancias minerales y vegetales</t>
  </si>
  <si>
    <t>Fabricación de productos químicos n.c.p. (Incluye la producción de aceites esenciales, tintas excepto para imprenta, etc.)</t>
  </si>
  <si>
    <t>Fabricación de fibras manufacturadas</t>
  </si>
  <si>
    <t>Servicios industriales para la fabricación de sustancias y productos químicos</t>
  </si>
  <si>
    <t>Fabricación de medicamentos de uso humano y productos farmacéuticos</t>
  </si>
  <si>
    <t>Fabricación de medicamentos de uso veterinario</t>
  </si>
  <si>
    <t>Fabricación de sustancias químicas para la elaboración de medicamentos</t>
  </si>
  <si>
    <t>Fabricación de productos de laboratorio y productos botánicos de uso farmacéutico n.c.p.</t>
  </si>
  <si>
    <t>Fabricación de cubiertas y cámaras</t>
  </si>
  <si>
    <t>Recauchutado y renovación de cubiertas</t>
  </si>
  <si>
    <t>Fabricación de autopartes de caucho excepto cámaras y cubiertas</t>
  </si>
  <si>
    <t>Fabricación de productos de caucho n.c.p.</t>
  </si>
  <si>
    <t>Fabricación de envases plásticos</t>
  </si>
  <si>
    <t>Fabricación de productos plásticos en formas básicas y artículos de plástico n.c.p., excepto muebles</t>
  </si>
  <si>
    <t>Fabricación de envases de vidrio</t>
  </si>
  <si>
    <t>Fabricación y elaboración de vidrio plano</t>
  </si>
  <si>
    <t>Fabricación de productos de vidrio n.c.p.</t>
  </si>
  <si>
    <t>Fabricación de productos de cerámica refractaria</t>
  </si>
  <si>
    <t>Fabricación de ladrillos</t>
  </si>
  <si>
    <t>Fabricación de revestimientos cerámicos</t>
  </si>
  <si>
    <t>Fabricación de productos de arcilla y cerámica no refractaria para uso estructural n.c.p.</t>
  </si>
  <si>
    <t>Fabricación de artículos sanitarios de cerámica</t>
  </si>
  <si>
    <t>Fabricación de objetos cerámicos para uso doméstico excepto artefactos sanitarios</t>
  </si>
  <si>
    <t>Fabricación de artículos de cerámica no refractaria para uso no estructural n.c.p.</t>
  </si>
  <si>
    <t>Elaboración de cemento</t>
  </si>
  <si>
    <t>Elaboración de yeso</t>
  </si>
  <si>
    <t>Elaboración de cal</t>
  </si>
  <si>
    <t>Fabricación de mosaicos</t>
  </si>
  <si>
    <t>Elaboración de hormigón</t>
  </si>
  <si>
    <t>Fabricación de premoldeadas para la construcción</t>
  </si>
  <si>
    <t>Fabricación de artículos de cemento, fibrocemento y yeso excepto hormigón y mosaicos</t>
  </si>
  <si>
    <t>Corte, tallado y acabado de la piedra (Incluye mármoles y granitos, etc.)</t>
  </si>
  <si>
    <t>Fabricación de productos minerales no metálicos n.c.p. (Incluye la fabricación de abrasivos, lijas, membranas asfálticas, etc.)</t>
  </si>
  <si>
    <t>Laminación y estirado. Producción de lingotes, planchas o barras fabricadas por operadores independientes</t>
  </si>
  <si>
    <t>Fabricación en industrias básicas de productos de hierro y acero n.c.p. (Incluye la producción de hojalata)</t>
  </si>
  <si>
    <t>Elaboración de aluminio primario y semielaborados de aluminio</t>
  </si>
  <si>
    <t>Fabricación de productos primarios de metales preciosos y metales no ferrosos n.c.p. y sus semielaborados</t>
  </si>
  <si>
    <t>Fundición de hierro y acero</t>
  </si>
  <si>
    <t>Fundición de metales no ferrosos</t>
  </si>
  <si>
    <t>Fabricación de carpintería metálica</t>
  </si>
  <si>
    <t>Fabricación de productos metálicos para uso estructural</t>
  </si>
  <si>
    <t>Fabricación de tanques, depósitos y recipientes de metal (Incluye la fabricación de silos)</t>
  </si>
  <si>
    <t>Fabricación de generadores de vapor</t>
  </si>
  <si>
    <t>Fabricación de armas y municiones</t>
  </si>
  <si>
    <t>Forjado, prensado, estampado y laminado de metales; pulvimetalurgia</t>
  </si>
  <si>
    <t>Tratamiento y revestimiento de metales y trabajos de metales en general</t>
  </si>
  <si>
    <t>Fabricación de herramientas manuales y sus accesorios</t>
  </si>
  <si>
    <t>Fabricación de artículos de cuchillería y utensilios de mesa y de cocina</t>
  </si>
  <si>
    <t>Fabricación de cerraduras, herrajes y artículos de ferretería n.c.p.</t>
  </si>
  <si>
    <t>Fabricación de envases metálicos</t>
  </si>
  <si>
    <t>Fabricación de tejidos de alambre</t>
  </si>
  <si>
    <t>Fabricación de cajas de seguridad</t>
  </si>
  <si>
    <t>Fabricación de productos metálicos de tornería y/o matricería</t>
  </si>
  <si>
    <t>Fabricación de productos elaborados de metal n.c.p.</t>
  </si>
  <si>
    <t>Fabricación de componentes electrónicos</t>
  </si>
  <si>
    <t>Fabricación de equipos y productos informáticos</t>
  </si>
  <si>
    <t>Fabricación de equipos de comunicaciones y transmisores de radio y televisión</t>
  </si>
  <si>
    <t>Fabricación de receptores de radio y televisión, aparatos de grabación y reproducción de sonido y video, y productos conexos</t>
  </si>
  <si>
    <t>Fabricación de instrumentos y aparatos para medir, verificar, ensayar, navegar y otros fines, excepto el equipo de control de procesos industriales</t>
  </si>
  <si>
    <t>Fabricación de equipo de control de procesos industriales</t>
  </si>
  <si>
    <t>Fabricación de relojes</t>
  </si>
  <si>
    <t>Fabricación de equipo médico y quirúrgico y de aparatos ortopédicos principalmente electrónicos y/o eléctricos (Incluye equipos de laboratorio, esterilizadores, paneles para observación de radiografías, tornos, etc.)</t>
  </si>
  <si>
    <t>Fabricación de equipo médico y quirúrgico y de aparatos ortopédicos n.c.p, (Incluye prótesis, aparatos ortopédicos, materiales para fracturas, etc.)</t>
  </si>
  <si>
    <t>Fabricación de equipamiento e instrumentos ópticos y sus accesorios</t>
  </si>
  <si>
    <t>Fabricación de aparatos y accesorios para fotografía excepto películas, placas y papeles sensibles</t>
  </si>
  <si>
    <t>Fabricación de soportes ópticos y magnéticos (Incluye CD, disquetes, cintas magnéticas, tarjetas magnetizadas, etc.)</t>
  </si>
  <si>
    <t>Fabricación de motores, generadores y transformadores eléctricos</t>
  </si>
  <si>
    <t>Fabricación de aparatos de distribución y control de la energía eléctrica</t>
  </si>
  <si>
    <t>Fabricación de acumuladores, pilas y baterías primarias</t>
  </si>
  <si>
    <t>Fabricación de cables de fibra óptica</t>
  </si>
  <si>
    <t>Fabricación de hilos y cables aislados n.c.p.</t>
  </si>
  <si>
    <t>Fabricación de lámparas eléctricas y equipo de iluminación</t>
  </si>
  <si>
    <t>Fabricación de cocinas, calefones, estufas y calefactores no eléctricos</t>
  </si>
  <si>
    <t>Fabricación de heladeras, "freezers", lavarropas y secarropas</t>
  </si>
  <si>
    <t>Fabricación de ventiladores, extractores de aire, aspiradoras y similares</t>
  </si>
  <si>
    <t>Fabricación de planchas, calefactores, hornos eléctricos, tostadoras y otros aparatos generadores de calor</t>
  </si>
  <si>
    <t>Fabricación de aparatos de uso doméstico n.c.p. (Incluye enceradoras, pulidoras, batidoras, licuadoras y similares)</t>
  </si>
  <si>
    <t>Fabricación de equipo eléctrico n.c.p.</t>
  </si>
  <si>
    <t>Fabricación de motores y turbinas, excepto motores para aeronaves, vehículos automotores y motocicletas</t>
  </si>
  <si>
    <t>Fabricación de bombas</t>
  </si>
  <si>
    <t>Fabricación de compresores; grifos y válvulas</t>
  </si>
  <si>
    <t>Fabricación de cojinetes; engranajes; trenes de engranaje y piezas de transmisión</t>
  </si>
  <si>
    <t>Fabricación de hornos; hogares y quemadores</t>
  </si>
  <si>
    <t>Fabricación de maquinaria y equipo de elevación y manipulación (Incluye la fabricación de ascensores, escaleras mecánicas, montacargas,etc.)</t>
  </si>
  <si>
    <t>Fabricación de maquinaria y equipo de oficina, excepto equipo informático</t>
  </si>
  <si>
    <t>Fabricación de maquinaria y equipo de uso general n.c.p. (Incluye la fabricación de equipos de aire acondicionado, matafuegos, etc.)</t>
  </si>
  <si>
    <t>Fabricación de tractores</t>
  </si>
  <si>
    <t>Fabricación de maquinaria y equipo de uso agropecuario y forestal</t>
  </si>
  <si>
    <t>Fabricación de implementos de uso agropecuario</t>
  </si>
  <si>
    <t>Fabricación de máquinas herramienta</t>
  </si>
  <si>
    <t>Fabricación de maquinaria metalúrgica</t>
  </si>
  <si>
    <t>Fabricación de maquinaria para la explotación de minas y canteras y para obras de construcción (Incluye la fabricación de máquinas y equipos viales, equipos para la extracción de petróleo y gas, etc.)</t>
  </si>
  <si>
    <t>Fabricación de maquinaria para la elaboración de alimentos, bebidas y tabaco</t>
  </si>
  <si>
    <t>Fabricación de maquinaria para la elaboración de productos textiles, prendas de vestir y cueros</t>
  </si>
  <si>
    <t>Fabricación de maquinaria para la industria del papel y las artes gráficas</t>
  </si>
  <si>
    <t>Fabricación de maquinaria y equipo de uso especial n.c.p.</t>
  </si>
  <si>
    <t>Fabricación de vehículos automotores (Incluye la fabricación de motores para automotores)</t>
  </si>
  <si>
    <t>Fabricación de carrocerías para vehículos automotores; fabricación de remolques y semirremolques</t>
  </si>
  <si>
    <t>Rectificación de motores</t>
  </si>
  <si>
    <t>Fabricación de partes, piezas y accesorios para vehículos automotores y sus motores n.c.p.</t>
  </si>
  <si>
    <t>Construcción y reparación de buques (Incluye construcción de estructuras flotantes)</t>
  </si>
  <si>
    <t>Construcción y reparación de embarcaciones de recreo y deporte</t>
  </si>
  <si>
    <t>Fabricación y reparación de locomotoras y de material rodante para transporte ferroviario</t>
  </si>
  <si>
    <t>Fabricación y reparación de aeronaves</t>
  </si>
  <si>
    <t>Fabricación de motocicletas</t>
  </si>
  <si>
    <t>Fabricación de bicicletas y de sillones de ruedas ortopédicos</t>
  </si>
  <si>
    <t>Fabricación de equipo de transporte n.c.p.</t>
  </si>
  <si>
    <t>Fabricación de muebles y partes de muebles, principalmente de madera</t>
  </si>
  <si>
    <t>Fabricación de muebles y partes de muebles, excepto los que son principalmente de madera (metal, plástico, etc.)</t>
  </si>
  <si>
    <t>Fabricación de somieres y colchones</t>
  </si>
  <si>
    <t>Fabricación de joyas finas y artículos conexos</t>
  </si>
  <si>
    <t>Fabricación de objetos de platería</t>
  </si>
  <si>
    <t>Fabricación de "bijouterie" (Incluye la fabricación de joyas de fantasía y accesorios similares)</t>
  </si>
  <si>
    <t>Fabricación de instrumentos de música</t>
  </si>
  <si>
    <t>Fabricación de artículos de deporte (Incluye equipos de deporte para gimnasia y campos de juegos, equipos de pesca y "camping", etc., excepto indumentaria deportiva: 141040)</t>
  </si>
  <si>
    <t>Fabricación de juegos y juguetes</t>
  </si>
  <si>
    <t>Fabricación de lápices, lapiceras, bolígrafos, sellos y artículos similares para oficinas y artistas</t>
  </si>
  <si>
    <t>Fabricación de escobas, cepillos y pinceles</t>
  </si>
  <si>
    <t>Fabricación de carteles, señales e indicadores -eléctricos o no-</t>
  </si>
  <si>
    <t>Fabricación de equipo de protección y seguridad, excepto calzado</t>
  </si>
  <si>
    <t>Industrias manufactureras n.c.p. (Incluye fabricación de paraguas, termos, pelucas, etc.)</t>
  </si>
  <si>
    <t>Reparación y mantenimiento de productos de metal, excepto maquinaria y equipo</t>
  </si>
  <si>
    <t>Reparación y mantenimiento de maquinaria de uso general</t>
  </si>
  <si>
    <t>Reparación y mantenimiento de maquinaria y equipo de uso agropecuario y forestal</t>
  </si>
  <si>
    <t>Reparación y mantenimiento de maquinaria de uso especial n.c.p.</t>
  </si>
  <si>
    <t>Reparación y mantenimiento de instrumentos médicos, ópticos y de precisión; equipo fotográfico, aparatos para medir, ensayar o navegar;relojes, excepto para uso personal o doméstico</t>
  </si>
  <si>
    <t>Reparación y mantenimiento de maquinaria y aparatos eléctricos</t>
  </si>
  <si>
    <t>Reparación y mantenimiento de máquinas y equipo n.c.p.</t>
  </si>
  <si>
    <t>Instalación de maquinaria y equipos industriales</t>
  </si>
  <si>
    <t>Generación de energía térmica convencional (Incluye la producción de energía eléctrica mediante máquinas turbo-gas, turbo vapor,ciclo combinado y turbo diesel)</t>
  </si>
  <si>
    <t>Generación de energía térmica nuclear (Incluye la producción de energía eléctrica mediante combustible nuclear)</t>
  </si>
  <si>
    <t>Generación de energía hidráulica (Incluye la producción de energía eléctrica mediante centrales de bombeo)</t>
  </si>
  <si>
    <t>Generación de energía n.c.p. (Incluye la producción de energía eléctrica mediante fuentes de energía solar, biomasa, eólica, geotérmica,mareomotriz, etc.)</t>
  </si>
  <si>
    <t>Transporte de energía eléctrica</t>
  </si>
  <si>
    <t>Comercio mayorista de energía eléctrica</t>
  </si>
  <si>
    <t>Distribución de energía eléctrica</t>
  </si>
  <si>
    <t>Fabricación de gas y procesamiento de gas natural</t>
  </si>
  <si>
    <t>Distribución de combustibles gaseosos por tuberías (No incluye el transporte por gasoductos)</t>
  </si>
  <si>
    <t>Suministro de vapor y aire acondicionado</t>
  </si>
  <si>
    <t>Captación, depuración y distribución de agua de fuentes subterráneas</t>
  </si>
  <si>
    <t>Servicios</t>
  </si>
  <si>
    <t>Captación, depuración y distribución de agua de fuentes superficiales</t>
  </si>
  <si>
    <t>Servicios de depuración de aguas residuales, alcantarillado y cloacas</t>
  </si>
  <si>
    <t>Recolección, transporte, tratamiento y disposición final de residuos no peligrosos</t>
  </si>
  <si>
    <t>Recolección, transporte, tratamiento y disposición final de residuos peligrosos</t>
  </si>
  <si>
    <t>Recuperación de materiales y desechos metálicos</t>
  </si>
  <si>
    <t>Recuperación de materiales y desechos no metálicos</t>
  </si>
  <si>
    <t>Descontaminación y otros servicios de gestión de residuos</t>
  </si>
  <si>
    <t>Construcción, reforma y reparación de edificios residenciales (Incluye la construcción, reforma y reparación de viviendas unifamiliaresy multifamiliares; bungalows, cabañas, casas de campo, departamentos, albergues para ancianos, niños, estudiantes, etc.)</t>
  </si>
  <si>
    <t>Construcción</t>
  </si>
  <si>
    <t>Construcción, reforma y reparación de edificios no residenciales (Incluye construcción, reforma y reparación de restaurantes, bares, campamentos, bancos, oficinas, galerías comerciales, estaciones de servicio, edificios para tráfico y comunicaciones, garajes, edificios industriales y depósitos, escuelas, etc.)</t>
  </si>
  <si>
    <t>Construcción, reforma y reparación de obras de infraestructura para el transporte (Incluye la construcción, reforma y reparaciónde calles, autopistas, carreteras, puentes, túneles, vías férreas y pistas de aterrizaje, la señalización mediante pintura, etc.)</t>
  </si>
  <si>
    <t>Perforación de pozos de agua</t>
  </si>
  <si>
    <t>Construcción, reforma y reparación de redes distribución de electricidad, gas, agua, telecomunicaciones y de otros servicios públicos</t>
  </si>
  <si>
    <t>Construcción, reforma y reparación de obras hidráulicas (Incluye obras fluviales y canales, acueductos, diques, etc.)</t>
  </si>
  <si>
    <t>Construcción de obras de ingeniería civil n.c.p. (Incluye los trabajos generales de construcción para la minería y la industria,de centrales eléctricas y nucleares, excavaciones de sepulturas, etc.)</t>
  </si>
  <si>
    <t>Demolición y voladura de edificios y de sus partes (Incluye los trabajos de limpieza de escombros asociada a la demolición, los derribosy demolición de edificios y obras de ingeniería civil, los trabajos de voladura y remoción de rocas)</t>
  </si>
  <si>
    <t>Movimiento de suelos y preparación de terrenos para obras (Incluye el drenaje, excavación de zanjas para construcciones diversas,el despeje de capas superficiales no contaminadas, movimientos de tierras para hacer terraplenes o desmontes previos a la construcción de vías, carreteras, autopistas, FF.CC., etc.)</t>
  </si>
  <si>
    <t>Perforación y sondeo, excepto perforación de pozos de petróleo, de gas, de minas e hidráulicos y prospección de yacimientos de petróleo(Incluye los trabajos de perforación, sondeo y muestreo con fines de construcción o para estudios geofísicos, geológicos u otros similares, las perforaciones horizontales para el paso de cables o cañerías de drenaje, etc.) (No incluye los servicios de perforación relacionados con la extracción de petróleo y gas, actividad 091000, ni los trabajos de perforación de pozos hidráulicos, actividad 422100)</t>
  </si>
  <si>
    <t>Instalación de sistemas de iluminación, control y señalización eléctrica para el transporte</t>
  </si>
  <si>
    <t>Instalación, ejecución y mantenimiento de instalaciones eléctricas, electromecánicas y electrónicas n.c.p. (Incluye la instalación de antenas, pararrayos, sistemas de alarmas contra incendios y robos, sistemas de telecomunicación, etc.)</t>
  </si>
  <si>
    <t>Instalaciones de gas, agua, sanitarios y de climatización, con sus artefactos conexos (Incluye la instalación de compactadores, calderas, sistemas de calefacción central, etc.)</t>
  </si>
  <si>
    <t>Instalaciones de ascensores, montacargas y escaleras mecánicas</t>
  </si>
  <si>
    <t>Aislamiento térmico, acústico, hídrico y antivibratorio</t>
  </si>
  <si>
    <t>Instalaciones para edificios y obras de ingeniería civil n.c.p. (Incluye instalación de puertas automáticas o giratorias)</t>
  </si>
  <si>
    <t>Instalaciones de carpintería, herrería de obra y artística (Incluye instalación de puertas y ventanas, carpintería metálica y nometálica, etc.)</t>
  </si>
  <si>
    <t>Terminación y revestimiento de paredes y pisos (Incluye yesería, salpicré, el pulido de pisos y la colocación de revestimientos de cerámicas, de piedra tallada, de suelos flexibles, parqué, baldosas, empapelados, etc.)</t>
  </si>
  <si>
    <t>Colocación de cristales en obra (Incluye la instalación y revestimiento de vidrio, espejos y otros artículos de vidrio, etc.)</t>
  </si>
  <si>
    <t>Pintura y trabajos de decoración</t>
  </si>
  <si>
    <t>Terminación de edificios n.c.p. (Incluye trabajos de ornamentación, limpieza exterior de edificios recién construidos, etc.)</t>
  </si>
  <si>
    <t>Alquiler de equipo de construcción o demolición dotado de operarios</t>
  </si>
  <si>
    <t>Hincado de pilotes, cimentación y otros trabajos de hormigón armado</t>
  </si>
  <si>
    <t>Actividades especializadas de construcción n.c.p. (Incluye el alquiler, montaje y desmantelamiento de andamios, la construcción de chimeneas y hornos industriales, el acorazamiento de cajas fuertes y cámaras frigoríficas, el armado e instalación de compuertas para diques, etc.)</t>
  </si>
  <si>
    <t>Venta de autos, camionetas y utilitarios nuevos (Incluye taxis, jeeps, 4x4 y vehículos similares)</t>
  </si>
  <si>
    <t>Comercio</t>
  </si>
  <si>
    <t>Venta de vehículos automotores nuevos n.c.p. (Incluye casas rodantes, tráileres, camiones, remolques, ambulancias, ómnibus, microbuses ysimilares, cabezas tractoras, etc.)</t>
  </si>
  <si>
    <t>Venta de autos, camionetas y utilitarios, usados (Incluye taxis, jeeps, 4x4 y vehículos similares)</t>
  </si>
  <si>
    <t>Venta de vehículos automotores usados n.c.p. (Incluye, casas rodantes, tráileres, camiones, remolques, ambulancias, ómnibus, microbusesy similares, cabezas tractoras, etc.)</t>
  </si>
  <si>
    <t>Lavado automático y manual de vehículos automotores</t>
  </si>
  <si>
    <t>Reparación de cámaras y cubiertas (Incluye reparación de llantas)</t>
  </si>
  <si>
    <t>Reparación de amortiguadores, alineación de dirección y balanceo de ruedas</t>
  </si>
  <si>
    <t>Instalación y reparación de parabrisas, lunetas y ventanillas, cerraduras no eléctricas y grabado de cristales (Incluye instalación y reparación de aletas, burletes y colisas)</t>
  </si>
  <si>
    <t>Reparaciones eléctricas del tablero e instrumental; reparación y recarga de baterías; instalación de alarmas, radios, sistemas declimatización</t>
  </si>
  <si>
    <t>Tapizado y retapizado de automotores</t>
  </si>
  <si>
    <t>Reparación y pintura de carrocerías; colocación y reparación de guardabarros y protecciones exteriores</t>
  </si>
  <si>
    <t>Instalación y reparación de caños de escape y radiadores</t>
  </si>
  <si>
    <t>Mantenimiento y reparación de frenos y embragues</t>
  </si>
  <si>
    <t>Instalación y reparación de equipos de GNC</t>
  </si>
  <si>
    <t>Mantenimiento y reparación del motor n.c.p.; mecánica integral (Incluye auxilio y servicios de grúa para automotores)</t>
  </si>
  <si>
    <t>Venta al por mayor de partes, piezas y accesorios de vehículos automotores</t>
  </si>
  <si>
    <t>Venta al por menor de cámaras y cubiertas</t>
  </si>
  <si>
    <t>Venta al por menor de baterías</t>
  </si>
  <si>
    <t>Venta al por menor de partes, piezas y accesorios nuevos n.c.p.</t>
  </si>
  <si>
    <t>Venta al por menor de partes, piezas y accesorios usados n.c.p.</t>
  </si>
  <si>
    <t>Venta de motocicletas y de sus partes, piezas y accesorios</t>
  </si>
  <si>
    <t>Mantenimiento y reparación de motocicletas</t>
  </si>
  <si>
    <t>Venta al por mayor en comisión o consignación de cereales (incluye arroz), oleaginosas y forrajeras excepto semillas</t>
  </si>
  <si>
    <t>Venta al por mayor en comisión o consignación de semillas</t>
  </si>
  <si>
    <t>Venta al por mayor en comisión o consignación de frutas (Incluye acopiadores y receptoras)</t>
  </si>
  <si>
    <t>Acopio y acondicionamiento en comisión o consignación de cereales (incluye arroz), oleaginosas y forrajeras excepto semillas</t>
  </si>
  <si>
    <t>Venta al por mayor en comisión o consignación de productos agrícolas n.c.p.</t>
  </si>
  <si>
    <t>Venta al por mayor en comisión o consignación de ganado bovino en pie (Incluye consignatarios de hacienda y ferieros)</t>
  </si>
  <si>
    <t>Venta al por mayor en comisión o consignación de ganado en pie excepto bovino</t>
  </si>
  <si>
    <t>Venta al por mayor en comisión o consignación de productos pecuarios n.c.p.</t>
  </si>
  <si>
    <t>Operaciones de intermediación de carne -consignatario directo-</t>
  </si>
  <si>
    <t>Operaciones de intermediación de carne excepto consignatario directo (Incluye matarifes abastecedores de carne, etc.)</t>
  </si>
  <si>
    <t>Venta al por mayor en comisión o consignación de alimentos, bebidas y tabaco n.c.p.</t>
  </si>
  <si>
    <t>Venta al por mayor en comisión o consignación de combustibles (No incluye electricidad)</t>
  </si>
  <si>
    <t>Venta al por mayor en comisión o consignación de productos textiles, prendas de vestir, calzado excepto el ortopédico, artículosde marroquinería, paraguas y similares y productos de cuero n.c.p.</t>
  </si>
  <si>
    <t>Venta al por mayor en comisión o consignación de madera y materiales para la construcción</t>
  </si>
  <si>
    <t>Venta al por mayor en comisión o consignación de minerales, metales y productos químicos industriales</t>
  </si>
  <si>
    <t>Venta al por mayor en comisión o consignación de maquinaria, equipo profesional industrial y comercial, embarcaciones y aeronaves</t>
  </si>
  <si>
    <t>Venta al por mayor en comisión o consignación de papel, cartón, libros, revistas, diarios, materiales de embalaje y artículos delibrería</t>
  </si>
  <si>
    <t>Venta al por mayor en comisión o consignación de mercaderías n.c.p.</t>
  </si>
  <si>
    <t>Acopio de algodón</t>
  </si>
  <si>
    <t>Venta al por mayor de semillas y granos para forrajes</t>
  </si>
  <si>
    <t>Venta al por mayor de cereales (incluye arroz), oleaginosas y forrajeras excepto semillas</t>
  </si>
  <si>
    <t>Acopio y acondicionamiento de cereales y semillas, excepto de algodón y semillas y granos para forrajes</t>
  </si>
  <si>
    <t>Venta al por mayor de materias primas agrícolas y de la silvicultura n.c.p. (Incluye el acopio y venta al por mayor de materiales, desperdicios, subproductos agrícola usados como alimentos para animales)</t>
  </si>
  <si>
    <t>Venta al por mayor de lanas, cueros en bruto y productos afines</t>
  </si>
  <si>
    <t>Venta al por mayor de materias primas pecuarias n.c.p. incluso animales vivos (Incluye pieles y cueros en bruto)</t>
  </si>
  <si>
    <t>Venta al por mayor de productos lácteos</t>
  </si>
  <si>
    <t>Venta al por mayor de fiambres y quesos</t>
  </si>
  <si>
    <t>Venta al por mayor de carnes rojas y derivados (Incluye abastecedores y distribuidores de carne)</t>
  </si>
  <si>
    <t>Venta al por mayor de aves, huevos y productos de granja y de la caza n.c.p. (Incluye la venta al por mayor de carne de ave fresca, congelada o refrigerada)</t>
  </si>
  <si>
    <t>Venta al por mayor de pescado</t>
  </si>
  <si>
    <t>Venta al por mayor y empaque de frutas, de legumbres y hortalizas frescas</t>
  </si>
  <si>
    <t>Venta al por mayor de pan, productos de confitería y pastas frescas</t>
  </si>
  <si>
    <t>Venta al por mayor de azúcar</t>
  </si>
  <si>
    <t>Venta al por mayor de aceites y grasas</t>
  </si>
  <si>
    <t>Venta al por mayor de café, té, yerba mate y otras infusiones y especias y condimentos (Incluye la venta de sal)</t>
  </si>
  <si>
    <t>Venta al por mayor de productos y subproductos de molinería n.c.p.</t>
  </si>
  <si>
    <t>Venta al por mayor de chocolates, golosinas y productos para kioscos y polirrubros n.c.p., excepto cigarrillos</t>
  </si>
  <si>
    <t>Venta al por mayor de alimentos balanceados para animales</t>
  </si>
  <si>
    <t>Venta al por mayor en supermercados mayoristas de alimentos</t>
  </si>
  <si>
    <t>Venta al por mayor de frutas, legumbres y cereales secos y en conserva</t>
  </si>
  <si>
    <t>Venta al por mayor de productos alimenticios n.c.p. (Incluye la venta de miel y derivados, productos congelados, etc.)</t>
  </si>
  <si>
    <t>Venta al por mayor de vino</t>
  </si>
  <si>
    <t>Venta al por mayor de bebidas espiritosas</t>
  </si>
  <si>
    <t>Venta al por mayor de bebidas alcohólicas n.c.p. (Incluye la venta de aperitivos con alcohol, cerveza, sidra, etc.)</t>
  </si>
  <si>
    <t>Venta al por mayor de bebidas no alcohólicas (Incluye la venta de aguas, sodas, bebidas refrescantes, jarabes, extractos, concentrados,gaseosas, jugos, etc.)</t>
  </si>
  <si>
    <t>Venta al por mayor de cigarrillos y productos de tabaco</t>
  </si>
  <si>
    <t>Venta al por mayor de tejidos (telas)</t>
  </si>
  <si>
    <t>Venta al por mayor de artículos de mercería (Incluye la venta de puntillas, galones, hombreras, agujas, botones, etc.)</t>
  </si>
  <si>
    <t>Venta al por mayor de mantelería, ropa de cama y artículos textiles para el hogar</t>
  </si>
  <si>
    <t>Venta al por mayor de tapices y alfombras de materiales textiles</t>
  </si>
  <si>
    <t>Venta al por mayor de productos textiles n.c.p.</t>
  </si>
  <si>
    <t>Venta al por mayor de prendas de vestir de cuero</t>
  </si>
  <si>
    <t>Venta al por mayor de medias y prendas de punto</t>
  </si>
  <si>
    <t>Venta al por mayor de prendas y accesorios de vestir n.c.p., excepto uniformes y ropa de trabajo</t>
  </si>
  <si>
    <t>Venta al por mayor de calzado excepto el ortopédico (Incluye venta de calzado de cuero, tela, plástico, goma, etc.)</t>
  </si>
  <si>
    <t>Venta al por mayor de pieles y cueros curtidos y salados</t>
  </si>
  <si>
    <t>Venta al por mayor de suelas y afines (Incluye talabarterías, artículos regionales de cuero, almacenes de suelas, etc.)</t>
  </si>
  <si>
    <t>Venta al por mayor de artículos de marroquinería, paraguas y productos similares n.c.p.</t>
  </si>
  <si>
    <t>Venta al por mayor de uniformes y ropa de trabajo</t>
  </si>
  <si>
    <t>Venta al por mayor de libros y publicaciones</t>
  </si>
  <si>
    <t>Venta al por mayor de diarios y revistas</t>
  </si>
  <si>
    <t>Venta al por mayor de papel y productos de papel y cartón excepto envases</t>
  </si>
  <si>
    <t>Venta al por mayor de envases de papel y cartón</t>
  </si>
  <si>
    <t>Venta al por mayor de artículos de librería y papelería</t>
  </si>
  <si>
    <t>Venta al por mayor de productos farmacéuticos (Incluye venta de medicamentos y kits de diagnóstico como test de embarazo, hemoglucotest,vacunas, etc.)</t>
  </si>
  <si>
    <t>Venta al por mayor de productos cosméticos, de tocador y de perfumería (Incluye venta de artículos para peluquería excepto equipamiento)</t>
  </si>
  <si>
    <t>Venta al por mayor de instrumental médico y odontológico y artículos ortopédicos (Incluye venta de vaporizadores, nebulizadores,masajeadores, termómetros, prótesis, muletas, plantillas, calzado ortopédico y otros artículos similares de uso personal o doméstico)</t>
  </si>
  <si>
    <t>Venta al por mayor de productos veterinarios</t>
  </si>
  <si>
    <t>Venta al por mayor de artículos de óptica y de fotografía (Incluye venta de lentes de contacto, líquidos oftalmológicos, armazones, cristales ópticos, películas fotográficas, cámaras y accesorios para fotografía, etc.)</t>
  </si>
  <si>
    <t>Venta al por mayor de artículos de relojería, joyería y fantasías</t>
  </si>
  <si>
    <t>Venta al por mayor de electrodomésticos y artefactos para el hogar excepto equipos de audio y video</t>
  </si>
  <si>
    <t>Venta al por mayor de equipos de audio, video y televisión</t>
  </si>
  <si>
    <t>Venta al por mayor de muebles excepto de oficina; artículos de mimbre y corcho; colchones y somieres</t>
  </si>
  <si>
    <t>Venta al por mayor de artículos de iluminación</t>
  </si>
  <si>
    <t>Venta al por mayor de artículos de vidrio</t>
  </si>
  <si>
    <t>Venta al por mayor de artículos de bazar y menaje excepto de vidrio</t>
  </si>
  <si>
    <t>Venta al por mayor de CD y DVD de audio y video grabados</t>
  </si>
  <si>
    <t>Venta al por mayor de materiales y productos de limpieza</t>
  </si>
  <si>
    <t>Venta al por mayor de juguetes (Incluye artículos de cotillón)</t>
  </si>
  <si>
    <t>Venta al por mayor de bicicletas y rodados similares (Incluye cochecitos y sillas de paseo para bebés, andadores, triciclos, etc.)</t>
  </si>
  <si>
    <t>Venta al por mayor de artículos de esparcimiento y deportes (Incluye embarcaciones deportivas, armas y municiones, equipos de pesca, piletas de natación de lona o plástico, etc.)</t>
  </si>
  <si>
    <t>Venta al por mayor de flores y plantas naturales y artificiales</t>
  </si>
  <si>
    <t>Venta al por mayor de artículos de uso doméstico o personal n.c.p. (Incluye artículos de platería excepto los incluidos en talabartería,cuadros y marcos que no sean obra de arte o de colección, sahumerios y artículos de santería, parrillas y hogares, etc.)</t>
  </si>
  <si>
    <t>Venta al por mayor de equipos, periféricos, accesorios y programas informáticos</t>
  </si>
  <si>
    <t>Venta al por mayor de equipos de telefonía y comunicaciones</t>
  </si>
  <si>
    <t>Venta al por mayor de componentes electrónicos</t>
  </si>
  <si>
    <t>Venta al por mayor de máquinas, equipos e implementos de uso en los sectores agropecuario, jardinería, silvicultura, pesca y caza(Incluye venta de tractores, cosechadoras, enfardadoras, remolques de carga y descarga automática, motosierras, cortadoras de césped autopropulsadas, etc.)</t>
  </si>
  <si>
    <t>Venta al por mayor de máquinas, equipos e implementos de uso en la elaboración de alimentos, bebidas y tabaco (Incluye máquinas para moler, picar y cocer alimentos, fabricadora de pastas, bateas, enfriadoras y envasadoras de bebidas, etc.)</t>
  </si>
  <si>
    <t>Venta al por mayor de máquinas, equipos e implementos de uso en la fabricación de textiles, prendas y accesorios de vestir, calzado, artículos de cuero y marroquinería (Incluye venta de máquinas de coser, de cortar tejidos, de tejer, extender telas, robots de corte y otros equipos para la industria textil y confeccionista, etc.)</t>
  </si>
  <si>
    <t>Venta al por mayor de máquinas, equipos e implementos de uso en imprentas, artes gráficas y actividades conexas (Incluye venta demáquinas fotocopiadoras -excepto las de uso personal-, copiadoras de planos, máquinas para imprimir, guillotinar, troquelar, encuadernar, etc.)</t>
  </si>
  <si>
    <t>Venta al por mayor de máquinas, equipos e implementos de uso médico y paramédico (Incluye venta de equipos de diagnóstico y tratamiento,camillas, cajas de cirugía, jeringas y otros implementos de material descartable, etc.)</t>
  </si>
  <si>
    <t>Venta al por mayor de máquinas, equipos e implementos de uso en la industria del plástico y del caucho (Incluye sopladora de envases, laminadora de plásticos, máquinas extrusoras y moldeadoras, etc.)</t>
  </si>
  <si>
    <t>Venta al por mayor de máquinas, equipos e implementos de uso especial n.c.p. (Incluye motoniveladoras, excavadoras, palas mecánicas, perforadoras-percutoras, etc.)</t>
  </si>
  <si>
    <t>Venta al por mayor de máquinas - herramienta de uso general</t>
  </si>
  <si>
    <t>Venta al por mayor de vehículos, equipos y máquinas para el transporte ferroviario, aéreo y de navegación</t>
  </si>
  <si>
    <t>Venta al por mayor de muebles e instalaciones para oficinas</t>
  </si>
  <si>
    <t>Venta al por mayor de muebles e instalaciones para la industria, el comercio y los servicios n.c.p.</t>
  </si>
  <si>
    <t>Venta al por mayor de máquinas y equipo de control y seguridad</t>
  </si>
  <si>
    <t>Venta al por mayor de maquinaria y equipo de oficina, excepto equipo informático</t>
  </si>
  <si>
    <t>Venta al por mayor de equipo profesional y científico e instrumentos de medida y de control n.c.p.</t>
  </si>
  <si>
    <t>Venta al por mayor de máquinas, equipo y materiales conexos n.c.p.</t>
  </si>
  <si>
    <t>Venta al por mayor de combustibles y lubricantes para automotores licuado</t>
  </si>
  <si>
    <t>Fraccionamiento y distribución de gas</t>
  </si>
  <si>
    <t>Venta al por mayor de combustibles, lubricantes, leña y carbón, excepto gas licuado y combustibles y lubricantes para automotores</t>
  </si>
  <si>
    <t>Venta al por mayor de metales y minerales metalíferos</t>
  </si>
  <si>
    <t>Venta al por mayor de aberturas (Incluye puertas, ventanas, cortinas de enrollar, madera, aluminio, puertas corredizas, frentes de placard, etc.)</t>
  </si>
  <si>
    <t>Venta al por mayor de productos de madera excepto muebles (Incluye placas, varillas, parqué, machimbre, etc.)</t>
  </si>
  <si>
    <t>Venta al por mayor de artículos de ferretería y materiales eléctricos (Incluye la venta de clavos, cerraduras, cable coaxil, etc.)</t>
  </si>
  <si>
    <t>Venta al por mayor de pinturas y productos conexos</t>
  </si>
  <si>
    <t>Venta al por mayor de cristales y espejos</t>
  </si>
  <si>
    <t>Venta al por mayor de artículos para plomería, instalación de gas y calefacción</t>
  </si>
  <si>
    <t>Venta al por mayor de papeles para pared, revestimiento para pisos de goma, plástico y textiles, y artículos similares para la decoración</t>
  </si>
  <si>
    <t>Venta al por mayor de artículos de loza, cerámica y porcelana de uso en construcción</t>
  </si>
  <si>
    <t>Venta al por mayor de artículos para la construcción n.c.p. (No incluye artículos y materiales de demolición: 466990)</t>
  </si>
  <si>
    <t>Venta al por mayor de productos intermedios n.c.p., desperdicios y desechos textiles</t>
  </si>
  <si>
    <t>Venta al por mayor de productos intermedios n.c.p., desperdicios y desechos de papel y cartón</t>
  </si>
  <si>
    <t>Venta al por mayor de artículos de plástico</t>
  </si>
  <si>
    <t>Venta al por mayor de abonos, fertilizantes y plaguicidas</t>
  </si>
  <si>
    <t>Venta al por mayor de productos intermedios, desperdicios y desechos de vidrio, caucho, goma y químicos n.c.p.</t>
  </si>
  <si>
    <t>Venta al por mayor de productos intermedios n.c.p., desperdicios y desechos metálicos (Incluye chatarra, viruta de metales diversos, etc.)</t>
  </si>
  <si>
    <t>Venta al por mayor de productos intermedios, desperdicios y desechos n.c.p.</t>
  </si>
  <si>
    <t>Venta al por mayor de insumos agropecuarios diversos</t>
  </si>
  <si>
    <t>Venta al por mayor de mercancías n.c.p.</t>
  </si>
  <si>
    <t>Venta al por menor en hipermercados</t>
  </si>
  <si>
    <t>Venta al por menor en supermercados</t>
  </si>
  <si>
    <t>Venta al por menor en minimercados (Incluye mercaditos, autoservicios y establecimientos similares que vendan carnes, verduras ydemás productos alimenticios en forma conjunta)</t>
  </si>
  <si>
    <t>Venta al por menor en kioscos, polirrubros y comercios no especializados n.c.p.</t>
  </si>
  <si>
    <t>Venta al por menor en comercios no especializados, sin predominio de productos alimenticios y bebidas</t>
  </si>
  <si>
    <t>Venta al por menor de productos lácteos</t>
  </si>
  <si>
    <t>Venta al por menor de fiambres y embutidos</t>
  </si>
  <si>
    <t>Venta al por menor de productos de almacén y dietética</t>
  </si>
  <si>
    <t>Venta al por menor de carnes rojas, menudencias y chacinados frescos</t>
  </si>
  <si>
    <t>Venta al por menor de huevos, carne de aves y productos de granja y de la caza</t>
  </si>
  <si>
    <t>Venta al por menor de pescados y productos de la pesca</t>
  </si>
  <si>
    <t>Venta al por menor de frutas, legumbres y hortalizas frescas</t>
  </si>
  <si>
    <t>Venta al por menor de pan y productos de panadería</t>
  </si>
  <si>
    <t>Venta al por menor de bombones, golosinas y demás productos de confitería</t>
  </si>
  <si>
    <t>Venta al por menor de productos alimenticios n.c.p., en comercios especializados</t>
  </si>
  <si>
    <t>Venta al por menor de bebidas en comercios especializados</t>
  </si>
  <si>
    <t>Venta al por menor de tabaco en comercios especializados</t>
  </si>
  <si>
    <t>Venta al por menor de combustible para vehículos automotores y motocicletas (Incluye la venta al por menor de productos lubricantes y refrigerantes)</t>
  </si>
  <si>
    <t>Venta al por menor de equipos, periféricos, accesorios y programas informáticos</t>
  </si>
  <si>
    <t>Venta al por menor de aparatos de telefonía y comunicación (Incluye teléfonos, celulares, fax, etc.)</t>
  </si>
  <si>
    <t>Venta al por menor de hilados, tejidos y artículos de mercería (Incluye mercerías, sederías, comercios de venta de lanas y otroshilados, etc.)</t>
  </si>
  <si>
    <t>Venta al por menor de confecciones para el hogar (Incluye la venta al por menor de sábanas, toallas, mantelería, cortinas confeccionadas, colchas, cubrecamas, etc.)</t>
  </si>
  <si>
    <t>Venta al por menor de artículos textiles n.c.p. excepto prendas de vestir (Incluye la venta al por menor de tapices, alfombras, etc.)</t>
  </si>
  <si>
    <t>Venta al por menor de aberturas (Incluye puertas, ventanas, cortinas de enrollar de PVC, madera, aluminio, puertas corredizas, frentes de placarás, etc.)</t>
  </si>
  <si>
    <t>Venta al por menor de maderas y artículos de madera y corcho, excepto muebles</t>
  </si>
  <si>
    <t>Venta al por menor de artículos de ferretería y materiales eléctricos</t>
  </si>
  <si>
    <t>Venta al por menor de pinturas y productos conexos</t>
  </si>
  <si>
    <t>Venta al por menor de artículos para plomería e instalación de gas</t>
  </si>
  <si>
    <t>Venta al por menor de cristales, espejos, mamparas y cerramientos</t>
  </si>
  <si>
    <t>Venta al por menor de papeles para pared, revestimientos para pisos y artículos similares para la decoración</t>
  </si>
  <si>
    <t>Venta al por menor de materiales de construcción n.c.p.</t>
  </si>
  <si>
    <t>Venta al por menor de electrodomésticos, artefactos para el hogar y equipos de audio y video</t>
  </si>
  <si>
    <t>Venta al por menor de muebles para el hogar, artículos de mimbre y corcho</t>
  </si>
  <si>
    <t>Venta al por menor de colchones y somieres</t>
  </si>
  <si>
    <t>Venta al por menor de artículos de iluminación</t>
  </si>
  <si>
    <t>Venta al por menor de artículos de bazar y menaje (Incluye venta al por menor de vajilla, cubiertos, etc.)</t>
  </si>
  <si>
    <t>Venta al por menor de artículos para el hogar n.c.p. (Incluye perchas, marcos, cuadros, etc.)</t>
  </si>
  <si>
    <t>Venta al por menor de libros</t>
  </si>
  <si>
    <t>Venta al por menor de diarios y revistas</t>
  </si>
  <si>
    <t>Venta al por menor de papel, cartón, materiales de embalaje y artículos de librería</t>
  </si>
  <si>
    <t>Venta al por menor de CD y DVD de audio y video grabados (Incluye CD y DVD vírgenes)</t>
  </si>
  <si>
    <t>Venta al por menor de equipos y artículos deportivos (Incluye la venta y reparación de bicicletas, la venta de aparatos de gimnasia y deequipos de "camping", etc.)</t>
  </si>
  <si>
    <t>Venta al por menor de armas, artículos para la caza y pesca</t>
  </si>
  <si>
    <t>Venta al por menor de juguetes, artículos de cotillón y juegos de mesa</t>
  </si>
  <si>
    <t>Venta al por menor de ropa interior, medias, prendas para dormir y para la playa (Incluye corsetería, lencería, camisetas, mediasexcepto ortopédicas, pijamas, camisones y saltos de cama, salidas de baño, trajes de baño, etc.)</t>
  </si>
  <si>
    <t>Venta al por menor de uniformes escolares y guardapolvos</t>
  </si>
  <si>
    <t>Venta al por menor de indumentaria para bebés y niños</t>
  </si>
  <si>
    <t>Venta al por menor de indumentaria deportiva</t>
  </si>
  <si>
    <t>Venta al por menor de prendas de cuero</t>
  </si>
  <si>
    <t>Venta al por menor de prendas y accesorios de vestir n.c.p.</t>
  </si>
  <si>
    <t>Venta al por menor de artículos de talabartería y artículos regionales (Incluye venta de artículos regionales de cuero, plata, alpaca ysimilares)</t>
  </si>
  <si>
    <t>Venta al por menor de calzado, excepto el ortopédico y el deportivo (No incluye almacenes de suelas 464142)</t>
  </si>
  <si>
    <t>Venta al por menor de calzado deportivo</t>
  </si>
  <si>
    <t>Venta al por menor de artículos de marroquinería, paraguas y similares n.c.p.</t>
  </si>
  <si>
    <t>Venta al por menor de productos farmacéuticos y de herboristería</t>
  </si>
  <si>
    <t>Venta al por menor de productos cosméticos, de tocador y de perfumería</t>
  </si>
  <si>
    <t>Venta al por menor de instrumental médico y odontológico y artículos ortopédicos (Incluye venta de vaporizadores, nebulizadores,masajeadores, termómetros, prótesis, muletas, plantillas, calzado ortopédico y otros artículos similares de uso personal o doméstico)</t>
  </si>
  <si>
    <t>Venta al por menor de artículos de óptica y fotografía</t>
  </si>
  <si>
    <t>Venta al por menor de artículos de relojería y joyería</t>
  </si>
  <si>
    <t>Venta al por menor de "bijouterie" y fantasía</t>
  </si>
  <si>
    <t>Venta al por menor de flores, plantas, semillas, abonos, fertilizantes y otros productos de vivero</t>
  </si>
  <si>
    <t>Venta al por menor de materiales y productos de limpieza</t>
  </si>
  <si>
    <t>Venta al por menor de fuel oil, gas en garrafas, carbón y leña (No incluye las estaciones de servicios que se</t>
  </si>
  <si>
    <t>Venta al por menor de productos veterinarios, animales domésticos y alimento balanceado para mascotas</t>
  </si>
  <si>
    <t>Venta al por menor de obras de arte</t>
  </si>
  <si>
    <t>Venta al por menor de artículos nuevos n.c.p. (Incluye la venta realizada en casas de regalos, de artesanías, pelucas, de artículos religiosos -santerías-, recarga de matafuegos, etc.)</t>
  </si>
  <si>
    <t>Venta al por menor de muebles usados</t>
  </si>
  <si>
    <t>Venta al por menor de libros, revistas y similares usados</t>
  </si>
  <si>
    <t>Venta al por menor de antigüedades (Incluye venta de antigüedades en remates)</t>
  </si>
  <si>
    <t>Venta al por menor de oro, monedas, sellos y similares (Incluye la venta de monedas de colección, estampillas, etc.)</t>
  </si>
  <si>
    <t>Venta al por menor de artículos usados n.c.p. excepto automotores y motocicletas</t>
  </si>
  <si>
    <t>Venta al por menor de alimentos, bebidas y tabaco en puestos móviles y mercados</t>
  </si>
  <si>
    <t>Venta al por menor de productos n.c.p. en puestos móviles y mercados</t>
  </si>
  <si>
    <t>Venta al por menor por "Internet"</t>
  </si>
  <si>
    <t>Venta al por menor por correo, televisión y otros medios de comunicación n.c.p.</t>
  </si>
  <si>
    <t>Venta al por menor no realizada en establecimientos n.c.p. (Incluye venta mediante máquinas expendedoras, vendedores ambulantes yvendedores a domicilio)</t>
  </si>
  <si>
    <t>Servicio de transporte ferroviario urbano y suburbano de pasajeros (Incluye el servicio de subterráneo y de premetro)</t>
  </si>
  <si>
    <t>Servicio de transporte ferroviario interurbano de pasajeros</t>
  </si>
  <si>
    <t>Servicio de transporte ferroviario de cargas</t>
  </si>
  <si>
    <t>Servicio de transporte automotor urbano y suburbano regular de pasajeros</t>
  </si>
  <si>
    <t>Servicios de transporte automotor de pasajeros mediante taxis y remises; alquiler de autos con chofer (Incluye los radiotaxis)</t>
  </si>
  <si>
    <t>Servicio de transporte escolar (Incluye el servicio de transporte para colonias de vacaciones y clubes)</t>
  </si>
  <si>
    <t>Servicio de transporte automotor urbano y suburbano no regular de pasajeros de oferta libre, excepto mediante taxis y remises, alquilerde autos con chofer y transporte escolar (Incluye servicios urbanos especiales como chárteres, servicios contratados, servicios para ámbito portuario o aeroportuario, servicio de hipódromos y espectáculos deportivos y culturales)</t>
  </si>
  <si>
    <t>Servicio de transporte automotor interurbano regular de pasajeros, excepto transporte internacional (Incluye los llamados servicios de larga distancia)</t>
  </si>
  <si>
    <t>Servicio de transporte automotor interurbano no regular de pasajeros</t>
  </si>
  <si>
    <t>Servicio de transporte automotor internacional de pasajeros</t>
  </si>
  <si>
    <t>Servicio de transporte automotor turístico de pasajeros</t>
  </si>
  <si>
    <t>Servicio de transporte automotor de pasajeros n.c.p.</t>
  </si>
  <si>
    <t>Servicios de mudanza (Incluye servicios de guardamuebles)</t>
  </si>
  <si>
    <t>Servicio de transporte automotor de cereales</t>
  </si>
  <si>
    <t>Servicio de transporte automotor de mercaderías a granel n.c.p.</t>
  </si>
  <si>
    <t>Servicio de transporte automotor de animales</t>
  </si>
  <si>
    <t>Servicio de transporte por camión cisterna</t>
  </si>
  <si>
    <t>Servicio de transporte automotor de mercaderías y sustancias peligrosas</t>
  </si>
  <si>
    <t>Servicio de transporte automotor urbano de carga n.c.p. (Incluye el transporte realizado por fleteros y distribuidores dentro delejidourbano)</t>
  </si>
  <si>
    <t>Servicio de transporte automotor de cargas n.c.p. (Incluye servicios de transporte de carga refrigerada y transporte pesado)</t>
  </si>
  <si>
    <t>Servicio de transporte por oleoductos (Incluye estaciones de bombeo y compresión)</t>
  </si>
  <si>
    <t>Servicio de transporte por poliductos y fueloductos</t>
  </si>
  <si>
    <t>Servicio de transporte por gasoductos (Incluye estaciones de bombeo y compresión)</t>
  </si>
  <si>
    <t>Servicio de transporte marítimo de pasajeros</t>
  </si>
  <si>
    <t>Servicio de transporte marítimo de carga</t>
  </si>
  <si>
    <t>Servicio de transporte fluvial y lacustre de pasajeros</t>
  </si>
  <si>
    <t>Servicio de transporte fluvial y lacustre de carga</t>
  </si>
  <si>
    <t>Servicio de transporte aéreo de pasajeros</t>
  </si>
  <si>
    <t>Servicio de transporte aéreo de cargas</t>
  </si>
  <si>
    <t>Servicios de manipulación de carga en el ámbito terrestre</t>
  </si>
  <si>
    <t>Servicios de manipulación de carga en el ámbito portuario</t>
  </si>
  <si>
    <t>Servicios de manipulación de carga en el ámbito aéreo</t>
  </si>
  <si>
    <t>Servicios de almacenamiento y depósito en silos</t>
  </si>
  <si>
    <t>Servicios de almacenamiento y depósito en cámaras frigoríficas</t>
  </si>
  <si>
    <t>Servicios de usuarios directos de zona franca</t>
  </si>
  <si>
    <t>Servicios de gestión de depósitos fiscales</t>
  </si>
  <si>
    <t>Servicios de almacenamiento y depósito n.c.p.</t>
  </si>
  <si>
    <t>Servicios de gestión aduanera realizados por despachantes de aduana</t>
  </si>
  <si>
    <t>Servicios de gestión aduanera para el transporte de mercaderías n.c.p.</t>
  </si>
  <si>
    <t>Servicios de agencias marítimas para el transporte de mercaderías</t>
  </si>
  <si>
    <t>Servicios de gestión de agentes de transporte aduanero excepto agencias marítimas</t>
  </si>
  <si>
    <t>Servicios de operadores logísticos seguros (OLS) en el ámbito aduanero</t>
  </si>
  <si>
    <t>Servicios de operadores logísticos n.c.p.</t>
  </si>
  <si>
    <t>Servicios de gestión y logística para el transporte de mercaderías n.c.p. (Incluye las actividades de empresas empaquetadoras para comercio exterior; alquiler de contenedores; etc.)</t>
  </si>
  <si>
    <t>Servicios de explotación de infraestructura para el transporte terrestre, peajes y otros derechos</t>
  </si>
  <si>
    <t>Servicios de playas de estacionamiento y garajes</t>
  </si>
  <si>
    <t>Servicios de estaciones terminales de ómnibus y ferroviarias</t>
  </si>
  <si>
    <t>Servicios complementarios para el transporte terrestre n.c.p. (Incluye servicios de mantenimiento de material ferroviario)</t>
  </si>
  <si>
    <t>Servicios de explotación de infraestructura para el transporte marítimo, derechos de puerto</t>
  </si>
  <si>
    <t>Servicios de guarderías náuticas</t>
  </si>
  <si>
    <t>Servicios para la navegación (Incluye servicios de practicaje y pilotaje, atraque y salvamento)</t>
  </si>
  <si>
    <t>Servicios complementarios para el transporte marítimo n.c.p. (Incluye explotación de servicios de terminales como puertos y muelles)</t>
  </si>
  <si>
    <t>Servicios de explotación de infraestructura para el transporte aéreo, derechos de aeropuerto</t>
  </si>
  <si>
    <t>Servicios de hangares y estacionamiento de aeronaves</t>
  </si>
  <si>
    <t>Servicios para la aeronavegación (Incluye remolque de aeronaves y actividades de control de tráfico aéreo, etc.)</t>
  </si>
  <si>
    <t>Servicios complementarios para el transporte aéreo n.c.p. (Incluye servicios de prevención y extinción de incendios)</t>
  </si>
  <si>
    <t>Servicio de correo postal (Incluye las actividades de correo postal sujetas a la obligación de servicio universal)</t>
  </si>
  <si>
    <t>Servicios de mensajerías (Incluye servicios puerta a puerta de correo y mensajería, comisionistas de encomiendas, transporte de documentos realizados por empresas no sujetas a la obligación de servicio universal)</t>
  </si>
  <si>
    <t>Servicios de alojamiento por hora</t>
  </si>
  <si>
    <t>Servicios de alojamiento en pensiones</t>
  </si>
  <si>
    <t>Servicios de alojamiento en hoteles, hosterías y residenciales similares, excepto por hora, que incluyen servicio de restauranteal público</t>
  </si>
  <si>
    <t>Servicios de alojamiento en hoteles, hosterías y residenciales similares, excepto por hora, que no incluyen servicio de restaurante al público</t>
  </si>
  <si>
    <t>Servicios de hospedaje temporal n.c.p. (Incluye hospedaje en estancias, residencias para estudiantes y albergues juveniles, apartamentosturísticos, etc.)</t>
  </si>
  <si>
    <t>Servicios de alojamiento en "camping" (Incluye refugios de montaña)</t>
  </si>
  <si>
    <t>Servicios de restaurantes y cantinas sin espectáculo</t>
  </si>
  <si>
    <t>Servicios de restaurantes y cantinas con espectáculo</t>
  </si>
  <si>
    <t>Servicios de "fast food" y locales de venta de comidas y bebidas al paso (Incluye el expendio de hamburguesas, productos lácteosexceptohelados, etc.)</t>
  </si>
  <si>
    <t>Servicios de expendio de bebidas en bares (Incluye: bares, cervecerías, pubs, cafeterías)</t>
  </si>
  <si>
    <t>Servicios de expendio de comidas y bebidas en establecimientos con servicio de mesa y/o en mostrador n.c.p.</t>
  </si>
  <si>
    <t>Servicios de preparación de comidas para llevar (Incluye rotiserías, casas de empanadas, pizzerías sin consumo en el local)</t>
  </si>
  <si>
    <t>Servicio de expendio de helados</t>
  </si>
  <si>
    <t>Servicios de preparación de comidas realizadas por/para vendedores ambulantes</t>
  </si>
  <si>
    <t>Servicios de preparación de comidas para empresas y eventos (Incluye el servicio de catering, el suministro de comidas para banquetes, bodas, fiestas y otras celebraciones, comidas para hospital, etc.)</t>
  </si>
  <si>
    <t>Servicios de cantinas con atención exclusiva a los empleados o estudiantes dentro de empresas o establecimientos educativos. (Incluye cantinas deportivas)</t>
  </si>
  <si>
    <t>Servicios de comidas n.c.p.</t>
  </si>
  <si>
    <t>Edición de libros, folletos, y otras publicaciones</t>
  </si>
  <si>
    <t>Edición de directorios y listas de correos</t>
  </si>
  <si>
    <t>Edición de periódicos, revistas y publicaciones periódicas</t>
  </si>
  <si>
    <t>Edición n.c.p.</t>
  </si>
  <si>
    <t>Producción de filmes y videocintas</t>
  </si>
  <si>
    <t>Postproducción de filmes y videocintas</t>
  </si>
  <si>
    <t>Distribución de filmes y videocintas</t>
  </si>
  <si>
    <t>Exhibición de filmes y videocintas</t>
  </si>
  <si>
    <t>Servicios de grabación de sonido y edición de música</t>
  </si>
  <si>
    <t>Emisión y retransmisión de radio</t>
  </si>
  <si>
    <t>Emisión y retransmisión de televisión abierta</t>
  </si>
  <si>
    <t>Operadores de televisión por suscripción</t>
  </si>
  <si>
    <t>Emisión de señales de televisión por suscripción</t>
  </si>
  <si>
    <t>Producción de programas de televisión</t>
  </si>
  <si>
    <t>Servicios de televisión n.c.p.</t>
  </si>
  <si>
    <t>Servicios de locutorios</t>
  </si>
  <si>
    <t>Servicios de telefonía fija, excepto locutorios</t>
  </si>
  <si>
    <t>Servicios de telefonía móvil</t>
  </si>
  <si>
    <t>Servicios de telecomunicaciones vía satélite, excepto servicios de transmisión de televisión</t>
  </si>
  <si>
    <t>Servicios de proveedores de acceso a "internet"</t>
  </si>
  <si>
    <t>Servicios de telecomunicación vía "internet" n.c.p.</t>
  </si>
  <si>
    <t>Servicios de telecomunicaciones n.c.p. (Incluye el servicio de pagers)</t>
  </si>
  <si>
    <t>Servicios de consultores en informática y suministros de programas de informática</t>
  </si>
  <si>
    <t>Servicios de consultores en equipo de informática</t>
  </si>
  <si>
    <t>Servicios de consultores en tecnología de la información</t>
  </si>
  <si>
    <t>Servicios de informática n.c.p.</t>
  </si>
  <si>
    <t>Procesamiento de datos</t>
  </si>
  <si>
    <t>Hospedaje de datos</t>
  </si>
  <si>
    <t>Actividades conexas al procesamiento y hospedaje de datos n.c.p.</t>
  </si>
  <si>
    <t>Portales "web"</t>
  </si>
  <si>
    <t>Agencias de noticias</t>
  </si>
  <si>
    <t>Servicios de información n.c.p.</t>
  </si>
  <si>
    <t>Servicios de la banca central (Incluye las actividades del Banco Central de la República Argentina)</t>
  </si>
  <si>
    <t>Servicios de la banca mayorista</t>
  </si>
  <si>
    <t>Servicios de la banca de inversión</t>
  </si>
  <si>
    <t>Servicios de la banca minorista</t>
  </si>
  <si>
    <t>Servicios de intermediación financiera realizada por las compañías financieras</t>
  </si>
  <si>
    <t>Servicios de intermediación financiera realizada por sociedades de ahorro y préstamo para la vivienda y otros inmuebles</t>
  </si>
  <si>
    <t>Servicios de intermediación financiera realizada por cajas de crédito</t>
  </si>
  <si>
    <t>Servicios de sociedades de cartera</t>
  </si>
  <si>
    <t>Servicios de fideicomisos</t>
  </si>
  <si>
    <t>Fondos y sociedades de inversión y entidades financieras similares n.c.p.</t>
  </si>
  <si>
    <t>Arrendamiento financiero, leasing</t>
  </si>
  <si>
    <t>Actividades de crédito para financiar otras actividades económicas</t>
  </si>
  <si>
    <t>Servicios de entidades de tarjeta de compra y/o crédito</t>
  </si>
  <si>
    <t>Servicios de crédito n.c.p. (Incluye el otorgamiento de préstamos por entidades que no reciben depósitos y que están fuera del sistema bancario y cuyo destino es financiar el consumo, la vivienda u otros bienes)</t>
  </si>
  <si>
    <t>Servicios de agentes de mercado abierto "puros" (Incluye las transacciones extrabursátiles -por cuenta propia-)</t>
  </si>
  <si>
    <t>Servicios de socios inversores en sociedades regulares según ley 19550 - SRL, SCA, etc., excepto socios inversores en sociedadesanónimas incluidos en 649999 - (No incluye los servicios de socios miembros que desarrollan actividades de asesoramiento, dirección y gestión empresarial de sociedades regulares s/L. 19550: 702091 y 702092)</t>
  </si>
  <si>
    <t>Servicios de financiación y actividades financieras n.c.p. (Incluye actividades de inversión en acciones, títulos, la actividad de corredores de bolsa, securitización, mutuales financieras, etc.) (No incluye actividades financieras relacionadas con el otorgamiento de créditos)</t>
  </si>
  <si>
    <t>Servicios de seguros de salud (Incluye medicina prepaga y mutuales de salud)</t>
  </si>
  <si>
    <t>Servicios de seguros de vida (Incluye los seguros de vida, retiro y sepelio)</t>
  </si>
  <si>
    <t>Servicios de seguros personales excepto los de salud y de vida (Incluye los seguros para viajes)</t>
  </si>
  <si>
    <t>Servicios de aseguradoras de riesgo de trabajo (ART)</t>
  </si>
  <si>
    <t>Servicios de seguros patrimoniales excepto los de las aseguradoras de riesgo de trabajo (ART)</t>
  </si>
  <si>
    <t>Obras Sociales</t>
  </si>
  <si>
    <t>Servicios de cajas de previsión social pertenecientes a asociaciones profesionales</t>
  </si>
  <si>
    <t>Reaseguros</t>
  </si>
  <si>
    <t>Administración de fondos de pensiones, excepto la seguridad social obligatoria</t>
  </si>
  <si>
    <t>Servicios de mercados y cajas de valores</t>
  </si>
  <si>
    <t>Servicios de mercados a término</t>
  </si>
  <si>
    <t>Servicios de bolsas de comercio</t>
  </si>
  <si>
    <t>Servicios bursátiles de mediación o por cuenta de terceros (Incluye la actividad de agentes y sociedades de bolsa)</t>
  </si>
  <si>
    <t>Servicios de casas y agencias de cambio</t>
  </si>
  <si>
    <t>Servicios de sociedades calificadoras de riesgos financieros</t>
  </si>
  <si>
    <t>Servicios de envío y recepción de fondos desde y hacia el exterior</t>
  </si>
  <si>
    <t>Servicios de administradoras de vales y tickets</t>
  </si>
  <si>
    <t>Servicios auxiliares a la intermediación financiera n.c.p. (Incluye asesoría financiera)</t>
  </si>
  <si>
    <t>Servicios de evaluación de riesgos y daños</t>
  </si>
  <si>
    <t>Servicios de productores y asesores de seguros</t>
  </si>
  <si>
    <t>Servicios auxiliares a los servicios de seguros n.c.p.</t>
  </si>
  <si>
    <t>Servicios de gestión de fondos a cambio de una retribución o por contrata</t>
  </si>
  <si>
    <t>Servicios de alquiler y explotación de inmuebles para fiestas, convenciones y otros eventos similares</t>
  </si>
  <si>
    <t>Servicios de alquiler de consultorios médicos</t>
  </si>
  <si>
    <t>Servicios inmobiliarios realizados por cuenta propia, con bienes urbanos propios o arrendados n.c.p.</t>
  </si>
  <si>
    <t>Servicios inmobiliarios realizados por cuenta propia, con bienes rurales propios o arrendados n.c.p.</t>
  </si>
  <si>
    <t>Servicios de administración de consorcios de edificios</t>
  </si>
  <si>
    <t>Servicios prestados por inmobiliarias</t>
  </si>
  <si>
    <t>Servicios inmobiliarios realizados a cambio de una retribución o por contrata n.c.p. (Incluye compra, venta, alquiler, remate, tasación,administración de bienes, etc., realizados a cambio de una retribución o por contrata, y la actividad de administradores, martilleros, rematadores, comisionistas, etc.)</t>
  </si>
  <si>
    <t>Servicios jurídicos</t>
  </si>
  <si>
    <t>Servicios notariales</t>
  </si>
  <si>
    <t>Servicios de contabilidad, auditoría y asesoría fiscal</t>
  </si>
  <si>
    <t>Servicios de gerenciamiento de empresas e instituciones de salud; servicios de auditoría y medicina legal; servicio de asesoramiento farmacéutico</t>
  </si>
  <si>
    <t>Servicios de asesoramiento, dirección y gestión empresarial realizados por integrantes de los órganos de administración y/o fiscalización en sociedades anónimas</t>
  </si>
  <si>
    <t>Servicios de asesoramiento, dirección y gestión empresarial realizados por integrantes de cuerpos de dirección en sociedades excepto lasanónimas</t>
  </si>
  <si>
    <t>Servicios de asesoramiento, dirección y gestión empresarial n.c.p.</t>
  </si>
  <si>
    <t>Servicios relacionados con la construcción. (Incluye los servicios prestados por ingenieros, arquitectos y técnicos)</t>
  </si>
  <si>
    <t>Servicios geológicos y de prospección</t>
  </si>
  <si>
    <t>Servicios relacionados con la electrónica y las comunicaciones</t>
  </si>
  <si>
    <t>Servicios de arquitectura e ingeniería y servicios conexos de asesoramiento técnico n.c.p.</t>
  </si>
  <si>
    <t>Ensayos y análisis técnicos (Incluye inspección técnica de vehículos, laboratorios de control de calidad, servicios de peritos calígrafos, servicios de bromatología)</t>
  </si>
  <si>
    <t>Investigación y desarrollo experimental en el campo de la ingeniería y la tecnología</t>
  </si>
  <si>
    <t>Investigación y desarrollo experimental en el campo de las ciencias médicas</t>
  </si>
  <si>
    <t>Investigación y desarrollo experimental en el campo de las ciencias agropecuarias</t>
  </si>
  <si>
    <t>Investigación y desarrollo experimental en el campo de las ciencias exactas y naturales n.c.p.</t>
  </si>
  <si>
    <t>Investigación y desarrollo experimental en el campo de las ciencias sociales</t>
  </si>
  <si>
    <t>Investigación y desarrollo experimental en el campo de las ciencias humanas</t>
  </si>
  <si>
    <t>Servicios de comercialización de tiempo y espacio publicitario</t>
  </si>
  <si>
    <t>Servicios de publicidad n.c.p.</t>
  </si>
  <si>
    <t>Estudio de mercado, realización de encuestas de opinión pública</t>
  </si>
  <si>
    <t>Servicios de diseño especializado (Incluye diseño de indumentaria, diseño gráfico, actividades de decoradores, etc.)</t>
  </si>
  <si>
    <t>Servicios de fotografía</t>
  </si>
  <si>
    <t>Servicios de traducción e interpretación</t>
  </si>
  <si>
    <t>Servicios de representación e intermediación de artistas y modelos</t>
  </si>
  <si>
    <t>Servicios de representación e intermediación de deportistas profesionales</t>
  </si>
  <si>
    <t>Actividades profesionales, científicas y técnicas n.c.p.</t>
  </si>
  <si>
    <t>Servicios veterinarios</t>
  </si>
  <si>
    <t>Alquiler de automóviles sin conductor</t>
  </si>
  <si>
    <t>Alquiler de vehículos automotores n.c.p., sin conductor ni operarios (Incluye: camiones, remolques, etc.)</t>
  </si>
  <si>
    <t>Alquiler de equipo de transporte para vía acuática, sin operarios ni tripulación</t>
  </si>
  <si>
    <t>Alquiler de equipo de transporte para vía aérea, sin operarios ni tripulación</t>
  </si>
  <si>
    <t>Alquiler de equipo de transporte n.c.p. sin conductor ni operarios (Incluye: equipo ferroviario, motocicletas)</t>
  </si>
  <si>
    <t>Alquiler de videos y video juegos (Incluye la actividad de los videoclubes)</t>
  </si>
  <si>
    <t>Alquiler de prendas de vestir</t>
  </si>
  <si>
    <t>Alquiler de efectos personales y enseres domésticos n.c.p. (Incluye alquiler de artículos deportivos)</t>
  </si>
  <si>
    <t>Alquiler de maquinaria y equipo agropecuario y forestal, sin operarios</t>
  </si>
  <si>
    <t>Alquiler de maquinaria y equipo para la minería, sin operarios</t>
  </si>
  <si>
    <t>Alquiler de maquinaria y equipo de construcción e ingeniería civil, sin operarios (Incluye el alquiler de andamios sin montaje nidesmantelamiento)</t>
  </si>
  <si>
    <t>Alquiler de maquinaria y equipo de oficina, incluso computadoras</t>
  </si>
  <si>
    <t>Alquiler de maquinaria y equipo n.c.p., sin personal</t>
  </si>
  <si>
    <t>Arrendamiento y gestión de bienes intangibles no financieros</t>
  </si>
  <si>
    <t>Obtención y dotación de personal (Incluye las actividades vinculadas con la búsqueda, selección y colocación de personal, la actividad de casting de actores, etc.)</t>
  </si>
  <si>
    <t>Servicios minoristas de agencias de viajes</t>
  </si>
  <si>
    <t>Servicios mayoristas de agencias de viajes</t>
  </si>
  <si>
    <t>Servicios de turismo aventura</t>
  </si>
  <si>
    <t>Servicios complementarios de apoyo turístico n.c.p.</t>
  </si>
  <si>
    <t>Servicios de transporte de caudales y objetos de valor</t>
  </si>
  <si>
    <t>Servicios de sistemas de seguridad</t>
  </si>
  <si>
    <t>Servicios de seguridad e investigación n.c.p.</t>
  </si>
  <si>
    <t>Servicio combinado de apoyo a edificios</t>
  </si>
  <si>
    <t>Servicios de limpieza general de edificios</t>
  </si>
  <si>
    <t>Servicios de desinfección y exterminio de plagas en el ámbito urbano</t>
  </si>
  <si>
    <t>Servicios de limpieza n.c.p.</t>
  </si>
  <si>
    <t>Servicios de jardinería y mantenimiento de espacios verdes</t>
  </si>
  <si>
    <t>Servicios combinados de gestión administrativa de oficinas</t>
  </si>
  <si>
    <t>Servicios de fotocopiado, preparación de documentos y otros servicios de apoyo de oficina</t>
  </si>
  <si>
    <t>Servicios de "call center"</t>
  </si>
  <si>
    <t>Servicios de organización de convenciones y exposiciones comerciales, excepto culturales y deportivos</t>
  </si>
  <si>
    <t>Servicios de agencias de cobro y calificación crediticia</t>
  </si>
  <si>
    <t>Servicios de envase y empaque</t>
  </si>
  <si>
    <t>Servicios empresariales n.c.p.</t>
  </si>
  <si>
    <t>Servicios generales de la Administración Pública (Incluye el desempeño de funciones ejecutivas y legislativas de administración por parte de las entidades de la administración central, regional y local; la administración y supervisión de asuntos fiscales; la aplicación del presupuesto y la gestión de los fondos públicos y la deuda pública; la gestión administrativa de servicios estadísticos y sociológicos y de planificación social y económica a distintos niveles de la administración)</t>
  </si>
  <si>
    <t>Servicios para la regulación de las actividades sanitarias, educativas, culturales, y restantes servicios sociales, excepto seguridad social obligatoria (Incluye la gestión administrativa de programas destinados a mejorar el bienestar de los ciudadanos)</t>
  </si>
  <si>
    <t>Servicios para la regulación de la actividad económica (Incluye la administración pública y la regulación de varios sectores económicos;la gestión administrativa de actividades de carácter laboral; la aplicación de políticas de desarrollo regional)</t>
  </si>
  <si>
    <t>Servicios auxiliares para los servicios generales de la Administración Pública (Incluye las actividades de servicios generales yde personal; la administración, dirección y apoyo de servicios generales, compras y suministros, etc.)</t>
  </si>
  <si>
    <t>Servicios de asuntos exteriores</t>
  </si>
  <si>
    <t>Servicios de defensa</t>
  </si>
  <si>
    <t>Servicios para el orden público y la seguridad</t>
  </si>
  <si>
    <t>Servicios de justicia</t>
  </si>
  <si>
    <t>Servicios de protección civil</t>
  </si>
  <si>
    <t>Servicios de la seguridad social obligatoria, excepto obras sociales (Incluye PAMI y ANSeS)</t>
  </si>
  <si>
    <t>Guarderías y jardines maternales</t>
  </si>
  <si>
    <t>Enseñanza inicial, jardín de infantes y primaria</t>
  </si>
  <si>
    <t>Enseñanza secundaria de formación general</t>
  </si>
  <si>
    <t>Enseñanza secundaria de formación técnica y profesional</t>
  </si>
  <si>
    <t>Enseñanza terciaria</t>
  </si>
  <si>
    <t>Enseñanza universitaria excepto formación de posgrado</t>
  </si>
  <si>
    <t>Formación de posgrado</t>
  </si>
  <si>
    <t>Enseñanza de idiomas</t>
  </si>
  <si>
    <t>Enseñanza de cursos relacionados con informática</t>
  </si>
  <si>
    <t>Enseñanza para adultos, excepto discapacitados</t>
  </si>
  <si>
    <t>Enseñanza especial y para discapacitados</t>
  </si>
  <si>
    <t>Enseñanza de gimnasia, deportes y actividades físicas</t>
  </si>
  <si>
    <t>Enseñanza artística</t>
  </si>
  <si>
    <t>Servicios de enseñanza n.c.p. (Incluye instrucción impartida mediante programas de radio, televisión, correspondencia y otros medios decomunicación, escuelas de manejo, actividades de enseñanza a domicilio y/o particulares, etc.)</t>
  </si>
  <si>
    <t>Servicios de apoyo a la educación</t>
  </si>
  <si>
    <t>Servicios de internación excepto instituciones relacionadas con la salud mental</t>
  </si>
  <si>
    <t>Servicios de internación en instituciones relacionadas con la salud mental</t>
  </si>
  <si>
    <t>Servicios de consulta médica (Incluye las actividades de establecimientos sin internación o cuyos servicios se desarrollen en unidades independientes a las de internación: consultorios médicos, servicios de medicina laboral)</t>
  </si>
  <si>
    <t>Servicios de proveedores de atención médica domiciliaria (Incluye las actividades llevadas a cabo en domicilios de pacientes conalta precoz, y que ofrecen atención por módulo)</t>
  </si>
  <si>
    <t>Servicios de atención médica en dispensarios, salitas, vacunatorios y otros locales de atención primaria de la salud</t>
  </si>
  <si>
    <t>Servicios odontológicos</t>
  </si>
  <si>
    <t>Servicios de prácticas de diagnóstico en laboratorios (Incluye análisis clínicos, bioquímica, anatomía patológica, laboratorio hematológico, etc.)</t>
  </si>
  <si>
    <t>Servicios de prácticas de diagnóstico por imágenes (Incluye radiología, ecografía, resonancia magnética, etc.)</t>
  </si>
  <si>
    <t>Servicios de prácticas de diagnóstico n.c.p.</t>
  </si>
  <si>
    <t>Servicios de tratamiento (Incluye hemodiálisis, cobaltoterapia, etc.)</t>
  </si>
  <si>
    <t>Servicio médico integrado de consulta, diagnóstico y tratamiento</t>
  </si>
  <si>
    <t>Servicios de emergencias y traslados</t>
  </si>
  <si>
    <t>Servicios de rehabilitación física (Incluye actividades de profesionales excepto médicos: kinesiólogos, fisiatras, etc.)</t>
  </si>
  <si>
    <t>Servicios relacionados con la salud humana n.c.p. (Incluye servicios de psicólogos, fonoaudiólogos, servicios de enfermería, terapia ocupacional, bancos de sangre, de semen, etc.)</t>
  </si>
  <si>
    <t>Servicios de atención a personas con problemas de salud mental o de adicciones, con alojamiento</t>
  </si>
  <si>
    <t>Servicios de atención a ancianos con alojamiento</t>
  </si>
  <si>
    <t>Servicios de atención a personas minusválidas con alojamiento</t>
  </si>
  <si>
    <t>Servicios de atención a niños y adolescentes carenciados con alojamiento</t>
  </si>
  <si>
    <t>Servicios de atención a mujeres con alojamiento</t>
  </si>
  <si>
    <t>Servicios sociales con alojamiento n.c.p.</t>
  </si>
  <si>
    <t>Servicios sociales sin alojamiento</t>
  </si>
  <si>
    <t>Producción de espectáculos teatrales y musicales</t>
  </si>
  <si>
    <t>Composición y representación de obras teatrales, musicales y artísticas (Incluye a compositores, actores, músicos, conferencistas, pintores, artistas plásticos etc.)</t>
  </si>
  <si>
    <t>Servicios conexos a la producción de espectáculos teatrales y musicales (Incluye diseño y manejo de escenografía, montaje de iluminacióny sonido, etc.)</t>
  </si>
  <si>
    <t>Servicios de agencias de ventas de entradas</t>
  </si>
  <si>
    <t>Servicios de espectáculos artísticos n.c.p. (Incluye espectáculos circenses, de títeres, mimos, etc.)</t>
  </si>
  <si>
    <t>Servicios de bibliotecas y archivos</t>
  </si>
  <si>
    <t>Servicios de museos y preservación de lugares y edificios históricos</t>
  </si>
  <si>
    <t>Servicios de jardines botánicos, zoológicos y de parques nacionales</t>
  </si>
  <si>
    <t>Servicios culturales n.c.p. (Incluye actividades sociales, culturales, recreativas y de interés local desarrollado por centros vecinales, barriales, sociedades de fomento, clubes no deportivos, etc.)</t>
  </si>
  <si>
    <t>Servicios de recepción de apuestas de quiniela, lotería y similares</t>
  </si>
  <si>
    <t>Servicios relacionados con juegos de azar y apuestas n.c.p.</t>
  </si>
  <si>
    <t>Servicios de organización, dirección y gestión de prácticas deportivas en clubes (Incluye clubes de fútbol, golf, tiro, boxeo, etc.)</t>
  </si>
  <si>
    <t>Explotación de instalaciones deportivas, excepto clubes</t>
  </si>
  <si>
    <t>Promoción y producción de espectáculos deportivos</t>
  </si>
  <si>
    <t>Servicios prestados por deportistas y atletas para la realización de prácticas deportivas</t>
  </si>
  <si>
    <t>Servicios prestados por profesionales y técnicos para la realización de prácticas deportivas (Incluye la actividad realizada porentrenadores, instructores, jueces árbitros, cronometradores, etc.)</t>
  </si>
  <si>
    <t>Servicios de acondicionamiento físico (Incluye gimnasios de musculación, pilates, yoga, personal trainner, etc.)</t>
  </si>
  <si>
    <t>Servicios para la práctica deportiva n.c.p.</t>
  </si>
  <si>
    <t>Servicios de parques de diversiones y parques temáticos</t>
  </si>
  <si>
    <t>Servicios de salones de juegos (Incluye salones de billar, pool, bowling, juegos electrónicos, etc.)</t>
  </si>
  <si>
    <t>Servicios de salones de baile, discotecas y similares</t>
  </si>
  <si>
    <t>Servicios de entretenimiento n.c.p.</t>
  </si>
  <si>
    <t>Servicios de organizaciones empresariales y de empleadores</t>
  </si>
  <si>
    <t>Servicios de organizaciones profesionales</t>
  </si>
  <si>
    <t>Servicios de sindicatos</t>
  </si>
  <si>
    <t>Servicios de organizaciones religiosas</t>
  </si>
  <si>
    <t>Servicios de organizaciones políticas</t>
  </si>
  <si>
    <t>Servicios de mutuales, excepto mutuales de salud y financieras</t>
  </si>
  <si>
    <t>Servicios de consorcios de edificios</t>
  </si>
  <si>
    <t>Servicios de cooperativas cuando realizan varias actividades</t>
  </si>
  <si>
    <t>Servicios de asociaciones n.c.p.</t>
  </si>
  <si>
    <t>Reparación y mantenimiento de equipos informáticos</t>
  </si>
  <si>
    <t>Reparación y mantenimiento de equipos de telefonía y de comunicación</t>
  </si>
  <si>
    <t>Reparación de artículos eléctricos y electrónicos de uso doméstico (Incluye TV, radios, reproductores CD’s y DVD’s, cámaras de video deuso familiar, heladeras, lavarropas, secarropas, aire acondicionado de menos de 6.000 frigorías)</t>
  </si>
  <si>
    <t>Reparación de calzado y artículos de marroquinería</t>
  </si>
  <si>
    <t>Reparación de tapizados y muebles (Incluye la restauración de muebles)</t>
  </si>
  <si>
    <t>Reforma y reparación de cerraduras, duplicación de llaves. Cerrajerías</t>
  </si>
  <si>
    <t>Reparación de relojes y joyas. Relojerías</t>
  </si>
  <si>
    <t>Reparación de efectos personales y enseres domésticos n.c.p. (Incluye la actividad de arreglos de prendas realizadas por modistas) (No incluye la actividad de sastres y modistas que confeccionan prendas: grupo 141)</t>
  </si>
  <si>
    <t>Servicios de limpieza de prendas prestado por tintorerías rápidas</t>
  </si>
  <si>
    <t>Lavado y limpieza de artículos de tela, cuero y/o de piel, incluso la limpieza en seco</t>
  </si>
  <si>
    <t>Servicios de peluquería</t>
  </si>
  <si>
    <t>Servicios de tratamiento de belleza, excepto los de peluquería</t>
  </si>
  <si>
    <t>Pompas fúnebres y servicios conexos</t>
  </si>
  <si>
    <t>Servicios de centros de estética, spa y similares (Incluye baños turcos, saunas, solarios, centros de masajes y adelgazamiento, etc.)</t>
  </si>
  <si>
    <t>Servicios personales n.c.p. (Incluye actividades de astrología y espiritismo, las realizadas con fines sociales como agencias matrimoniales, de investigaciones genealógicas, de contratación de acompañantes, la actividad de lustrabotas, acomodadores de autos, etc.)</t>
  </si>
  <si>
    <t>Servicios de hogares privados que contratan servicio doméstico</t>
  </si>
  <si>
    <t>Servicios de organizaciones y órganos extraterritoriales</t>
  </si>
  <si>
    <t>Limite</t>
  </si>
  <si>
    <t>Patrimonio Neto</t>
  </si>
  <si>
    <t>SI</t>
  </si>
  <si>
    <t>Departamento</t>
  </si>
  <si>
    <t>Provincia</t>
  </si>
  <si>
    <t>Promedio HA</t>
  </si>
  <si>
    <t>Ponderacion</t>
  </si>
  <si>
    <t>Excluido</t>
  </si>
  <si>
    <t>VERA</t>
  </si>
  <si>
    <t>NUEVE DE JULIO</t>
  </si>
  <si>
    <t>GENERAL OBLIGADO</t>
  </si>
  <si>
    <t>SAN CRISTOBAL</t>
  </si>
  <si>
    <t>CASTELLANOS</t>
  </si>
  <si>
    <t>SAN ALBERTO</t>
  </si>
  <si>
    <t>POCHO</t>
  </si>
  <si>
    <t>MINAS</t>
  </si>
  <si>
    <t>CRUZ DEL EJE</t>
  </si>
  <si>
    <t>ISCHILIN</t>
  </si>
  <si>
    <t>SOBREMONTE</t>
  </si>
  <si>
    <t>SAN JAVIER</t>
  </si>
  <si>
    <t>GARAY</t>
  </si>
  <si>
    <t>RIO SECO</t>
  </si>
  <si>
    <t>TULUMBA</t>
  </si>
  <si>
    <t>SAN JUSTO</t>
  </si>
  <si>
    <t>PUNILLA</t>
  </si>
  <si>
    <t>LA CAPITAL</t>
  </si>
  <si>
    <t>CALAMUCHITA</t>
  </si>
  <si>
    <t>COLON</t>
  </si>
  <si>
    <t>TOTORAL</t>
  </si>
  <si>
    <t>GRAL ROCA</t>
  </si>
  <si>
    <t>RIO PRIMERO</t>
  </si>
  <si>
    <t>SAN JERONIMO</t>
  </si>
  <si>
    <t>LAS COLONIAS</t>
  </si>
  <si>
    <t>RIO CUARTO</t>
  </si>
  <si>
    <t>SANTA MARIA</t>
  </si>
  <si>
    <t>GRAL SAN MARTIN</t>
  </si>
  <si>
    <t>RIO SEGUNDO</t>
  </si>
  <si>
    <t>SAN MARTIN</t>
  </si>
  <si>
    <t>PRESIDENTE ROQUE SAENZ PEÑA</t>
  </si>
  <si>
    <t>JUAREZ CELMAN</t>
  </si>
  <si>
    <t>UNION</t>
  </si>
  <si>
    <t>MARCOS JUAREZ</t>
  </si>
  <si>
    <t>TERCERO ARRIBA</t>
  </si>
  <si>
    <t>GENERAL LOPEZ</t>
  </si>
  <si>
    <t>SAN LORENZO</t>
  </si>
  <si>
    <t>IRIONDO</t>
  </si>
  <si>
    <t>ROSARIO</t>
  </si>
  <si>
    <t>CONSTITUCIÓN</t>
  </si>
  <si>
    <t>CASEROS</t>
  </si>
  <si>
    <t>BELGRANO</t>
  </si>
  <si>
    <t>ALMIRANTE BROWN</t>
  </si>
  <si>
    <t>AVELLANEDA</t>
  </si>
  <si>
    <t>BERAZATEGUI</t>
  </si>
  <si>
    <t>BERISSO</t>
  </si>
  <si>
    <t>CARLOS TEJEDOR</t>
  </si>
  <si>
    <t>ENSENADA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</si>
  <si>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</si>
  <si>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</si>
  <si>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</si>
  <si>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</si>
  <si>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</si>
  <si>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</si>
  <si>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</si>
  <si>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</si>
  <si>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</si>
  <si>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</si>
  <si>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</si>
  <si>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LOMAS DE ZAMORA</t>
  </si>
  <si>
    <t>MALVINAS ARGENTINAS</t>
  </si>
  <si>
    <t>MERLO</t>
  </si>
  <si>
    <t>MORENO</t>
  </si>
  <si>
    <t>MORÓN</t>
  </si>
  <si>
    <t>PINAMAR</t>
  </si>
  <si>
    <t>PRESIDENTE PERÓN</t>
  </si>
  <si>
    <t>QUILMES</t>
  </si>
  <si>
    <t>SAN FERNANDO</t>
  </si>
  <si>
    <t>SAN ISIDRO</t>
  </si>
  <si>
    <t>SAN MIGUEL</t>
  </si>
  <si>
    <t>TIGRE</t>
  </si>
  <si>
    <t>TRES DE FEBRERO</t>
  </si>
  <si>
    <t>VICENTE LÓPEZ</t>
  </si>
  <si>
    <t>VILLA GESELL</t>
  </si>
  <si>
    <t>PATAGONES</t>
  </si>
  <si>
    <t>VILLARINO</t>
  </si>
  <si>
    <t>BAHÍA BLANCA</t>
  </si>
  <si>
    <t>PUAN</t>
  </si>
  <si>
    <t>CORONEL DE MARINA LEONARDO ROSALES</t>
  </si>
  <si>
    <t>CORONEL DORREGO</t>
  </si>
  <si>
    <t>MONTE HERMOSO</t>
  </si>
  <si>
    <t>TORNQUIST</t>
  </si>
  <si>
    <t>DOLORES</t>
  </si>
  <si>
    <t>GENERAL GUIDO</t>
  </si>
  <si>
    <t>GENERAL LAVALLE</t>
  </si>
  <si>
    <t>LEZAMA</t>
  </si>
  <si>
    <t>PILA</t>
  </si>
  <si>
    <t>TORDILLO</t>
  </si>
  <si>
    <t>ADOLFO ALSINA</t>
  </si>
  <si>
    <t>AZUL</t>
  </si>
  <si>
    <t>BENITO JUÁREZ</t>
  </si>
  <si>
    <t>DAIREAUX</t>
  </si>
  <si>
    <t>LAPRIDA</t>
  </si>
  <si>
    <t>OLAVARRÍA</t>
  </si>
  <si>
    <t>GENERAL ALVEAR</t>
  </si>
  <si>
    <t>TAPALQUÉ</t>
  </si>
  <si>
    <t>CORONEL PRINGLES</t>
  </si>
  <si>
    <t>LAS FLORES</t>
  </si>
  <si>
    <t>RAUCH</t>
  </si>
  <si>
    <t>GENERAL JUAN MADARIAGA</t>
  </si>
  <si>
    <t>LA COSTA</t>
  </si>
  <si>
    <t>GUAMINÍ</t>
  </si>
  <si>
    <t>AYACUCHO</t>
  </si>
  <si>
    <t>MAIPÚ</t>
  </si>
  <si>
    <t>CORONEL SUÁREZ</t>
  </si>
  <si>
    <t>PELLEGRINI</t>
  </si>
  <si>
    <t>SALLIQUELÓ</t>
  </si>
  <si>
    <t>TRES LOMAS</t>
  </si>
  <si>
    <t>SAN CAYETANO</t>
  </si>
  <si>
    <t>ADOLFO GONZALES CHAVES</t>
  </si>
  <si>
    <t>GENERAL LAS HERAS</t>
  </si>
  <si>
    <t>MARCOS PAZ</t>
  </si>
  <si>
    <t>NAVARRO</t>
  </si>
  <si>
    <t>TRENQUE LAUQUEN</t>
  </si>
  <si>
    <t>SALADILLO</t>
  </si>
  <si>
    <t>BRANDSEN</t>
  </si>
  <si>
    <t>CASTELLI</t>
  </si>
  <si>
    <t>CHASCOMÚS</t>
  </si>
  <si>
    <t>GENERAL PAZ</t>
  </si>
  <si>
    <t>LOBOS</t>
  </si>
  <si>
    <t>MAGDALENA</t>
  </si>
  <si>
    <t>PUNTA INDIO</t>
  </si>
  <si>
    <t>ROQUE PÉREZ</t>
  </si>
  <si>
    <t>SAN VICENTE</t>
  </si>
  <si>
    <t>SUIPACHA</t>
  </si>
  <si>
    <t>TRES ARROYOS</t>
  </si>
  <si>
    <t>BOLÍVAR</t>
  </si>
  <si>
    <t>CARLOS CASARES</t>
  </si>
  <si>
    <t>MERCEDES</t>
  </si>
  <si>
    <t>MONTE</t>
  </si>
  <si>
    <t>NECOCHEA</t>
  </si>
  <si>
    <t>PEHUAJÓ</t>
  </si>
  <si>
    <t>VEINTICINCO DE MAYO</t>
  </si>
  <si>
    <t>RIVADAVIA</t>
  </si>
  <si>
    <t>LINCOLN</t>
  </si>
  <si>
    <t>CAÑUELAS</t>
  </si>
  <si>
    <t>GENERAL BELGRANO</t>
  </si>
  <si>
    <t>HIPÓLITO YRIGOYEN</t>
  </si>
  <si>
    <t>LOBERÍA</t>
  </si>
  <si>
    <t>FLORENTINO AMEGHINO</t>
  </si>
  <si>
    <t>GENERAL ALVARADO</t>
  </si>
  <si>
    <t>GENERAL PINTO</t>
  </si>
  <si>
    <t>GENERAL VILLEGAS</t>
  </si>
  <si>
    <t>LA PLATA</t>
  </si>
  <si>
    <t>SAN ANDRÉS DE GILES</t>
  </si>
  <si>
    <t>TANDIL</t>
  </si>
  <si>
    <t>GENERAL VIAMONTE</t>
  </si>
  <si>
    <t>BALCARCE</t>
  </si>
  <si>
    <t>MAR CHIQUITA</t>
  </si>
  <si>
    <t>GENERAL PUEYRREDÓN</t>
  </si>
  <si>
    <t>ALBERTI</t>
  </si>
  <si>
    <t>BRAGADO</t>
  </si>
  <si>
    <t>CHIVILCOY</t>
  </si>
  <si>
    <t>BARADERO</t>
  </si>
  <si>
    <t>GENERAL ARENALES</t>
  </si>
  <si>
    <t>LEANDRO N. ALEM</t>
  </si>
  <si>
    <t>ZÁRATE</t>
  </si>
  <si>
    <t>EXALTACIÓN DE LA CRUZ</t>
  </si>
  <si>
    <t>JUNÍN</t>
  </si>
  <si>
    <t>CARMEN DE ARECO</t>
  </si>
  <si>
    <t>CHACABUCO</t>
  </si>
  <si>
    <t>LUJÁN</t>
  </si>
  <si>
    <t>PILAR</t>
  </si>
  <si>
    <t>ARRECIFES</t>
  </si>
  <si>
    <t>CAPITÁN SARMIENTO</t>
  </si>
  <si>
    <t>COLÓN</t>
  </si>
  <si>
    <t>PERGAMINO</t>
  </si>
  <si>
    <t>RAMALLO</t>
  </si>
  <si>
    <t>SAN NICOLÁS</t>
  </si>
  <si>
    <t>SAN PEDRO</t>
  </si>
  <si>
    <t>ROJAS</t>
  </si>
  <si>
    <t>SALTO</t>
  </si>
  <si>
    <t>CAMPANA</t>
  </si>
  <si>
    <t>SAN ANTONIO DE ARECO</t>
  </si>
  <si>
    <t>GENERAL LA MADRID</t>
  </si>
  <si>
    <t>SAAVEDRA</t>
  </si>
  <si>
    <t>BUENOS AIRES</t>
  </si>
  <si>
    <t>SANTA FE</t>
  </si>
  <si>
    <t>CORDOBA</t>
  </si>
  <si>
    <t>Caja, Banco</t>
  </si>
  <si>
    <t>Creditos por Vtas</t>
  </si>
  <si>
    <t>Bienes de Cambio</t>
  </si>
  <si>
    <t>Otros Activos Ctes</t>
  </si>
  <si>
    <t>Situación Patrimonial</t>
  </si>
  <si>
    <t>Total Activo Corriente</t>
  </si>
  <si>
    <t>Total Pasivo Corriente</t>
  </si>
  <si>
    <t>Deudas Comerciales</t>
  </si>
  <si>
    <t>Prestamo Corto Plazo</t>
  </si>
  <si>
    <t>Otros Pasivos Ctes</t>
  </si>
  <si>
    <t>Total Activo</t>
  </si>
  <si>
    <t>Total Pasivo</t>
  </si>
  <si>
    <t>Estado de Resultado</t>
  </si>
  <si>
    <t>Días de Inventario</t>
  </si>
  <si>
    <t>Días en la Calle</t>
  </si>
  <si>
    <t>Dias Pago a Proveedores</t>
  </si>
  <si>
    <t>Ciclo de Negocio</t>
  </si>
  <si>
    <t>Generación de Caja Neta</t>
  </si>
  <si>
    <t>Generación de Caja/Ventas</t>
  </si>
  <si>
    <t>Capital de Trabajo</t>
  </si>
  <si>
    <t>Total Activo No Corriente</t>
  </si>
  <si>
    <t>Total Pasivo No Corriente</t>
  </si>
  <si>
    <t>Impuesto Ganancias</t>
  </si>
  <si>
    <t>Utilidad Bruta</t>
  </si>
  <si>
    <t>Resultado del Ejercicio</t>
  </si>
  <si>
    <t>Amorizaciones</t>
  </si>
  <si>
    <t>LCT Riesgo Terceros</t>
  </si>
  <si>
    <t>LCT Libre Disponibilidad</t>
  </si>
  <si>
    <t>LCT Largo Plazo</t>
  </si>
  <si>
    <t>Politica</t>
  </si>
  <si>
    <t>Ponderador</t>
  </si>
  <si>
    <t>Generación de Caja Proyectada</t>
  </si>
  <si>
    <t>Indicadores General</t>
  </si>
  <si>
    <t>INDICADOR</t>
  </si>
  <si>
    <t>CONDICION</t>
  </si>
  <si>
    <t>LIMITE</t>
  </si>
  <si>
    <t>MENOR</t>
  </si>
  <si>
    <t>Rentabilidad</t>
  </si>
  <si>
    <t>MAYOR</t>
  </si>
  <si>
    <t>Validación</t>
  </si>
  <si>
    <t>Resultado</t>
  </si>
  <si>
    <t>Tipo de Limite</t>
  </si>
  <si>
    <t>Variable</t>
  </si>
  <si>
    <t>CDA</t>
  </si>
  <si>
    <t>Otros Activos No Corrientes</t>
  </si>
  <si>
    <t>Calculo de Límites</t>
  </si>
  <si>
    <t>Spread</t>
  </si>
  <si>
    <t>Tasa</t>
  </si>
  <si>
    <t>Valor</t>
  </si>
  <si>
    <t>BADLAR</t>
  </si>
  <si>
    <t>Meses</t>
  </si>
  <si>
    <t>Prestamo</t>
  </si>
  <si>
    <t>Cuota Anual c/ $1000.-</t>
  </si>
  <si>
    <t>Otros Pasivos No Ctes</t>
  </si>
  <si>
    <t>Proyecciones</t>
  </si>
  <si>
    <t>Prestamo Largo Plazo</t>
  </si>
  <si>
    <t>LC Otorgado</t>
  </si>
  <si>
    <t>Terceros</t>
  </si>
  <si>
    <t>Libre Disponibilidad</t>
  </si>
  <si>
    <t>Largo Plazo</t>
  </si>
  <si>
    <t>Línea Total</t>
  </si>
  <si>
    <t>Atribuciones Comerciales</t>
  </si>
  <si>
    <t xml:space="preserve">Menú </t>
  </si>
  <si>
    <t>Institucional</t>
  </si>
  <si>
    <t>MISIÓN</t>
  </si>
  <si>
    <t>Documentos de Trabajo</t>
  </si>
  <si>
    <t>CÓMO FUNCIONA</t>
  </si>
  <si>
    <t>Autoridades</t>
  </si>
  <si>
    <t>PROVEEDORES</t>
  </si>
  <si>
    <t>MÁS SOBRE EL BCRA</t>
  </si>
  <si>
    <t>Historia</t>
  </si>
  <si>
    <t>Premio Nacional de Pintura Banco Central</t>
  </si>
  <si>
    <t>Nacionales</t>
  </si>
  <si>
    <t>Internacionales</t>
  </si>
  <si>
    <t>Informe de Política Monetaria</t>
  </si>
  <si>
    <t>MARCO LEGAL Y NORMATIVO</t>
  </si>
  <si>
    <t>Aplicativos</t>
  </si>
  <si>
    <t>Alias CBU</t>
  </si>
  <si>
    <t>Públicas</t>
  </si>
  <si>
    <t>Privadas</t>
  </si>
  <si>
    <t>Publicaciones</t>
  </si>
  <si>
    <t>Informe Monetario Mensual</t>
  </si>
  <si>
    <t>Informe Monetario Diario</t>
  </si>
  <si>
    <t>Boletín Estadístico</t>
  </si>
  <si>
    <t>Informe de Estabilidad Financiera</t>
  </si>
  <si>
    <t>Productos Derivados Financieros</t>
  </si>
  <si>
    <t>Balances</t>
  </si>
  <si>
    <t>Semanales</t>
  </si>
  <si>
    <t>Anuales</t>
  </si>
  <si>
    <t>Cambiarias</t>
  </si>
  <si>
    <t>Precios de Materias Primas</t>
  </si>
  <si>
    <t>Normas Especiales para la Divulgación de Datos - FMI</t>
  </si>
  <si>
    <t>CONSULTÁ</t>
  </si>
  <si>
    <t>VISITANOS</t>
  </si>
  <si>
    <t>Bibliotecas</t>
  </si>
  <si>
    <t>Museo Histórico y Numismático</t>
  </si>
  <si>
    <t>Principales variables</t>
  </si>
  <si>
    <t>www.bcra.gob.ar</t>
  </si>
  <si>
    <t>Twitter</t>
  </si>
  <si>
    <t>Youtube</t>
  </si>
  <si>
    <t>Facebook</t>
  </si>
  <si>
    <t>Linkedin</t>
  </si>
  <si>
    <t>Aviso legal</t>
  </si>
  <si>
    <t>Mapa del sitio</t>
  </si>
  <si>
    <t>@BCRAusuarios</t>
  </si>
  <si>
    <t>http://www.bancogalicia.com/tasas/tasas</t>
  </si>
  <si>
    <t>Bienes de Uso</t>
  </si>
  <si>
    <t>Score mínimo Nosis</t>
  </si>
  <si>
    <t>Atomización</t>
  </si>
  <si>
    <t>Índices de Tipo de Cambio Multilateral</t>
  </si>
  <si>
    <t>Costo de Mercaderia Vendida</t>
  </si>
  <si>
    <t>LCT</t>
  </si>
  <si>
    <t>Columna1</t>
  </si>
  <si>
    <t>NO AUTORIZADO POR SEPYME</t>
  </si>
  <si>
    <t>ES PYME</t>
  </si>
  <si>
    <t>LCT Libre Disponibilidad C/Prest.</t>
  </si>
  <si>
    <t>Generación de Caja</t>
  </si>
  <si>
    <t>LC Nuevo Modelo</t>
  </si>
  <si>
    <t>LC Viejo Modelo</t>
  </si>
  <si>
    <t xml:space="preserve">CLIENTE : </t>
  </si>
  <si>
    <t>SOCIO SGR:</t>
  </si>
  <si>
    <t>LÍNEA ACTUAL LD</t>
  </si>
  <si>
    <t>(en miles)</t>
  </si>
  <si>
    <t>LÍNEA ACTUAL TERCEROS</t>
  </si>
  <si>
    <t>EXCLUIDO:</t>
  </si>
  <si>
    <t>ESTADO PATRIMONIAL</t>
  </si>
  <si>
    <t>ACTIVO</t>
  </si>
  <si>
    <t>ACTIVO CORRIENTE</t>
  </si>
  <si>
    <t>ACTIVO NO CORRIENTE</t>
  </si>
  <si>
    <t>TOTAL ACTIVO</t>
  </si>
  <si>
    <t>PASIVO</t>
  </si>
  <si>
    <t>PASIVO CORRIENTE</t>
  </si>
  <si>
    <t>PASIVO NO CORRIENTE</t>
  </si>
  <si>
    <t>TOTAL PASIVO</t>
  </si>
  <si>
    <t>PATRIMONIO NETO</t>
  </si>
  <si>
    <t>ESTADO DE RESULTADO</t>
  </si>
  <si>
    <t>UTILIDAD BRUTA</t>
  </si>
  <si>
    <t>Impuesto Gcias</t>
  </si>
  <si>
    <t>RESULTADO DEL EJERCICIO</t>
  </si>
  <si>
    <t>Amortizaciones del Ejercicio</t>
  </si>
  <si>
    <t>Criterio de Aceptación NOSIS</t>
  </si>
  <si>
    <t>Maximo Prestador en NOSIS</t>
  </si>
  <si>
    <t>CUMPLE CPD TERCEROS</t>
  </si>
  <si>
    <t>CUMPLE CPD PROPIOS</t>
  </si>
  <si>
    <t>CALIFICACION CPD PROPIOS</t>
  </si>
  <si>
    <t>CALIFICACION CPD TERCEROS</t>
  </si>
  <si>
    <t>CALIFICACION TOTAL</t>
  </si>
  <si>
    <t>LIBRE DISPONIBILIDAD A OTORGAR</t>
  </si>
  <si>
    <t>CPD TERCEROS A OTORGAR</t>
  </si>
  <si>
    <t>Detalle de Socios/Accionistas + Libradores a Bloquear</t>
  </si>
  <si>
    <t>Nombre/Razón Social</t>
  </si>
  <si>
    <t>CUIT</t>
  </si>
  <si>
    <t>Aprobación CDA (SI o NO)</t>
  </si>
  <si>
    <t>VERIFICA:</t>
  </si>
  <si>
    <t>TOLERANCIA 2</t>
  </si>
  <si>
    <t>CPD Terceros</t>
  </si>
  <si>
    <t>CUMPLE</t>
  </si>
  <si>
    <t>%</t>
  </si>
  <si>
    <t>-</t>
  </si>
  <si>
    <t>SI/NO</t>
  </si>
  <si>
    <t>CPD Propios</t>
  </si>
  <si>
    <t>50% Ventas</t>
  </si>
  <si>
    <t>% Sobre Límites</t>
  </si>
  <si>
    <t>EXCLUSION</t>
  </si>
  <si>
    <t>80% Costo de Mercaderías</t>
  </si>
  <si>
    <t>% Ventas</t>
  </si>
  <si>
    <t>Mayor entre ambos</t>
  </si>
  <si>
    <t>% Costo de Mercaderías</t>
  </si>
  <si>
    <t>PARAMETRO 1</t>
  </si>
  <si>
    <t>PARAMETRO 2</t>
  </si>
  <si>
    <t>LCT A ASIGNAR</t>
  </si>
  <si>
    <t>60% Ventas</t>
  </si>
  <si>
    <t>TOL 1</t>
  </si>
  <si>
    <t>TOL 2</t>
  </si>
  <si>
    <t>gen caja</t>
  </si>
  <si>
    <t>pn</t>
  </si>
  <si>
    <t>60% vtas</t>
  </si>
  <si>
    <t>80% cmv</t>
  </si>
  <si>
    <t>APLICANDO % S/LIM</t>
  </si>
  <si>
    <t>CPD TERCEROS</t>
  </si>
  <si>
    <t>CPD PROPIOS</t>
  </si>
  <si>
    <t>TOLERANCIA 1</t>
  </si>
  <si>
    <t>20% PN</t>
  </si>
  <si>
    <t>Generación Caja</t>
  </si>
  <si>
    <t>PN</t>
  </si>
  <si>
    <t>Max Prestador</t>
  </si>
  <si>
    <t>Límite</t>
  </si>
  <si>
    <t>ACUERDOS</t>
  </si>
  <si>
    <t>ACTIVIDAD ACADÉMICA</t>
  </si>
  <si>
    <t>POLÍTICA FINANCIERA</t>
  </si>
  <si>
    <t>BILLETES Y MONEDAS</t>
  </si>
  <si>
    <t>POLÍTICA DE PAGOS</t>
  </si>
  <si>
    <t>Efectivo</t>
  </si>
  <si>
    <t>REGULACIÓN DE PAGOS</t>
  </si>
  <si>
    <t>Marco Legal del Sistema Financiero</t>
  </si>
  <si>
    <t>Informe Anual al Congreso</t>
  </si>
  <si>
    <t>Metodologías</t>
  </si>
  <si>
    <t>Relevamiento de Expectativas de Mercado (REM)</t>
  </si>
  <si>
    <t>Encuesta de Condiciones Crediticias (ECC)</t>
  </si>
  <si>
    <t xml:space="preserve">El BCRA y vos </t>
  </si>
  <si>
    <t>USUARIOS FINANCIEROS</t>
  </si>
  <si>
    <t>Trabajá en el BCRA</t>
  </si>
  <si>
    <t>Usuarios Financieros</t>
  </si>
  <si>
    <t>Objetivos y planes</t>
  </si>
  <si>
    <t>Rendición de cuentas</t>
  </si>
  <si>
    <t>Estructura y funciones</t>
  </si>
  <si>
    <t>Jornadas y conferencias</t>
  </si>
  <si>
    <t>Premio Anual de Investigación Económica</t>
  </si>
  <si>
    <t>Patrimonio arquitectónico</t>
  </si>
  <si>
    <t>Sistema financiero</t>
  </si>
  <si>
    <t>SOBRE ENTIDADES FINANCIERAS</t>
  </si>
  <si>
    <t>Por entidad</t>
  </si>
  <si>
    <t>Por grupo</t>
  </si>
  <si>
    <t>Compañías financieras</t>
  </si>
  <si>
    <t>Primeros 10 bancos privados</t>
  </si>
  <si>
    <t>SOBRE ENTIDADES NO FINANCIERAS</t>
  </si>
  <si>
    <t>Casas de cambio</t>
  </si>
  <si>
    <t>Agencias de cambio</t>
  </si>
  <si>
    <t>Otros proveedores no financieros</t>
  </si>
  <si>
    <t>Representantes de entidades financieras del exterior</t>
  </si>
  <si>
    <t>Transportadoras de caudales</t>
  </si>
  <si>
    <t>Estabilidad financiera</t>
  </si>
  <si>
    <t>Desarrollo y eficiencia</t>
  </si>
  <si>
    <t>Buscador de comunicaciones</t>
  </si>
  <si>
    <t>Ordenamientos y resúmenes</t>
  </si>
  <si>
    <t>Interpretaciones y preguntas</t>
  </si>
  <si>
    <t>Emisiones vigentes</t>
  </si>
  <si>
    <t>Emisiones anteriores</t>
  </si>
  <si>
    <t>Emisiones conmemorativas</t>
  </si>
  <si>
    <t>Política monetaria</t>
  </si>
  <si>
    <t>Informe sobre Bancos</t>
  </si>
  <si>
    <t>Sector externo</t>
  </si>
  <si>
    <t>Informe de la Evolución del Mercado de Cambios y Balance Cambiario</t>
  </si>
  <si>
    <t>Investigación económica</t>
  </si>
  <si>
    <t>Memoria Anual</t>
  </si>
  <si>
    <t>Monetarias y financieras</t>
  </si>
  <si>
    <t>Consultas personalizadas de series estadísticas</t>
  </si>
  <si>
    <t>Cuadros estandarizados de series estadísticas</t>
  </si>
  <si>
    <t>Tipos de cambio</t>
  </si>
  <si>
    <t>Realización de activos</t>
  </si>
  <si>
    <t>Pago de multas cambiarias y financieras</t>
  </si>
  <si>
    <t>Comparación de comisiones</t>
  </si>
  <si>
    <t>Responsables de atención al usuario</t>
  </si>
  <si>
    <t>Feriados bancarios</t>
  </si>
  <si>
    <t>Stand de emisiones numismáticas</t>
  </si>
  <si>
    <t>El BCRA es el Banco Central de la República Argentina. No ofrece servicios bancarios o financieros al público en general.</t>
  </si>
  <si>
    <t>INNOVACIÓN FINANCIERA</t>
  </si>
  <si>
    <t>Relevamiento de activos y pasivos externos</t>
  </si>
  <si>
    <t>Trámites</t>
  </si>
  <si>
    <t>EDUCACIÓN FINANCIERA</t>
  </si>
  <si>
    <t>Notas Técnicas</t>
  </si>
  <si>
    <t xml:space="preserve">Listado con domicilios legales </t>
  </si>
  <si>
    <t xml:space="preserve">Listado de dependencias operativas </t>
  </si>
  <si>
    <t xml:space="preserve">Encuesta de medición de capacidades financieras </t>
  </si>
  <si>
    <t>ANALISIS SECTORIAL</t>
  </si>
  <si>
    <t>Accion</t>
  </si>
  <si>
    <t>Estadísticas</t>
  </si>
  <si>
    <t>BANCO CENTRAL DE LA REPÚBLICA ARGENTINA</t>
  </si>
  <si>
    <t>Seguinos</t>
  </si>
  <si>
    <t>Comunicados de Política Monetaria</t>
  </si>
  <si>
    <t>Central de Deudores</t>
  </si>
  <si>
    <t>Cheques Denunciados</t>
  </si>
  <si>
    <t>COMPARÁ</t>
  </si>
  <si>
    <t>Presionando sobre la variable, accederás a sus datos en serie.</t>
  </si>
  <si>
    <t>Fecha</t>
  </si>
  <si>
    <t>Tasas de interés</t>
  </si>
  <si>
    <t>Depósitos en efectivo en las entidades financieras - Total (en millones de pesos)</t>
  </si>
  <si>
    <t>Inflación mensual (variación en %)</t>
  </si>
  <si>
    <t>ENG</t>
  </si>
  <si>
    <t>Reservas Internacionales del BCRA (en millones de dólares - cifras provisorias sujetas a cambio de valuación)</t>
  </si>
  <si>
    <t xml:space="preserve">   BADLAR en pesos de bancos privados (en % n.a.)</t>
  </si>
  <si>
    <t xml:space="preserve">   TM20 en pesos de bancos privados (en % n.a.)</t>
  </si>
  <si>
    <t xml:space="preserve">   Tasas de interés de las operaciones de pase activas para el BCRA, a 1 día de plazo (en % n.a.)</t>
  </si>
  <si>
    <t xml:space="preserve">   Tasas de interés por préstamos entre entidades financiera privadas (BAIBAR) (en % n.a.)</t>
  </si>
  <si>
    <t xml:space="preserve">   Tasas de interés por depósitos a 30 días de plazo en entidades financieras (en % n.a.)</t>
  </si>
  <si>
    <t xml:space="preserve">   Tasa de interés de préstamos por adelantos en cuenta corriente</t>
  </si>
  <si>
    <t xml:space="preserve">   Tasa de interés de préstamos personales</t>
  </si>
  <si>
    <t>Base monetaria - Total (en millones de pesos)</t>
  </si>
  <si>
    <t xml:space="preserve">   Circulación monetaria (en millones de pesos)</t>
  </si>
  <si>
    <t xml:space="preserve">   Billetes y monedas en poder del público (en millones de pesos)</t>
  </si>
  <si>
    <t xml:space="preserve">   Efectivo en entidades financieras (en millones de pesos)</t>
  </si>
  <si>
    <t xml:space="preserve">   Depósitos de los bancos en cta. cte. en pesos en el BCRA (en millones de pesos)</t>
  </si>
  <si>
    <t xml:space="preserve">   En cuentas corrientes (neto de utilización FUCO) (en millones de pesos)</t>
  </si>
  <si>
    <t xml:space="preserve">   En Caja de ahorros (en millones de pesos)</t>
  </si>
  <si>
    <t xml:space="preserve">   A plazo (incluye inversiones y excluye CEDROS) (en millones de pesos)</t>
  </si>
  <si>
    <t>M2 privado, promedio móvil de 30 días, variación interanual (en %)</t>
  </si>
  <si>
    <t>Préstamos de las entidades financieras al sector privado (en millones de pesos)</t>
  </si>
  <si>
    <t>Inflación interanual (variación en % i.a.)</t>
  </si>
  <si>
    <t>Evolucion de Vtas Pos Balance</t>
  </si>
  <si>
    <t>Relacion Evolucion Deuda / Vtas</t>
  </si>
  <si>
    <t>OTROS</t>
  </si>
  <si>
    <t>Evolucion Deudas / Ventas</t>
  </si>
  <si>
    <t>Clave Bancaria Uniforme (CBU)</t>
  </si>
  <si>
    <t>Clave Virtual Uniforme (CVU)</t>
  </si>
  <si>
    <t>Alias CVU</t>
  </si>
  <si>
    <t xml:space="preserve">Evolución del Mercado de Cambios </t>
  </si>
  <si>
    <t>Sistema Nacional de Pagos</t>
  </si>
  <si>
    <t>1. Estadísticas</t>
  </si>
  <si>
    <t>2. Principales variables</t>
  </si>
  <si>
    <t>Subasta de dólares por cuenta y orden de Hacienda</t>
  </si>
  <si>
    <t>Contactanos</t>
  </si>
  <si>
    <t>PLAN DE SIEMBRA</t>
  </si>
  <si>
    <t>Cultivo</t>
  </si>
  <si>
    <t>Localidad</t>
  </si>
  <si>
    <t>Campaña</t>
  </si>
  <si>
    <t>MAIZ</t>
  </si>
  <si>
    <t>CHACO</t>
  </si>
  <si>
    <t xml:space="preserve">CONSTITUCION </t>
  </si>
  <si>
    <t xml:space="preserve">SAN LORENZO </t>
  </si>
  <si>
    <t>SANTAFE</t>
  </si>
  <si>
    <t>ENTRERIOS</t>
  </si>
  <si>
    <t>BSAS</t>
  </si>
  <si>
    <t>ALSINA</t>
  </si>
  <si>
    <t>GONZALES CHAVES</t>
  </si>
  <si>
    <t>ATE BROWN</t>
  </si>
  <si>
    <t>BAHIA BLANCA</t>
  </si>
  <si>
    <t>BENITO JUAREZ</t>
  </si>
  <si>
    <t>BERISO</t>
  </si>
  <si>
    <t>BOLIVAR</t>
  </si>
  <si>
    <t>CAPITAN SARMIENTO</t>
  </si>
  <si>
    <t>CHASCOMUS</t>
  </si>
  <si>
    <t>LEONARDO ROSALES</t>
  </si>
  <si>
    <t>CORONEL SUAREZ</t>
  </si>
  <si>
    <t>ECHEVERRIA</t>
  </si>
  <si>
    <t>EXALTACION CRUZ</t>
  </si>
  <si>
    <t>AMEGHINO</t>
  </si>
  <si>
    <t>GRAL ALVARADO</t>
  </si>
  <si>
    <t>GRAL ALVEAR</t>
  </si>
  <si>
    <t>GRAL ARENALES</t>
  </si>
  <si>
    <t>GRAL BELGRANO</t>
  </si>
  <si>
    <t>GRAL GUIDO</t>
  </si>
  <si>
    <t>GRAL MADARIAGA</t>
  </si>
  <si>
    <t>GRAL LA MADRID</t>
  </si>
  <si>
    <t>GRAL LAS HERAS</t>
  </si>
  <si>
    <t>GRAL LAVALLE</t>
  </si>
  <si>
    <t>GRAL PAZ</t>
  </si>
  <si>
    <t>GRAL PINTO</t>
  </si>
  <si>
    <t>GRAL PUEYRREDON</t>
  </si>
  <si>
    <t>GRAL RODRIGUEZ</t>
  </si>
  <si>
    <t>GRAL VIAMONTE</t>
  </si>
  <si>
    <t>GRAL VILLEGAS</t>
  </si>
  <si>
    <t>YRIGOYEN</t>
  </si>
  <si>
    <t>ITUZAINGO</t>
  </si>
  <si>
    <t>JOSE C PAZ</t>
  </si>
  <si>
    <t>JUNIN</t>
  </si>
  <si>
    <t>LANUS</t>
  </si>
  <si>
    <t>ALEM</t>
  </si>
  <si>
    <t>LOBERIA</t>
  </si>
  <si>
    <t xml:space="preserve">LOBOS </t>
  </si>
  <si>
    <t>LUJAN</t>
  </si>
  <si>
    <t>MAIPU</t>
  </si>
  <si>
    <t>MALVINAS ARG.</t>
  </si>
  <si>
    <t>MORON</t>
  </si>
  <si>
    <t>OLAVARRIA</t>
  </si>
  <si>
    <t>PEHUAJO</t>
  </si>
  <si>
    <t>PTE PERON</t>
  </si>
  <si>
    <t>ROQUE PEREZ</t>
  </si>
  <si>
    <t>SALLIQUELO</t>
  </si>
  <si>
    <t>SAN ANDRES DE GILES</t>
  </si>
  <si>
    <t>SAN ANTONIO ARECO</t>
  </si>
  <si>
    <t>SAN NICOLAS</t>
  </si>
  <si>
    <t>TAPALQUE</t>
  </si>
  <si>
    <t>TRES ARROLLOS</t>
  </si>
  <si>
    <t>VEINTINCO DE MAYO</t>
  </si>
  <si>
    <t>VICENTE LOPEZ</t>
  </si>
  <si>
    <t>VILLA GESSELL</t>
  </si>
  <si>
    <t>ZARATE</t>
  </si>
  <si>
    <t>NOA</t>
  </si>
  <si>
    <t>JUJUY</t>
  </si>
  <si>
    <t>SALTA</t>
  </si>
  <si>
    <t>TUCUMAN</t>
  </si>
  <si>
    <t>CATAMARCA</t>
  </si>
  <si>
    <t>LA RIOJA</t>
  </si>
  <si>
    <t>SGO DEL ESTERO</t>
  </si>
  <si>
    <t>NEA</t>
  </si>
  <si>
    <t>MISIONES</t>
  </si>
  <si>
    <t>CORRIENTES</t>
  </si>
  <si>
    <t>FORMOSA</t>
  </si>
  <si>
    <t>Zona</t>
  </si>
  <si>
    <t>Depto / Prov</t>
  </si>
  <si>
    <t>SAN LUIS</t>
  </si>
  <si>
    <t>LA PAMPA</t>
  </si>
  <si>
    <t>CAPITAL</t>
  </si>
  <si>
    <t>ISCHILLIN</t>
  </si>
  <si>
    <t xml:space="preserve">JUAREZ CELMAN </t>
  </si>
  <si>
    <t>MARCOS JAUREZ</t>
  </si>
  <si>
    <t>ROQUE SAENZ PEÑA</t>
  </si>
  <si>
    <t xml:space="preserve"> RIO PRIMERO</t>
  </si>
  <si>
    <t>CONCORDIA</t>
  </si>
  <si>
    <t>DIAMANTE</t>
  </si>
  <si>
    <t>FEDERACION</t>
  </si>
  <si>
    <t>FEDERAL</t>
  </si>
  <si>
    <t>FELICIANO</t>
  </si>
  <si>
    <t>GUALEGUAY</t>
  </si>
  <si>
    <t>GUALEGUAYCHU</t>
  </si>
  <si>
    <t>ISLAS DEL IBICUY</t>
  </si>
  <si>
    <t>LA PAZ</t>
  </si>
  <si>
    <t>NOGOYA</t>
  </si>
  <si>
    <t>PARANA</t>
  </si>
  <si>
    <t>SAN SALVADOR</t>
  </si>
  <si>
    <t xml:space="preserve">TALA </t>
  </si>
  <si>
    <t>URUGUAY</t>
  </si>
  <si>
    <t>VICTORIA</t>
  </si>
  <si>
    <t>VILLAGUAY</t>
  </si>
  <si>
    <t>TOTALES</t>
  </si>
  <si>
    <t xml:space="preserve">DEPTO </t>
  </si>
  <si>
    <t>VALOR APROX</t>
  </si>
  <si>
    <t>GUAMINI</t>
  </si>
  <si>
    <t>PROVINCIA</t>
  </si>
  <si>
    <t>STAFE</t>
  </si>
  <si>
    <t>Costo directo explotacion soja</t>
  </si>
  <si>
    <t>Costo directo explotacion maiz</t>
  </si>
  <si>
    <t>Costo directo explotacion trigo</t>
  </si>
  <si>
    <t>USS/Ha</t>
  </si>
  <si>
    <t>COSTO CULTIVOS</t>
  </si>
  <si>
    <t>COSTO EXPLOTACION TOTAL</t>
  </si>
  <si>
    <t>AJUSTE COSTO EXPLOTACION POR SISA</t>
  </si>
  <si>
    <t>Total</t>
  </si>
  <si>
    <t>CALCULO PRODUCTIVIDAD TIERRA (DETERMINADO POR VALOR)</t>
  </si>
  <si>
    <t>Valuacion de la tierra explotada</t>
  </si>
  <si>
    <t>Valuacion de la tierra en zona optima</t>
  </si>
  <si>
    <t>Factor de productividad</t>
  </si>
  <si>
    <t>GRAL. SAN MARTIN</t>
  </si>
  <si>
    <t>N</t>
  </si>
  <si>
    <t>COLON.</t>
  </si>
  <si>
    <t>COLóN</t>
  </si>
  <si>
    <t>NUEVE DE JULIO.</t>
  </si>
  <si>
    <t>SAN JAVIER.</t>
  </si>
  <si>
    <t>SAN JUSTO.</t>
  </si>
  <si>
    <t>CALCULO TENENCIA TIERRA</t>
  </si>
  <si>
    <t>Factor de tenencia de tierra</t>
  </si>
  <si>
    <t>Propietario 80% o mas</t>
  </si>
  <si>
    <t>PONDERACION POR PRODUCTIVIDAD Y TENENCIA TIERRA</t>
  </si>
  <si>
    <t>TOPE (Equivalente en USS a AR$ 6 MM).-</t>
  </si>
  <si>
    <t xml:space="preserve">Inflación esperada - REM próximos 12 meses - MEDIANA (variación en % i.a) </t>
  </si>
  <si>
    <t>OTROS VERANO</t>
  </si>
  <si>
    <t>Otros Invierno</t>
  </si>
  <si>
    <t>Otros Verano</t>
  </si>
  <si>
    <t>COSTO EXPLOTACION DEPURATIVO 2 CULT</t>
  </si>
  <si>
    <t>CONTROL NOSIS</t>
  </si>
  <si>
    <t>Propietario entre 70% y 80%</t>
  </si>
  <si>
    <t>Propietario entre 60% y 70%</t>
  </si>
  <si>
    <t>Propietario entre 50% y 60%</t>
  </si>
  <si>
    <t>Propietario entre 40% y 50%</t>
  </si>
  <si>
    <t>Propietario entre 30% y 40%</t>
  </si>
  <si>
    <t>Propietario entre 20% y 30%</t>
  </si>
  <si>
    <t>Propietario &lt; 10%</t>
  </si>
  <si>
    <t>Carta Orgánica</t>
  </si>
  <si>
    <t>Acceso a la Información Pública</t>
  </si>
  <si>
    <t xml:space="preserve">Comisiones del Directorio </t>
  </si>
  <si>
    <t>Código de Ética para el Personal</t>
  </si>
  <si>
    <t>Seminarios de Economía</t>
  </si>
  <si>
    <t>Presidencias anteriores</t>
  </si>
  <si>
    <t xml:space="preserve">Política Monetaria </t>
  </si>
  <si>
    <t>Sistema Financiero</t>
  </si>
  <si>
    <t>Entidades en Liquidación</t>
  </si>
  <si>
    <t>Fideicomisos Financieros</t>
  </si>
  <si>
    <t>Sociedades de Garantía Recíproca</t>
  </si>
  <si>
    <t>Fondos de Garantía de Carácter Público</t>
  </si>
  <si>
    <t>Estabilidad Financiera</t>
  </si>
  <si>
    <t>Inclusión Financiera</t>
  </si>
  <si>
    <t>GUÍAS DE SUPERVISIÓN</t>
  </si>
  <si>
    <t>Sumarios Financieros</t>
  </si>
  <si>
    <t>Normativa de Exterior y Cambios</t>
  </si>
  <si>
    <t>Entidades de Importancia Sistémica</t>
  </si>
  <si>
    <t>Consultas frecuentes sobre Régimen Informativo</t>
  </si>
  <si>
    <t>Medios de Pago</t>
  </si>
  <si>
    <t>Informe de Mercado de Cambios, Deuda y Formación de Activos Externos 2015-2019</t>
  </si>
  <si>
    <t>Entidades Financieras</t>
  </si>
  <si>
    <t>Entidades No Financieras</t>
  </si>
  <si>
    <t>Informe de Inclusión Financiera</t>
  </si>
  <si>
    <t>Revista Ensayos Económicos</t>
  </si>
  <si>
    <t>Estudios Económicos</t>
  </si>
  <si>
    <t>Informe de Pagos Minoristas</t>
  </si>
  <si>
    <t>Cuenta Gratuita Universal (CGU)</t>
  </si>
  <si>
    <t>Oficios Judiciales</t>
  </si>
  <si>
    <t>Certificaciones de cumplido (SECOEXPO)</t>
  </si>
  <si>
    <t>Régimen de Transparencia</t>
  </si>
  <si>
    <t>Tasas Plazos Fijos Online en Pesos</t>
  </si>
  <si>
    <t>SABER ES CENTRAL</t>
  </si>
  <si>
    <t xml:space="preserve">   Tasa de Política Monetaria (en % n.a.)</t>
  </si>
  <si>
    <t xml:space="preserve">   Tasa de Política Monetaria (en % e.a.)</t>
  </si>
  <si>
    <t xml:space="preserve">   BADLAR en pesos de bancos privados (en % e.a.)</t>
  </si>
  <si>
    <t>Instagram</t>
  </si>
  <si>
    <t>Información sobre el Portal de Proveedores</t>
  </si>
  <si>
    <t>Acceso al Portal de Proveedores</t>
  </si>
  <si>
    <t>Registro de operadores de cambio:</t>
  </si>
  <si>
    <t>Otros registros:</t>
  </si>
  <si>
    <t>Billeteras digitales interoperables</t>
  </si>
  <si>
    <t>Empresas no financieras emisoras de tarjetas de crédito o compra</t>
  </si>
  <si>
    <t xml:space="preserve">Información cambiaria de exportadores e importadores de bienes </t>
  </si>
  <si>
    <t xml:space="preserve">Proveedores de servicios de crédito entre particulares a través de plataformas </t>
  </si>
  <si>
    <t>Proveedores de servicios de pago</t>
  </si>
  <si>
    <t>CIBERSEGURIDAD</t>
  </si>
  <si>
    <t>Regulación</t>
  </si>
  <si>
    <t>Lineamientos de Ciberseguridad</t>
  </si>
  <si>
    <t>Glosario</t>
  </si>
  <si>
    <t>Informe sobre Deuda Externa Privada</t>
  </si>
  <si>
    <t xml:space="preserve">Informe sobre el Régimen de Disponibilidad de Divisas para Inversores Extranjeros </t>
  </si>
  <si>
    <t>Informe sobre Protección a las Personas Usuarias de Servicios Financieros</t>
  </si>
  <si>
    <t>Deuda Externa Privada</t>
  </si>
  <si>
    <t xml:space="preserve">Programas de Educación Financiera </t>
  </si>
  <si>
    <t xml:space="preserve">Ayuda en línea Buscar ENG </t>
  </si>
  <si>
    <t>Registro de Plataformas para el Financiamiento MiPyME</t>
  </si>
  <si>
    <t>FINANZAS SOSTENIBLES Y RIESGOS FINANCIEROS RELACIONADOS CON EL CLIMA</t>
  </si>
  <si>
    <t>CRIPTOACTIVOS</t>
  </si>
  <si>
    <t>SISTEMA DE PAGOS</t>
  </si>
  <si>
    <t>Pagos electrónicos</t>
  </si>
  <si>
    <t xml:space="preserve">DEBIN | Débito Inmediato </t>
  </si>
  <si>
    <t>ECHEQ | Cheque Electrónico</t>
  </si>
  <si>
    <t>Tarjeta de débito</t>
  </si>
  <si>
    <t>CONVENIOS INTERNACIONALES DE PAGO</t>
  </si>
  <si>
    <t>Convenio de Pagos y Créditos Recíprocos - ALADI</t>
  </si>
  <si>
    <t>Sistema de Pagos en Moneda Local (SML)</t>
  </si>
  <si>
    <t xml:space="preserve">BOPREAL | Guía para importadores </t>
  </si>
  <si>
    <t xml:space="preserve">Proyecciones de la balanza comercial 2024-2030 </t>
  </si>
  <si>
    <t xml:space="preserve">Informe de Pagos de Deuda Externa Financiera del Sector Privado 2020-2022 </t>
  </si>
  <si>
    <t>Informe sobre Proveedores No Financieros de Crédito</t>
  </si>
  <si>
    <t xml:space="preserve">POLÍTICAS DE PREVENCIÓN DEL LA/FT/FP </t>
  </si>
  <si>
    <t xml:space="preserve">Inversión Extranjera Directa </t>
  </si>
  <si>
    <t>Tasas LIBOR</t>
  </si>
  <si>
    <t>Operaciones de Regulación Monetaria</t>
  </si>
  <si>
    <t>Central de Facturas de Crédito Electrónicas MiPyME impagas al vencimiento (CenFIV)</t>
  </si>
  <si>
    <t xml:space="preserve">Acceso al mercado de cambios y la compra de dólar ahorro </t>
  </si>
  <si>
    <t>Cómo prevenir estafas</t>
  </si>
  <si>
    <t xml:space="preserve">Cómo usar los productos bancarios </t>
  </si>
  <si>
    <t xml:space="preserve">Consultar: respuestas a preguntas frecuentes sobre productos bancarios </t>
  </si>
  <si>
    <t>Diccionario financiero</t>
  </si>
  <si>
    <t>Sugerir y presentar quejas</t>
  </si>
  <si>
    <t xml:space="preserve">Tus derechos y las obligaciones de los bancos </t>
  </si>
  <si>
    <t>APIS DEL BANCO CENTRAL</t>
  </si>
  <si>
    <t xml:space="preserve">Más | Material didáctico de Educación Financiera </t>
  </si>
  <si>
    <t>Tipo de Cambio Minorista ($ por USD) Comunicación B 9791 - Promedio vendedor</t>
  </si>
  <si>
    <t>Tipo de Cambio Mayorista ($ por USD) Comunicación A 3500 - Referencia</t>
  </si>
  <si>
    <t>Copyright 2006-2023 © | Banco Central de la República Argentina | Todos los derechos reservados</t>
  </si>
  <si>
    <t>INSTRUCTIVO:</t>
  </si>
  <si>
    <t>A) El total de Hectáreas declarado en el presente plan de siembra debe coincidir con el total de hectáreas declaradas en el último IP2 presentado a AFIP</t>
  </si>
  <si>
    <t>B) La localización de las hectáreas por provincia y departamento debe coincidir con el total de hectáreas declaradas en el último IP2 presentado a AFIP</t>
  </si>
  <si>
    <t>C) Las hectáreas propias declaradas en el presente deben coincidir con las hectáreas propias delcaradas en el último IP2</t>
  </si>
  <si>
    <t>D) Las Hectáreas declaradas en el IP2 como de terceros dividirlas en "Terceros Vinculados" y "Terceros".</t>
  </si>
  <si>
    <t>E) Se consideran Hectáreas de Terceros Vinculados aquellas pertenecientes a Accionistas, Familiares (Ascendente/Descendente/Cónyuge) o empresas vinculadas a los accionistas</t>
  </si>
  <si>
    <t>SOJA</t>
  </si>
  <si>
    <t>Has Propias</t>
  </si>
  <si>
    <t>Has Terceros Vinculados</t>
  </si>
  <si>
    <t>Has Terceros</t>
  </si>
  <si>
    <t>Manual de Estilo para Proyectos de Resolución</t>
  </si>
  <si>
    <t>Transferencias 3.0</t>
  </si>
  <si>
    <t>Calculadora de intereses | Tasa de interés para uso de la Justicia - Comunicado P 14290</t>
  </si>
  <si>
    <t xml:space="preserve">Tasa de interés para uso de la Justicia - Comunicado P 14290 |Base 01/04/1991 (en %) </t>
  </si>
  <si>
    <t>CER | Base 02/02/2002=1</t>
  </si>
  <si>
    <t>Unidad de Valor Adquisitivo (UVA) | (en pesos, con 2 decimales, base 31/03/2016=14.05)</t>
  </si>
  <si>
    <t>Unidad de Vivienda (UVI) | (en pesos, con 2 decimales, base 31/03/2016=14.05)</t>
  </si>
  <si>
    <t>Índice para Contratos de Locación (ICL) Ley 27.551 | (con 2 decimales, base 30/06/2020=1)</t>
  </si>
  <si>
    <t xml:space="preserve">Informe sobre Inversión Extranjera Directa </t>
  </si>
  <si>
    <t>HACER UN RECLAMO</t>
  </si>
  <si>
    <t>Cómo hacer un reclamo ante el Banco Central</t>
  </si>
  <si>
    <t xml:space="preserve">   TAMAR en pesos de bancos privados (en % n.a.)</t>
  </si>
  <si>
    <t xml:space="preserve">   TAMAR en pesos de bancos privados (en % e.a.)</t>
  </si>
  <si>
    <t>Reconquista 266</t>
  </si>
  <si>
    <t>C1003ABF</t>
  </si>
  <si>
    <t>Ciudad Autónoma de Buenos Aires, Argentina</t>
  </si>
  <si>
    <t>Tel. +54 11 4348-3500 / + 54 11 4000-1200</t>
  </si>
  <si>
    <t>Buscar</t>
  </si>
  <si>
    <t>Suscribirse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</si>
</sst>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[$$-2C0A]\ * #,##0_ ;_ [$$-2C0A]\ * \-#,##0_ ;_ [$$-2C0A]\ * &quot;-&quot;??_ ;_ @_ "/>
    <numFmt numFmtId="167" formatCode="#,##0.00_ ;[Red]\-#,##0.00\ "/>
    <numFmt numFmtId="168" formatCode="0.0"/>
    <numFmt numFmtId="169" formatCode="_-* #,##0.00\ _P_t_a_-;\-* #,##0.00\ _P_t_a_-;_-* &quot;-&quot;??\ _P_t_a_-;_-@_-"/>
    <numFmt numFmtId="170" formatCode="_-* #,##0.00\ &quot;Pta&quot;_-;\-* #,##0.00\ &quot;Pta&quot;_-;_-* &quot;-&quot;??\ &quot;Pta&quot;_-;_-@_-"/>
    <numFmt numFmtId="171" formatCode="_ [$$-2C0A]\ * #,##0.00_ ;_ [$$-2C0A]\ * \-#,##0.00_ ;_ [$$-2C0A]\ * &quot;-&quot;??_ ;_ @_ "/>
    <numFmt numFmtId="172" formatCode="_ * #,##0_ ;_ * \-#,##0_ ;_ * &quot;-&quot;??_ ;_ @_ "/>
    <numFmt numFmtId="173" formatCode="_ &quot;$&quot;\ * #,##0_ ;_ &quot;$&quot;\ * \-#,##0_ ;_ &quot;$&quot;\ * &quot;-&quot;??_ ;_ @_ "/>
    <numFmt numFmtId="174" formatCode="0.0%"/>
    <numFmt numFmtId="175" formatCode="#,##0_ ;[Red]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i/>
      <u/>
      <sz val="14"/>
      <name val="Arial"/>
      <family val="2"/>
    </font>
    <font>
      <i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2"/>
      <name val="Arial"/>
      <family val="2"/>
    </font>
    <font>
      <b/>
      <i/>
      <u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b/>
      <u/>
      <sz val="12"/>
      <name val="Arial"/>
      <family val="2"/>
    </font>
    <font>
      <strike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fgColor theme="0"/>
        <bgColor theme="9" tint="0.59996337778862885"/>
      </patternFill>
    </fill>
    <fill>
      <patternFill patternType="solid">
        <fgColor indexed="5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</cellStyleXfs>
  <cellXfs count="311">
    <xf numFmtId="0" fontId="0" fillId="0" borderId="0" xfId="0"/>
    <xf numFmtId="0" fontId="4" fillId="0" borderId="0" xfId="3"/>
    <xf numFmtId="0" fontId="4" fillId="0" borderId="0" xfId="3" applyAlignment="1">
      <alignment wrapText="1"/>
    </xf>
    <xf numFmtId="0" fontId="2" fillId="3" borderId="1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3" borderId="5" xfId="0" applyFont="1" applyFill="1" applyBorder="1"/>
    <xf numFmtId="0" fontId="5" fillId="0" borderId="0" xfId="0" applyFo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3" fontId="6" fillId="3" borderId="7" xfId="0" applyNumberFormat="1" applyFont="1" applyFill="1" applyBorder="1"/>
    <xf numFmtId="3" fontId="3" fillId="3" borderId="7" xfId="0" applyNumberFormat="1" applyFont="1" applyFill="1" applyBorder="1"/>
    <xf numFmtId="3" fontId="3" fillId="3" borderId="8" xfId="0" applyNumberFormat="1" applyFont="1" applyFill="1" applyBorder="1"/>
    <xf numFmtId="3" fontId="2" fillId="3" borderId="8" xfId="0" applyNumberFormat="1" applyFont="1" applyFill="1" applyBorder="1" applyAlignment="1">
      <alignment horizontal="right"/>
    </xf>
    <xf numFmtId="3" fontId="7" fillId="3" borderId="9" xfId="0" applyNumberFormat="1" applyFont="1" applyFill="1" applyBorder="1"/>
    <xf numFmtId="3" fontId="6" fillId="3" borderId="9" xfId="0" applyNumberFormat="1" applyFont="1" applyFill="1" applyBorder="1" applyAlignment="1">
      <alignment horizontal="center"/>
    </xf>
    <xf numFmtId="3" fontId="2" fillId="3" borderId="7" xfId="0" applyNumberFormat="1" applyFont="1" applyFill="1" applyBorder="1"/>
    <xf numFmtId="3" fontId="6" fillId="3" borderId="7" xfId="0" applyNumberFormat="1" applyFont="1" applyFill="1" applyBorder="1" applyAlignment="1">
      <alignment horizontal="center"/>
    </xf>
    <xf numFmtId="3" fontId="6" fillId="3" borderId="10" xfId="0" applyNumberFormat="1" applyFont="1" applyFill="1" applyBorder="1"/>
    <xf numFmtId="3" fontId="3" fillId="3" borderId="11" xfId="0" applyNumberFormat="1" applyFont="1" applyFill="1" applyBorder="1"/>
    <xf numFmtId="0" fontId="8" fillId="3" borderId="0" xfId="0" applyFont="1" applyFill="1"/>
    <xf numFmtId="167" fontId="2" fillId="3" borderId="7" xfId="0" applyNumberFormat="1" applyFont="1" applyFill="1" applyBorder="1"/>
    <xf numFmtId="3" fontId="3" fillId="3" borderId="8" xfId="0" applyNumberFormat="1" applyFont="1" applyFill="1" applyBorder="1" applyAlignment="1">
      <alignment horizontal="left" vertical="center"/>
    </xf>
    <xf numFmtId="3" fontId="2" fillId="3" borderId="11" xfId="0" applyNumberFormat="1" applyFont="1" applyFill="1" applyBorder="1" applyAlignment="1">
      <alignment horizontal="right"/>
    </xf>
    <xf numFmtId="3" fontId="3" fillId="3" borderId="15" xfId="0" applyNumberFormat="1" applyFont="1" applyFill="1" applyBorder="1"/>
    <xf numFmtId="3" fontId="2" fillId="3" borderId="15" xfId="0" applyNumberFormat="1" applyFont="1" applyFill="1" applyBorder="1" applyAlignment="1">
      <alignment horizontal="right"/>
    </xf>
    <xf numFmtId="172" fontId="2" fillId="3" borderId="7" xfId="7" applyNumberFormat="1" applyFont="1" applyFill="1" applyBorder="1" applyProtection="1"/>
    <xf numFmtId="168" fontId="6" fillId="3" borderId="7" xfId="2" applyNumberFormat="1" applyFont="1" applyFill="1" applyBorder="1" applyAlignment="1" applyProtection="1">
      <alignment horizontal="right"/>
    </xf>
    <xf numFmtId="9" fontId="6" fillId="3" borderId="7" xfId="2" applyFont="1" applyFill="1" applyBorder="1" applyAlignment="1" applyProtection="1">
      <alignment horizontal="right"/>
    </xf>
    <xf numFmtId="172" fontId="6" fillId="3" borderId="7" xfId="7" applyNumberFormat="1" applyFont="1" applyFill="1" applyBorder="1" applyAlignment="1" applyProtection="1">
      <alignment horizontal="right"/>
    </xf>
    <xf numFmtId="172" fontId="6" fillId="3" borderId="7" xfId="2" applyNumberFormat="1" applyFont="1" applyFill="1" applyBorder="1" applyAlignment="1" applyProtection="1">
      <alignment horizontal="right"/>
    </xf>
    <xf numFmtId="0" fontId="0" fillId="0" borderId="16" xfId="0" applyBorder="1"/>
    <xf numFmtId="9" fontId="0" fillId="0" borderId="16" xfId="2" applyFont="1" applyBorder="1"/>
    <xf numFmtId="0" fontId="0" fillId="0" borderId="16" xfId="2" applyNumberFormat="1" applyFont="1" applyBorder="1"/>
    <xf numFmtId="172" fontId="0" fillId="0" borderId="16" xfId="7" applyNumberFormat="1" applyFont="1" applyBorder="1"/>
    <xf numFmtId="0" fontId="9" fillId="0" borderId="0" xfId="0" applyFont="1"/>
    <xf numFmtId="9" fontId="0" fillId="0" borderId="16" xfId="2" applyFont="1" applyBorder="1" applyProtection="1">
      <protection locked="0"/>
    </xf>
    <xf numFmtId="167" fontId="2" fillId="3" borderId="9" xfId="0" applyNumberFormat="1" applyFont="1" applyFill="1" applyBorder="1"/>
    <xf numFmtId="172" fontId="6" fillId="3" borderId="9" xfId="2" applyNumberFormat="1" applyFont="1" applyFill="1" applyBorder="1" applyAlignment="1" applyProtection="1">
      <alignment horizontal="right"/>
    </xf>
    <xf numFmtId="3" fontId="2" fillId="5" borderId="6" xfId="0" applyNumberFormat="1" applyFont="1" applyFill="1" applyBorder="1"/>
    <xf numFmtId="17" fontId="2" fillId="5" borderId="6" xfId="0" applyNumberFormat="1" applyFont="1" applyFill="1" applyBorder="1" applyAlignment="1">
      <alignment horizontal="center"/>
    </xf>
    <xf numFmtId="0" fontId="2" fillId="5" borderId="6" xfId="0" applyFont="1" applyFill="1" applyBorder="1"/>
    <xf numFmtId="172" fontId="0" fillId="0" borderId="0" xfId="0" applyNumberFormat="1"/>
    <xf numFmtId="1" fontId="0" fillId="0" borderId="16" xfId="0" applyNumberFormat="1" applyBorder="1"/>
    <xf numFmtId="0" fontId="2" fillId="3" borderId="14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3" fontId="3" fillId="3" borderId="20" xfId="0" applyNumberFormat="1" applyFont="1" applyFill="1" applyBorder="1"/>
    <xf numFmtId="3" fontId="3" fillId="3" borderId="20" xfId="0" applyNumberFormat="1" applyFont="1" applyFill="1" applyBorder="1" applyAlignment="1">
      <alignment horizontal="left" vertical="center"/>
    </xf>
    <xf numFmtId="2" fontId="0" fillId="0" borderId="16" xfId="0" applyNumberFormat="1" applyBorder="1" applyAlignment="1">
      <alignment horizontal="right"/>
    </xf>
    <xf numFmtId="2" fontId="0" fillId="0" borderId="16" xfId="7" applyNumberFormat="1" applyFont="1" applyBorder="1" applyAlignment="1">
      <alignment horizontal="right"/>
    </xf>
    <xf numFmtId="2" fontId="0" fillId="0" borderId="16" xfId="0" applyNumberFormat="1" applyBorder="1"/>
    <xf numFmtId="0" fontId="11" fillId="0" borderId="0" xfId="0" applyFont="1"/>
    <xf numFmtId="0" fontId="10" fillId="0" borderId="0" xfId="0" applyFont="1"/>
    <xf numFmtId="0" fontId="10" fillId="0" borderId="16" xfId="0" applyFont="1" applyBorder="1"/>
    <xf numFmtId="3" fontId="0" fillId="0" borderId="0" xfId="0" applyNumberFormat="1"/>
    <xf numFmtId="0" fontId="12" fillId="0" borderId="0" xfId="8"/>
    <xf numFmtId="0" fontId="2" fillId="2" borderId="0" xfId="0" applyFont="1" applyFill="1" applyAlignment="1">
      <alignment horizontal="left"/>
    </xf>
    <xf numFmtId="0" fontId="2" fillId="2" borderId="14" xfId="0" applyFont="1" applyFill="1" applyBorder="1" applyAlignment="1">
      <alignment horizontal="right"/>
    </xf>
    <xf numFmtId="0" fontId="2" fillId="3" borderId="21" xfId="0" applyFont="1" applyFill="1" applyBorder="1"/>
    <xf numFmtId="171" fontId="0" fillId="0" borderId="0" xfId="5" applyNumberFormat="1" applyFont="1"/>
    <xf numFmtId="172" fontId="6" fillId="2" borderId="7" xfId="7" applyNumberFormat="1" applyFont="1" applyFill="1" applyBorder="1" applyProtection="1"/>
    <xf numFmtId="9" fontId="0" fillId="4" borderId="16" xfId="2" applyFont="1" applyFill="1" applyBorder="1" applyProtection="1">
      <protection locked="0"/>
    </xf>
    <xf numFmtId="9" fontId="0" fillId="4" borderId="16" xfId="2" applyFont="1" applyFill="1" applyBorder="1"/>
    <xf numFmtId="0" fontId="0" fillId="4" borderId="16" xfId="0" applyFill="1" applyBorder="1" applyAlignment="1" applyProtection="1">
      <alignment horizontal="right"/>
      <protection locked="0"/>
    </xf>
    <xf numFmtId="9" fontId="0" fillId="4" borderId="16" xfId="0" applyNumberFormat="1" applyFill="1" applyBorder="1" applyAlignment="1" applyProtection="1">
      <alignment horizontal="right"/>
      <protection locked="0"/>
    </xf>
    <xf numFmtId="173" fontId="10" fillId="4" borderId="16" xfId="1" applyNumberFormat="1" applyFont="1" applyFill="1" applyBorder="1"/>
    <xf numFmtId="0" fontId="10" fillId="4" borderId="16" xfId="1" applyNumberFormat="1" applyFont="1" applyFill="1" applyBorder="1"/>
    <xf numFmtId="172" fontId="2" fillId="2" borderId="7" xfId="7" applyNumberFormat="1" applyFont="1" applyFill="1" applyBorder="1" applyProtection="1"/>
    <xf numFmtId="3" fontId="2" fillId="2" borderId="8" xfId="0" applyNumberFormat="1" applyFont="1" applyFill="1" applyBorder="1" applyAlignment="1">
      <alignment horizontal="right"/>
    </xf>
    <xf numFmtId="3" fontId="2" fillId="2" borderId="15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center"/>
    </xf>
    <xf numFmtId="3" fontId="6" fillId="2" borderId="7" xfId="0" applyNumberFormat="1" applyFont="1" applyFill="1" applyBorder="1" applyAlignment="1">
      <alignment horizontal="center"/>
    </xf>
    <xf numFmtId="172" fontId="6" fillId="2" borderId="7" xfId="7" applyNumberFormat="1" applyFont="1" applyFill="1" applyBorder="1" applyAlignment="1" applyProtection="1">
      <alignment horizontal="right"/>
    </xf>
    <xf numFmtId="3" fontId="2" fillId="2" borderId="11" xfId="0" applyNumberFormat="1" applyFont="1" applyFill="1" applyBorder="1" applyAlignment="1">
      <alignment horizontal="right"/>
    </xf>
    <xf numFmtId="0" fontId="8" fillId="2" borderId="0" xfId="0" applyFont="1" applyFill="1"/>
    <xf numFmtId="0" fontId="6" fillId="2" borderId="20" xfId="0" applyFont="1" applyFill="1" applyBorder="1"/>
    <xf numFmtId="172" fontId="6" fillId="2" borderId="8" xfId="0" applyNumberFormat="1" applyFont="1" applyFill="1" applyBorder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0" borderId="0" xfId="2" applyNumberFormat="1" applyFont="1" applyBorder="1"/>
    <xf numFmtId="2" fontId="0" fillId="0" borderId="0" xfId="0" applyNumberFormat="1" applyAlignment="1">
      <alignment horizontal="right"/>
    </xf>
    <xf numFmtId="2" fontId="0" fillId="0" borderId="0" xfId="7" applyNumberFormat="1" applyFont="1" applyBorder="1" applyAlignment="1">
      <alignment horizontal="right"/>
    </xf>
    <xf numFmtId="2" fontId="0" fillId="0" borderId="0" xfId="0" applyNumberFormat="1"/>
    <xf numFmtId="0" fontId="2" fillId="3" borderId="0" xfId="0" applyFont="1" applyFill="1"/>
    <xf numFmtId="1" fontId="0" fillId="0" borderId="0" xfId="0" applyNumberFormat="1"/>
    <xf numFmtId="9" fontId="0" fillId="0" borderId="0" xfId="2" applyFont="1" applyBorder="1" applyProtection="1">
      <protection locked="0"/>
    </xf>
    <xf numFmtId="0" fontId="13" fillId="3" borderId="0" xfId="0" applyFont="1" applyFill="1"/>
    <xf numFmtId="0" fontId="13" fillId="3" borderId="14" xfId="0" applyFont="1" applyFill="1" applyBorder="1"/>
    <xf numFmtId="0" fontId="4" fillId="3" borderId="0" xfId="0" applyFont="1" applyFill="1"/>
    <xf numFmtId="0" fontId="4" fillId="3" borderId="14" xfId="0" applyFont="1" applyFill="1" applyBorder="1"/>
    <xf numFmtId="0" fontId="0" fillId="3" borderId="0" xfId="0" applyFill="1"/>
    <xf numFmtId="0" fontId="2" fillId="3" borderId="21" xfId="0" applyFont="1" applyFill="1" applyBorder="1" applyAlignment="1">
      <alignment horizontal="right"/>
    </xf>
    <xf numFmtId="14" fontId="2" fillId="3" borderId="21" xfId="0" applyNumberFormat="1" applyFont="1" applyFill="1" applyBorder="1" applyAlignment="1">
      <alignment horizontal="right"/>
    </xf>
    <xf numFmtId="14" fontId="14" fillId="3" borderId="0" xfId="0" applyNumberFormat="1" applyFont="1" applyFill="1"/>
    <xf numFmtId="0" fontId="4" fillId="3" borderId="3" xfId="0" applyFont="1" applyFill="1" applyBorder="1"/>
    <xf numFmtId="0" fontId="2" fillId="7" borderId="0" xfId="0" applyFont="1" applyFill="1" applyAlignment="1" applyProtection="1">
      <alignment horizontal="left"/>
      <protection locked="0"/>
    </xf>
    <xf numFmtId="14" fontId="14" fillId="3" borderId="4" xfId="0" applyNumberFormat="1" applyFont="1" applyFill="1" applyBorder="1"/>
    <xf numFmtId="0" fontId="2" fillId="7" borderId="0" xfId="0" applyFont="1" applyFill="1" applyAlignment="1" applyProtection="1">
      <alignment horizontal="center"/>
      <protection locked="0"/>
    </xf>
    <xf numFmtId="0" fontId="2" fillId="3" borderId="20" xfId="0" applyFont="1" applyFill="1" applyBorder="1" applyAlignment="1">
      <alignment horizontal="left"/>
    </xf>
    <xf numFmtId="172" fontId="2" fillId="7" borderId="20" xfId="7" applyNumberFormat="1" applyFont="1" applyFill="1" applyBorder="1" applyAlignment="1" applyProtection="1">
      <alignment horizontal="left"/>
      <protection locked="0"/>
    </xf>
    <xf numFmtId="0" fontId="0" fillId="3" borderId="14" xfId="0" applyFill="1" applyBorder="1"/>
    <xf numFmtId="14" fontId="14" fillId="3" borderId="13" xfId="0" applyNumberFormat="1" applyFont="1" applyFill="1" applyBorder="1"/>
    <xf numFmtId="0" fontId="2" fillId="3" borderId="18" xfId="0" applyFont="1" applyFill="1" applyBorder="1" applyAlignment="1">
      <alignment horizontal="right"/>
    </xf>
    <xf numFmtId="14" fontId="2" fillId="3" borderId="0" xfId="0" applyNumberFormat="1" applyFont="1" applyFill="1"/>
    <xf numFmtId="14" fontId="14" fillId="3" borderId="14" xfId="0" applyNumberFormat="1" applyFont="1" applyFill="1" applyBorder="1"/>
    <xf numFmtId="0" fontId="2" fillId="7" borderId="21" xfId="0" applyFont="1" applyFill="1" applyBorder="1" applyAlignment="1" applyProtection="1">
      <alignment horizontal="left"/>
      <protection locked="0"/>
    </xf>
    <xf numFmtId="14" fontId="14" fillId="3" borderId="2" xfId="0" applyNumberFormat="1" applyFont="1" applyFill="1" applyBorder="1"/>
    <xf numFmtId="166" fontId="2" fillId="3" borderId="14" xfId="1" applyNumberFormat="1" applyFont="1" applyFill="1" applyBorder="1" applyAlignment="1" applyProtection="1">
      <alignment horizontal="left"/>
    </xf>
    <xf numFmtId="0" fontId="14" fillId="3" borderId="13" xfId="0" applyFont="1" applyFill="1" applyBorder="1"/>
    <xf numFmtId="0" fontId="14" fillId="3" borderId="0" xfId="0" applyFont="1" applyFill="1"/>
    <xf numFmtId="0" fontId="2" fillId="0" borderId="0" xfId="0" applyFont="1"/>
    <xf numFmtId="0" fontId="15" fillId="3" borderId="0" xfId="0" applyFont="1" applyFill="1"/>
    <xf numFmtId="0" fontId="16" fillId="3" borderId="0" xfId="0" applyFont="1" applyFill="1" applyAlignment="1">
      <alignment horizontal="center"/>
    </xf>
    <xf numFmtId="0" fontId="16" fillId="3" borderId="0" xfId="0" applyFont="1" applyFill="1"/>
    <xf numFmtId="0" fontId="3" fillId="8" borderId="6" xfId="0" applyFont="1" applyFill="1" applyBorder="1"/>
    <xf numFmtId="17" fontId="2" fillId="7" borderId="6" xfId="0" applyNumberFormat="1" applyFont="1" applyFill="1" applyBorder="1" applyAlignment="1" applyProtection="1">
      <alignment horizontal="center"/>
      <protection locked="0"/>
    </xf>
    <xf numFmtId="17" fontId="2" fillId="8" borderId="6" xfId="0" applyNumberFormat="1" applyFont="1" applyFill="1" applyBorder="1" applyAlignment="1">
      <alignment horizontal="center"/>
    </xf>
    <xf numFmtId="14" fontId="14" fillId="3" borderId="0" xfId="0" applyNumberFormat="1" applyFont="1" applyFill="1" applyAlignment="1">
      <alignment horizontal="center"/>
    </xf>
    <xf numFmtId="3" fontId="17" fillId="3" borderId="6" xfId="0" applyNumberFormat="1" applyFont="1" applyFill="1" applyBorder="1"/>
    <xf numFmtId="3" fontId="17" fillId="3" borderId="7" xfId="0" applyNumberFormat="1" applyFont="1" applyFill="1" applyBorder="1"/>
    <xf numFmtId="0" fontId="13" fillId="3" borderId="7" xfId="0" applyFont="1" applyFill="1" applyBorder="1"/>
    <xf numFmtId="3" fontId="18" fillId="3" borderId="0" xfId="0" applyNumberFormat="1" applyFont="1" applyFill="1"/>
    <xf numFmtId="167" fontId="16" fillId="3" borderId="7" xfId="0" applyNumberFormat="1" applyFont="1" applyFill="1" applyBorder="1"/>
    <xf numFmtId="3" fontId="19" fillId="3" borderId="0" xfId="0" applyNumberFormat="1" applyFont="1" applyFill="1"/>
    <xf numFmtId="0" fontId="19" fillId="3" borderId="0" xfId="0" applyFont="1" applyFill="1"/>
    <xf numFmtId="3" fontId="20" fillId="3" borderId="7" xfId="0" applyNumberFormat="1" applyFont="1" applyFill="1" applyBorder="1"/>
    <xf numFmtId="3" fontId="13" fillId="7" borderId="7" xfId="0" applyNumberFormat="1" applyFont="1" applyFill="1" applyBorder="1" applyAlignment="1" applyProtection="1">
      <alignment horizontal="center"/>
      <protection locked="0"/>
    </xf>
    <xf numFmtId="3" fontId="16" fillId="3" borderId="0" xfId="0" applyNumberFormat="1" applyFont="1" applyFill="1" applyAlignment="1">
      <alignment horizontal="center"/>
    </xf>
    <xf numFmtId="3" fontId="14" fillId="3" borderId="0" xfId="2" applyNumberFormat="1" applyFont="1" applyFill="1" applyBorder="1" applyProtection="1"/>
    <xf numFmtId="168" fontId="13" fillId="3" borderId="7" xfId="2" applyNumberFormat="1" applyFont="1" applyFill="1" applyBorder="1" applyAlignment="1" applyProtection="1">
      <alignment horizontal="center"/>
    </xf>
    <xf numFmtId="3" fontId="4" fillId="3" borderId="0" xfId="0" applyNumberFormat="1" applyFont="1" applyFill="1"/>
    <xf numFmtId="9" fontId="13" fillId="3" borderId="7" xfId="2" applyFont="1" applyFill="1" applyBorder="1" applyAlignment="1" applyProtection="1">
      <alignment horizontal="center"/>
    </xf>
    <xf numFmtId="3" fontId="13" fillId="3" borderId="7" xfId="2" applyNumberFormat="1" applyFont="1" applyFill="1" applyBorder="1" applyAlignment="1" applyProtection="1">
      <alignment horizontal="center"/>
    </xf>
    <xf numFmtId="3" fontId="17" fillId="3" borderId="20" xfId="0" applyNumberFormat="1" applyFont="1" applyFill="1" applyBorder="1"/>
    <xf numFmtId="3" fontId="16" fillId="3" borderId="20" xfId="0" applyNumberFormat="1" applyFont="1" applyFill="1" applyBorder="1" applyAlignment="1">
      <alignment horizontal="center"/>
    </xf>
    <xf numFmtId="3" fontId="13" fillId="3" borderId="0" xfId="0" applyNumberFormat="1" applyFont="1" applyFill="1" applyAlignment="1">
      <alignment horizontal="center"/>
    </xf>
    <xf numFmtId="3" fontId="4" fillId="3" borderId="0" xfId="2" applyNumberFormat="1" applyFont="1" applyFill="1" applyBorder="1" applyProtection="1"/>
    <xf numFmtId="167" fontId="16" fillId="3" borderId="9" xfId="0" applyNumberFormat="1" applyFont="1" applyFill="1" applyBorder="1"/>
    <xf numFmtId="3" fontId="13" fillId="3" borderId="9" xfId="2" applyNumberFormat="1" applyFont="1" applyFill="1" applyBorder="1" applyAlignment="1" applyProtection="1">
      <alignment horizontal="center"/>
    </xf>
    <xf numFmtId="167" fontId="16" fillId="3" borderId="0" xfId="0" applyNumberFormat="1" applyFont="1" applyFill="1"/>
    <xf numFmtId="3" fontId="13" fillId="3" borderId="0" xfId="2" applyNumberFormat="1" applyFont="1" applyFill="1" applyBorder="1" applyAlignment="1" applyProtection="1">
      <alignment horizontal="center"/>
    </xf>
    <xf numFmtId="3" fontId="14" fillId="3" borderId="0" xfId="0" applyNumberFormat="1" applyFont="1" applyFill="1"/>
    <xf numFmtId="3" fontId="17" fillId="3" borderId="9" xfId="0" applyNumberFormat="1" applyFont="1" applyFill="1" applyBorder="1"/>
    <xf numFmtId="3" fontId="13" fillId="3" borderId="9" xfId="0" applyNumberFormat="1" applyFont="1" applyFill="1" applyBorder="1" applyAlignment="1">
      <alignment horizontal="center"/>
    </xf>
    <xf numFmtId="3" fontId="13" fillId="3" borderId="7" xfId="0" applyNumberFormat="1" applyFont="1" applyFill="1" applyBorder="1" applyAlignment="1">
      <alignment horizontal="center"/>
    </xf>
    <xf numFmtId="3" fontId="13" fillId="3" borderId="7" xfId="0" applyNumberFormat="1" applyFont="1" applyFill="1" applyBorder="1"/>
    <xf numFmtId="3" fontId="13" fillId="3" borderId="10" xfId="0" applyNumberFormat="1" applyFont="1" applyFill="1" applyBorder="1"/>
    <xf numFmtId="3" fontId="13" fillId="7" borderId="10" xfId="0" applyNumberFormat="1" applyFont="1" applyFill="1" applyBorder="1" applyAlignment="1" applyProtection="1">
      <alignment horizontal="center"/>
      <protection locked="0"/>
    </xf>
    <xf numFmtId="3" fontId="21" fillId="3" borderId="11" xfId="0" applyNumberFormat="1" applyFont="1" applyFill="1" applyBorder="1"/>
    <xf numFmtId="3" fontId="16" fillId="3" borderId="11" xfId="0" applyNumberFormat="1" applyFont="1" applyFill="1" applyBorder="1" applyAlignment="1">
      <alignment horizontal="center"/>
    </xf>
    <xf numFmtId="3" fontId="21" fillId="3" borderId="7" xfId="0" applyNumberFormat="1" applyFont="1" applyFill="1" applyBorder="1"/>
    <xf numFmtId="3" fontId="16" fillId="3" borderId="7" xfId="0" applyNumberFormat="1" applyFont="1" applyFill="1" applyBorder="1" applyAlignment="1">
      <alignment horizontal="center"/>
    </xf>
    <xf numFmtId="3" fontId="21" fillId="3" borderId="9" xfId="0" applyNumberFormat="1" applyFont="1" applyFill="1" applyBorder="1"/>
    <xf numFmtId="3" fontId="16" fillId="3" borderId="9" xfId="0" applyNumberFormat="1" applyFont="1" applyFill="1" applyBorder="1" applyAlignment="1">
      <alignment horizontal="center"/>
    </xf>
    <xf numFmtId="172" fontId="19" fillId="3" borderId="0" xfId="0" applyNumberFormat="1" applyFont="1" applyFill="1"/>
    <xf numFmtId="3" fontId="17" fillId="3" borderId="20" xfId="0" applyNumberFormat="1" applyFont="1" applyFill="1" applyBorder="1" applyAlignment="1">
      <alignment horizontal="center" vertical="center"/>
    </xf>
    <xf numFmtId="3" fontId="16" fillId="7" borderId="20" xfId="0" applyNumberFormat="1" applyFont="1" applyFill="1" applyBorder="1" applyAlignment="1" applyProtection="1">
      <alignment horizontal="center"/>
      <protection locked="0"/>
    </xf>
    <xf numFmtId="168" fontId="14" fillId="3" borderId="0" xfId="0" applyNumberFormat="1" applyFont="1" applyFill="1"/>
    <xf numFmtId="168" fontId="4" fillId="3" borderId="0" xfId="0" applyNumberFormat="1" applyFont="1" applyFill="1"/>
    <xf numFmtId="3" fontId="17" fillId="3" borderId="0" xfId="0" applyNumberFormat="1" applyFont="1" applyFill="1" applyAlignment="1">
      <alignment horizontal="center" vertical="center"/>
    </xf>
    <xf numFmtId="168" fontId="0" fillId="3" borderId="0" xfId="0" applyNumberFormat="1" applyFill="1"/>
    <xf numFmtId="17" fontId="22" fillId="8" borderId="20" xfId="0" applyNumberFormat="1" applyFont="1" applyFill="1" applyBorder="1" applyAlignment="1">
      <alignment horizontal="center"/>
    </xf>
    <xf numFmtId="3" fontId="2" fillId="8" borderId="20" xfId="0" applyNumberFormat="1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3" fillId="7" borderId="26" xfId="0" applyFont="1" applyFill="1" applyBorder="1" applyProtection="1">
      <protection locked="0"/>
    </xf>
    <xf numFmtId="0" fontId="13" fillId="7" borderId="16" xfId="0" applyFont="1" applyFill="1" applyBorder="1" applyProtection="1">
      <protection locked="0"/>
    </xf>
    <xf numFmtId="169" fontId="16" fillId="3" borderId="0" xfId="7" applyNumberFormat="1" applyFont="1" applyFill="1" applyBorder="1" applyAlignment="1" applyProtection="1">
      <alignment horizontal="center"/>
    </xf>
    <xf numFmtId="3" fontId="17" fillId="3" borderId="6" xfId="0" applyNumberFormat="1" applyFont="1" applyFill="1" applyBorder="1" applyAlignment="1">
      <alignment horizontal="center" vertical="center"/>
    </xf>
    <xf numFmtId="3" fontId="17" fillId="3" borderId="6" xfId="0" applyNumberFormat="1" applyFont="1" applyFill="1" applyBorder="1" applyAlignment="1">
      <alignment vertical="center"/>
    </xf>
    <xf numFmtId="17" fontId="16" fillId="8" borderId="6" xfId="0" applyNumberFormat="1" applyFont="1" applyFill="1" applyBorder="1" applyAlignment="1">
      <alignment horizontal="center" vertical="center"/>
    </xf>
    <xf numFmtId="0" fontId="13" fillId="3" borderId="7" xfId="2" applyNumberFormat="1" applyFont="1" applyFill="1" applyBorder="1" applyAlignment="1" applyProtection="1">
      <alignment horizontal="center"/>
    </xf>
    <xf numFmtId="174" fontId="13" fillId="3" borderId="7" xfId="2" applyNumberFormat="1" applyFont="1" applyFill="1" applyBorder="1" applyAlignment="1" applyProtection="1">
      <alignment horizontal="center"/>
    </xf>
    <xf numFmtId="175" fontId="13" fillId="3" borderId="9" xfId="0" applyNumberFormat="1" applyFont="1" applyFill="1" applyBorder="1" applyAlignment="1">
      <alignment horizontal="center"/>
    </xf>
    <xf numFmtId="0" fontId="13" fillId="3" borderId="9" xfId="2" applyNumberFormat="1" applyFont="1" applyFill="1" applyBorder="1" applyAlignment="1" applyProtection="1">
      <alignment horizontal="center"/>
    </xf>
    <xf numFmtId="9" fontId="0" fillId="3" borderId="0" xfId="2" applyFont="1" applyFill="1" applyBorder="1" applyProtection="1"/>
    <xf numFmtId="174" fontId="4" fillId="3" borderId="0" xfId="2" applyNumberFormat="1" applyFont="1" applyFill="1" applyProtection="1"/>
    <xf numFmtId="9" fontId="4" fillId="3" borderId="0" xfId="2" applyFont="1" applyFill="1" applyProtection="1"/>
    <xf numFmtId="0" fontId="0" fillId="0" borderId="20" xfId="0" applyBorder="1"/>
    <xf numFmtId="1" fontId="0" fillId="0" borderId="20" xfId="0" applyNumberFormat="1" applyBorder="1"/>
    <xf numFmtId="9" fontId="0" fillId="0" borderId="20" xfId="2" applyFont="1" applyBorder="1"/>
    <xf numFmtId="0" fontId="0" fillId="0" borderId="20" xfId="0" applyBorder="1" applyAlignment="1">
      <alignment horizontal="center"/>
    </xf>
    <xf numFmtId="0" fontId="24" fillId="0" borderId="0" xfId="0" applyFont="1"/>
    <xf numFmtId="0" fontId="0" fillId="9" borderId="0" xfId="0" applyFill="1"/>
    <xf numFmtId="0" fontId="0" fillId="10" borderId="0" xfId="0" applyFill="1"/>
    <xf numFmtId="0" fontId="26" fillId="10" borderId="29" xfId="0" applyFont="1" applyFill="1" applyBorder="1" applyAlignment="1">
      <alignment horizontal="center" vertical="center" wrapText="1"/>
    </xf>
    <xf numFmtId="0" fontId="12" fillId="10" borderId="0" xfId="8" applyFill="1" applyAlignment="1">
      <alignment vertical="center" wrapText="1"/>
    </xf>
    <xf numFmtId="14" fontId="26" fillId="10" borderId="0" xfId="0" applyNumberFormat="1" applyFont="1" applyFill="1" applyAlignment="1">
      <alignment horizontal="right" vertical="center" wrapText="1"/>
    </xf>
    <xf numFmtId="3" fontId="26" fillId="10" borderId="0" xfId="0" applyNumberFormat="1" applyFont="1" applyFill="1" applyAlignment="1">
      <alignment horizontal="right" vertical="center" wrapText="1"/>
    </xf>
    <xf numFmtId="0" fontId="26" fillId="10" borderId="0" xfId="0" applyFont="1" applyFill="1" applyAlignment="1">
      <alignment horizontal="right" vertical="center" wrapText="1"/>
    </xf>
    <xf numFmtId="0" fontId="26" fillId="11" borderId="0" xfId="0" applyFont="1" applyFill="1" applyAlignment="1">
      <alignment vertical="center" wrapText="1"/>
    </xf>
    <xf numFmtId="0" fontId="26" fillId="10" borderId="0" xfId="0" applyFont="1" applyFill="1" applyAlignment="1">
      <alignment vertical="center" wrapText="1"/>
    </xf>
    <xf numFmtId="14" fontId="26" fillId="11" borderId="0" xfId="0" applyNumberFormat="1" applyFont="1" applyFill="1" applyAlignment="1">
      <alignment vertical="center" wrapText="1"/>
    </xf>
    <xf numFmtId="3" fontId="26" fillId="11" borderId="0" xfId="0" applyNumberFormat="1" applyFont="1" applyFill="1" applyAlignment="1">
      <alignment vertical="center" wrapText="1"/>
    </xf>
    <xf numFmtId="14" fontId="0" fillId="0" borderId="0" xfId="0" applyNumberFormat="1"/>
    <xf numFmtId="0" fontId="0" fillId="0" borderId="18" xfId="0" applyBorder="1"/>
    <xf numFmtId="9" fontId="0" fillId="4" borderId="16" xfId="2" applyFont="1" applyFill="1" applyBorder="1" applyAlignment="1" applyProtection="1">
      <alignment horizontal="right"/>
      <protection locked="0"/>
    </xf>
    <xf numFmtId="0" fontId="0" fillId="0" borderId="17" xfId="0" applyBorder="1"/>
    <xf numFmtId="1" fontId="0" fillId="0" borderId="19" xfId="0" applyNumberFormat="1" applyBorder="1"/>
    <xf numFmtId="10" fontId="0" fillId="0" borderId="16" xfId="2" applyNumberFormat="1" applyFont="1" applyBorder="1"/>
    <xf numFmtId="14" fontId="26" fillId="10" borderId="0" xfId="0" applyNumberFormat="1" applyFont="1" applyFill="1" applyAlignment="1">
      <alignment vertical="center" wrapText="1"/>
    </xf>
    <xf numFmtId="3" fontId="26" fillId="10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7" applyFont="1" applyAlignment="1">
      <alignment horizontal="center"/>
    </xf>
    <xf numFmtId="165" fontId="0" fillId="0" borderId="0" xfId="7" applyFont="1" applyAlignment="1">
      <alignment horizontal="center"/>
    </xf>
    <xf numFmtId="165" fontId="0" fillId="0" borderId="0" xfId="7" applyFont="1"/>
    <xf numFmtId="172" fontId="0" fillId="0" borderId="0" xfId="7" applyNumberFormat="1" applyFont="1"/>
    <xf numFmtId="172" fontId="0" fillId="0" borderId="0" xfId="7" applyNumberFormat="1" applyFont="1" applyAlignment="1">
      <alignment horizontal="center"/>
    </xf>
    <xf numFmtId="9" fontId="9" fillId="0" borderId="16" xfId="2" applyFont="1" applyBorder="1"/>
    <xf numFmtId="0" fontId="0" fillId="0" borderId="1" xfId="0" applyBorder="1"/>
    <xf numFmtId="165" fontId="0" fillId="0" borderId="21" xfId="7" applyFont="1" applyBorder="1"/>
    <xf numFmtId="0" fontId="0" fillId="0" borderId="2" xfId="0" applyBorder="1"/>
    <xf numFmtId="0" fontId="0" fillId="0" borderId="3" xfId="0" applyBorder="1"/>
    <xf numFmtId="172" fontId="0" fillId="0" borderId="0" xfId="7" applyNumberFormat="1" applyFont="1" applyBorder="1"/>
    <xf numFmtId="172" fontId="0" fillId="0" borderId="0" xfId="7" applyNumberFormat="1" applyFont="1" applyBorder="1" applyAlignment="1">
      <alignment horizontal="center"/>
    </xf>
    <xf numFmtId="165" fontId="0" fillId="0" borderId="0" xfId="7" applyFont="1" applyBorder="1"/>
    <xf numFmtId="0" fontId="0" fillId="0" borderId="4" xfId="0" applyBorder="1"/>
    <xf numFmtId="172" fontId="1" fillId="0" borderId="0" xfId="7" applyNumberFormat="1" applyFont="1" applyBorder="1"/>
    <xf numFmtId="172" fontId="1" fillId="0" borderId="0" xfId="7" applyNumberFormat="1" applyFont="1" applyBorder="1" applyAlignment="1">
      <alignment horizontal="center"/>
    </xf>
    <xf numFmtId="165" fontId="9" fillId="0" borderId="0" xfId="7" applyFont="1" applyBorder="1"/>
    <xf numFmtId="0" fontId="0" fillId="0" borderId="5" xfId="0" applyBorder="1"/>
    <xf numFmtId="0" fontId="0" fillId="0" borderId="14" xfId="0" applyBorder="1"/>
    <xf numFmtId="172" fontId="0" fillId="0" borderId="14" xfId="7" applyNumberFormat="1" applyFont="1" applyBorder="1"/>
    <xf numFmtId="172" fontId="0" fillId="0" borderId="14" xfId="7" applyNumberFormat="1" applyFont="1" applyBorder="1" applyAlignment="1">
      <alignment horizontal="center"/>
    </xf>
    <xf numFmtId="165" fontId="0" fillId="0" borderId="14" xfId="7" applyFont="1" applyBorder="1"/>
    <xf numFmtId="0" fontId="0" fillId="0" borderId="13" xfId="0" applyBorder="1"/>
    <xf numFmtId="9" fontId="9" fillId="0" borderId="0" xfId="2" applyFont="1" applyBorder="1"/>
    <xf numFmtId="9" fontId="0" fillId="0" borderId="0" xfId="2" applyFont="1" applyBorder="1"/>
    <xf numFmtId="9" fontId="9" fillId="0" borderId="16" xfId="7" applyNumberFormat="1" applyFont="1" applyBorder="1"/>
    <xf numFmtId="0" fontId="9" fillId="0" borderId="21" xfId="0" applyFont="1" applyBorder="1"/>
    <xf numFmtId="172" fontId="0" fillId="0" borderId="21" xfId="7" applyNumberFormat="1" applyFont="1" applyBorder="1"/>
    <xf numFmtId="172" fontId="0" fillId="0" borderId="21" xfId="7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8" fillId="0" borderId="0" xfId="0" applyFont="1"/>
    <xf numFmtId="0" fontId="29" fillId="0" borderId="0" xfId="0" applyFont="1"/>
    <xf numFmtId="172" fontId="9" fillId="0" borderId="0" xfId="7" applyNumberFormat="1" applyFont="1"/>
    <xf numFmtId="0" fontId="30" fillId="0" borderId="0" xfId="0" applyFont="1"/>
    <xf numFmtId="172" fontId="9" fillId="12" borderId="16" xfId="7" applyNumberFormat="1" applyFont="1" applyFill="1" applyBorder="1"/>
    <xf numFmtId="172" fontId="28" fillId="0" borderId="0" xfId="7" applyNumberFormat="1" applyFont="1"/>
    <xf numFmtId="172" fontId="9" fillId="0" borderId="16" xfId="7" applyNumberFormat="1" applyFont="1" applyBorder="1"/>
    <xf numFmtId="9" fontId="0" fillId="0" borderId="0" xfId="2" applyFont="1"/>
    <xf numFmtId="9" fontId="0" fillId="0" borderId="0" xfId="2" applyFont="1" applyBorder="1" applyAlignment="1">
      <alignment horizontal="center"/>
    </xf>
    <xf numFmtId="9" fontId="0" fillId="0" borderId="0" xfId="2" applyFont="1" applyAlignment="1">
      <alignment horizontal="center"/>
    </xf>
    <xf numFmtId="4" fontId="0" fillId="0" borderId="0" xfId="0" applyNumberFormat="1"/>
    <xf numFmtId="0" fontId="2" fillId="2" borderId="16" xfId="0" applyFont="1" applyFill="1" applyBorder="1" applyAlignment="1">
      <alignment horizontal="center" vertical="center" wrapText="1"/>
    </xf>
    <xf numFmtId="0" fontId="3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4" borderId="16" xfId="0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center" vertical="center"/>
    </xf>
    <xf numFmtId="0" fontId="31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right" vertical="center"/>
    </xf>
    <xf numFmtId="0" fontId="0" fillId="2" borderId="31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31" fillId="2" borderId="33" xfId="0" applyFont="1" applyFill="1" applyBorder="1" applyAlignment="1">
      <alignment horizontal="left" vertical="center"/>
    </xf>
    <xf numFmtId="0" fontId="0" fillId="2" borderId="34" xfId="0" applyFill="1" applyBorder="1" applyAlignment="1">
      <alignment vertical="center"/>
    </xf>
    <xf numFmtId="0" fontId="31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right"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3" fontId="2" fillId="0" borderId="16" xfId="0" applyNumberFormat="1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9" fontId="2" fillId="2" borderId="16" xfId="2" applyFont="1" applyFill="1" applyBorder="1" applyAlignment="1" applyProtection="1">
      <alignment horizontal="center" vertical="center"/>
    </xf>
    <xf numFmtId="9" fontId="2" fillId="2" borderId="0" xfId="2" applyFont="1" applyFill="1" applyBorder="1" applyAlignment="1" applyProtection="1">
      <alignment horizontal="center" vertical="center"/>
    </xf>
    <xf numFmtId="3" fontId="2" fillId="2" borderId="17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3" fillId="3" borderId="2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3" fillId="7" borderId="17" xfId="0" applyFont="1" applyFill="1" applyBorder="1" applyAlignment="1" applyProtection="1">
      <alignment horizontal="center"/>
      <protection locked="0"/>
    </xf>
    <xf numFmtId="0" fontId="13" fillId="7" borderId="19" xfId="0" applyFont="1" applyFill="1" applyBorder="1" applyAlignment="1" applyProtection="1">
      <alignment horizontal="center"/>
      <protection locked="0"/>
    </xf>
    <xf numFmtId="0" fontId="16" fillId="3" borderId="25" xfId="0" applyFont="1" applyFill="1" applyBorder="1" applyAlignment="1">
      <alignment horizontal="center"/>
    </xf>
    <xf numFmtId="0" fontId="13" fillId="7" borderId="27" xfId="0" applyFont="1" applyFill="1" applyBorder="1" applyAlignment="1" applyProtection="1">
      <alignment horizontal="center"/>
      <protection locked="0"/>
    </xf>
    <xf numFmtId="0" fontId="13" fillId="7" borderId="28" xfId="0" applyFont="1" applyFill="1" applyBorder="1" applyAlignment="1" applyProtection="1">
      <alignment horizontal="center"/>
      <protection locked="0"/>
    </xf>
    <xf numFmtId="17" fontId="23" fillId="8" borderId="23" xfId="0" applyNumberFormat="1" applyFont="1" applyFill="1" applyBorder="1" applyAlignment="1">
      <alignment horizontal="center" vertical="center"/>
    </xf>
    <xf numFmtId="17" fontId="23" fillId="8" borderId="24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 applyProtection="1">
      <alignment horizontal="left"/>
      <protection locked="0"/>
    </xf>
    <xf numFmtId="0" fontId="2" fillId="3" borderId="0" xfId="0" applyFont="1" applyFill="1" applyAlignment="1">
      <alignment horizontal="center"/>
    </xf>
    <xf numFmtId="0" fontId="2" fillId="3" borderId="14" xfId="0" applyFont="1" applyFill="1" applyBorder="1" applyAlignment="1">
      <alignment horizontal="center"/>
    </xf>
    <xf numFmtId="166" fontId="2" fillId="3" borderId="14" xfId="1" applyNumberFormat="1" applyFont="1" applyFill="1" applyBorder="1" applyAlignment="1" applyProtection="1">
      <alignment horizontal="center"/>
    </xf>
    <xf numFmtId="3" fontId="17" fillId="3" borderId="12" xfId="0" applyNumberFormat="1" applyFont="1" applyFill="1" applyBorder="1" applyAlignment="1">
      <alignment horizontal="center"/>
    </xf>
    <xf numFmtId="3" fontId="17" fillId="3" borderId="22" xfId="0" applyNumberFormat="1" applyFont="1" applyFill="1" applyBorder="1" applyAlignment="1">
      <alignment horizontal="center"/>
    </xf>
    <xf numFmtId="3" fontId="17" fillId="3" borderId="20" xfId="0" applyNumberFormat="1" applyFont="1" applyFill="1" applyBorder="1" applyAlignment="1">
      <alignment horizontal="center"/>
    </xf>
  </cellXfs>
  <cellStyles count="10">
    <cellStyle name="Hipervínculo" xfId="8" builtinId="8"/>
    <cellStyle name="Millares" xfId="7" builtinId="3"/>
    <cellStyle name="Millares 2" xfId="4" xr:uid="{00000000-0005-0000-0000-000002000000}"/>
    <cellStyle name="Moneda" xfId="1" builtinId="4"/>
    <cellStyle name="Moneda 2" xfId="5" xr:uid="{00000000-0005-0000-0000-000004000000}"/>
    <cellStyle name="Normal" xfId="0" builtinId="0"/>
    <cellStyle name="Normal 2" xfId="3" xr:uid="{00000000-0005-0000-0000-000006000000}"/>
    <cellStyle name="Normal 3" xfId="9" xr:uid="{00000000-0005-0000-0000-000007000000}"/>
    <cellStyle name="Porcentaje" xfId="2" builtinId="5"/>
    <cellStyle name="Porcentual 2" xfId="6" xr:uid="{00000000-0005-0000-0000-000009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 [$$-2C0A]\ * #,##0.00_ ;_ [$$-2C0A]\ * \-#,##0.00_ ;_ [$$-2C0A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1028700</xdr:colOff>
      <xdr:row>3</xdr:row>
      <xdr:rowOff>152400</xdr:rowOff>
    </xdr:to>
    <xdr:pic>
      <xdr:nvPicPr>
        <xdr:cNvPr id="2" name="Imagen 1" descr="http://www.acindarpymes.com.ar/images/logo-acindar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2861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13</xdr:row>
      <xdr:rowOff>63500</xdr:rowOff>
    </xdr:from>
    <xdr:to>
      <xdr:col>13</xdr:col>
      <xdr:colOff>1381125</xdr:colOff>
      <xdr:row>34</xdr:row>
      <xdr:rowOff>31748</xdr:rowOff>
    </xdr:to>
    <xdr:sp macro="" textlink="" fLocksText="0">
      <xdr:nvSpPr>
        <xdr:cNvPr id="3" name="2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763875" y="3762375"/>
          <a:ext cx="3508375" cy="5619748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AR"/>
            <a:t>CUADRO DE OBSERVACIONES:</a:t>
          </a:r>
        </a:p>
      </xdr:txBody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indarpymes.sharepoint.com/sites/PortalSGR/Credito/Archivos%20de%20Crdito/Nuevo%20Scoring%202017/Copia%20de%20Scoring%20Comerciales%20Riesgo%20MIX%20+%20Renov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nuta"/>
      <sheetName val="CLANAE"/>
      <sheetName val="LIMITES SEPYME"/>
      <sheetName val="Scoring"/>
      <sheetName val="FORMULA NUEVOS"/>
      <sheetName val="FORMULA RENOVACIONES"/>
      <sheetName val="COMPARACION NUEVOS"/>
      <sheetName val="COMPARACION RENOVACIONES"/>
      <sheetName val="INDICADORES"/>
      <sheetName val="Copia de Scoring Comerciales Ri"/>
    </sheetNames>
    <sheetDataSet>
      <sheetData sheetId="0" refreshError="1"/>
      <sheetData sheetId="1">
        <row r="2">
          <cell r="A2">
            <v>11111</v>
          </cell>
          <cell r="B2" t="str">
            <v>Cultivo de arroz</v>
          </cell>
          <cell r="C2" t="str">
            <v>Agropecuario</v>
          </cell>
        </row>
        <row r="3">
          <cell r="A3">
            <v>11112</v>
          </cell>
          <cell r="B3" t="str">
            <v>Cultivo de trigo</v>
          </cell>
          <cell r="C3" t="str">
            <v>Agropecuario</v>
          </cell>
        </row>
        <row r="4">
          <cell r="A4">
            <v>11119</v>
          </cell>
          <cell r="B4" t="str">
            <v>Cultivo de cereales n.c.p., excepto los de uso forrajero (Incluye alforfón, cebada cervecera, etc.)</v>
          </cell>
          <cell r="C4" t="str">
            <v>Agropecuario</v>
          </cell>
        </row>
        <row r="5">
          <cell r="A5">
            <v>11121</v>
          </cell>
          <cell r="B5" t="str">
            <v>Cultivo de maíz</v>
          </cell>
          <cell r="C5" t="str">
            <v>Agropecuario</v>
          </cell>
        </row>
        <row r="6">
          <cell r="A6">
            <v>11129</v>
          </cell>
          <cell r="B6" t="str">
            <v>Cultivo de cereales de uso forrajero n.c.p.</v>
          </cell>
          <cell r="C6" t="str">
            <v>Agropecuario</v>
          </cell>
        </row>
        <row r="7">
          <cell r="A7">
            <v>11130</v>
          </cell>
          <cell r="B7" t="str">
            <v>Cultivo de pastos de uso forrajero</v>
          </cell>
          <cell r="C7" t="str">
            <v>Agropecuario</v>
          </cell>
        </row>
        <row r="8">
          <cell r="A8">
            <v>11211</v>
          </cell>
          <cell r="B8" t="str">
            <v>Cultivo de soja</v>
          </cell>
          <cell r="C8" t="str">
            <v>Agropecuario</v>
          </cell>
        </row>
        <row r="9">
          <cell r="A9">
            <v>11291</v>
          </cell>
          <cell r="B9" t="str">
            <v>Cultivo de girasol</v>
          </cell>
          <cell r="C9" t="str">
            <v>Agropecuario</v>
          </cell>
        </row>
        <row r="10">
          <cell r="A10">
            <v>11299</v>
          </cell>
          <cell r="B10" t="str">
            <v>Cultivo de oleaginosas n.c.p. excepto soja y girasol (Incluye los cultivos de oleaginosas para aceites comestibles y/o uso industrial: cártamo, colza, jojoba, lino oleaginoso, maní, ricino, sésamo, tung, etc.)</v>
          </cell>
          <cell r="C10" t="str">
            <v>Agropecuario</v>
          </cell>
        </row>
        <row r="11">
          <cell r="A11">
            <v>11310</v>
          </cell>
          <cell r="B11" t="str">
            <v>Cultivo de papa, batata y mandioca</v>
          </cell>
          <cell r="C11" t="str">
            <v>Agropecuario</v>
          </cell>
        </row>
        <row r="12">
          <cell r="A12">
            <v>11321</v>
          </cell>
          <cell r="B12" t="str">
            <v>Cultivo de tomate</v>
          </cell>
          <cell r="C12" t="str">
            <v>Agropecuario</v>
          </cell>
        </row>
        <row r="13">
          <cell r="A13">
            <v>11329</v>
          </cell>
          <cell r="B13" t="str">
            <v>Cultivo de bulbos, brotes, raíces y hortalizas de fruto n.c.p. (Incluye ají, ajo, alcaparra, berenjena, cebolla, calabaza, espárrago, frutilla, melón, pepino, pimiento, sandía, zanahoria, zapallo, zapallito, etc.)</v>
          </cell>
          <cell r="C13" t="str">
            <v>Agropecuario</v>
          </cell>
        </row>
        <row r="14">
          <cell r="A14">
            <v>11331</v>
          </cell>
          <cell r="B14" t="str">
            <v>Cultivo de hortalizas de hoja y de otras hortalizas frescas (Incluye acelga, apio, coles, espinaca, lechuga, perejil, radicheta,repollo, etc.)</v>
          </cell>
          <cell r="C14" t="str">
            <v>Agropecuario</v>
          </cell>
        </row>
        <row r="15">
          <cell r="A15">
            <v>11341</v>
          </cell>
          <cell r="B15" t="str">
            <v>Cultivo de legumbres frescas (Incluye arveja, chaucha, haba, lupino, etc.)</v>
          </cell>
          <cell r="C15" t="str">
            <v>Agropecuario</v>
          </cell>
        </row>
        <row r="16">
          <cell r="A16">
            <v>11342</v>
          </cell>
          <cell r="B16" t="str">
            <v>Cultivo de legumbres secas (Incluye garbanzo, lenteja, poroto, etc.)</v>
          </cell>
          <cell r="C16" t="str">
            <v>Agropecuario</v>
          </cell>
        </row>
        <row r="17">
          <cell r="A17">
            <v>11400</v>
          </cell>
          <cell r="B17" t="str">
            <v>Cultivo de tabaco</v>
          </cell>
          <cell r="C17" t="str">
            <v>Agropecuario</v>
          </cell>
        </row>
        <row r="18">
          <cell r="A18">
            <v>11501</v>
          </cell>
          <cell r="B18" t="str">
            <v>Cultivo de algodón</v>
          </cell>
          <cell r="C18" t="str">
            <v>Agropecuario</v>
          </cell>
        </row>
        <row r="19">
          <cell r="A19">
            <v>11509</v>
          </cell>
          <cell r="B19" t="str">
            <v>Cultivo de plantas para la obtención de fibras n.c.p. (Incluye abacá, cáñamo, formio, lino textil, maíz de Guinea, ramio, yute, etc.)</v>
          </cell>
          <cell r="C19" t="str">
            <v>Agropecuario</v>
          </cell>
        </row>
        <row r="20">
          <cell r="A20">
            <v>11911</v>
          </cell>
          <cell r="B20" t="str">
            <v>Cultivo de flores</v>
          </cell>
          <cell r="C20" t="str">
            <v>Agropecuario</v>
          </cell>
        </row>
        <row r="21">
          <cell r="A21">
            <v>11912</v>
          </cell>
          <cell r="B21" t="str">
            <v>Cultivo de plantas ornamentales</v>
          </cell>
          <cell r="C21" t="str">
            <v>Agropecuario</v>
          </cell>
        </row>
        <row r="22">
          <cell r="A22">
            <v>11990</v>
          </cell>
          <cell r="B22" t="str">
            <v>Cultivos temporales n.c.p.</v>
          </cell>
          <cell r="C22" t="str">
            <v>Agropecuario</v>
          </cell>
        </row>
        <row r="23">
          <cell r="A23">
            <v>12110</v>
          </cell>
          <cell r="B23" t="str">
            <v>Cultivo de vid para vinificar</v>
          </cell>
          <cell r="C23" t="str">
            <v>Agropecuario</v>
          </cell>
        </row>
        <row r="24">
          <cell r="A24">
            <v>12121</v>
          </cell>
          <cell r="B24" t="str">
            <v>Cultivo de uva de mesa</v>
          </cell>
          <cell r="C24" t="str">
            <v>Agropecuario</v>
          </cell>
        </row>
        <row r="25">
          <cell r="A25">
            <v>12200</v>
          </cell>
          <cell r="B25" t="str">
            <v>Cultivo de frutas cítricas (Incluye bergamota, lima, limón, mandarina, naranja, pomelo, kinoto, etc.)</v>
          </cell>
          <cell r="C25" t="str">
            <v>Agropecuario</v>
          </cell>
        </row>
        <row r="26">
          <cell r="A26">
            <v>12311</v>
          </cell>
          <cell r="B26" t="str">
            <v>Cultivo de manzana y pera</v>
          </cell>
          <cell r="C26" t="str">
            <v>Agropecuario</v>
          </cell>
        </row>
        <row r="27">
          <cell r="A27">
            <v>12319</v>
          </cell>
          <cell r="B27" t="str">
            <v>Cultivo de frutas de pepita n.c.p. (Incluye membrillo, níspero, etc.)</v>
          </cell>
          <cell r="C27" t="str">
            <v>Agropecuario</v>
          </cell>
        </row>
        <row r="28">
          <cell r="A28">
            <v>12320</v>
          </cell>
          <cell r="B28" t="str">
            <v>Cultivo de frutas de carozo (Incluye cereza, ciruela, damasco, durazno, pelón, etc.)</v>
          </cell>
          <cell r="C28" t="str">
            <v>Agropecuario</v>
          </cell>
        </row>
        <row r="29">
          <cell r="A29">
            <v>12410</v>
          </cell>
          <cell r="B29" t="str">
            <v>Cultivo de frutas tropicales y subtropicales (Incluye banana, ananá, mamón, palta, etc.)</v>
          </cell>
          <cell r="C29" t="str">
            <v>Agropecuario</v>
          </cell>
        </row>
        <row r="30">
          <cell r="A30">
            <v>12420</v>
          </cell>
          <cell r="B30" t="str">
            <v>Cultivo de frutas secas (Incluye almendra, avellana, castaña, nuez, pistacho, etc.)</v>
          </cell>
          <cell r="C30" t="str">
            <v>Agropecuario</v>
          </cell>
        </row>
        <row r="31">
          <cell r="A31">
            <v>12490</v>
          </cell>
          <cell r="B31" t="str">
            <v>Cultivo de frutas n.c.p. (Incluye kiwi, arándanos, mora, grosella, etc.)</v>
          </cell>
          <cell r="C31" t="str">
            <v>Agropecuario</v>
          </cell>
        </row>
        <row r="32">
          <cell r="A32">
            <v>12510</v>
          </cell>
          <cell r="B32" t="str">
            <v>Cultivo de caña de azúcar</v>
          </cell>
          <cell r="C32" t="str">
            <v>Agropecuario</v>
          </cell>
        </row>
        <row r="33">
          <cell r="A33">
            <v>12590</v>
          </cell>
          <cell r="B33" t="str">
            <v>Cultivo de plantas sacaríferas n.c.p. (Incluye remolacha azucarera, etc.)</v>
          </cell>
          <cell r="C33" t="str">
            <v>Agropecuario</v>
          </cell>
        </row>
        <row r="34">
          <cell r="A34">
            <v>12600</v>
          </cell>
          <cell r="B34" t="str">
            <v>Cultivo de frutos oleaginosos (Incluye el cultivo de olivo, coco, palma, etc.)</v>
          </cell>
          <cell r="C34" t="str">
            <v>Agropecuario</v>
          </cell>
        </row>
        <row r="35">
          <cell r="A35">
            <v>12701</v>
          </cell>
          <cell r="B35" t="str">
            <v>Cultivo de yerba mate</v>
          </cell>
          <cell r="C35" t="str">
            <v>Agropecuario</v>
          </cell>
        </row>
        <row r="36">
          <cell r="A36">
            <v>12709</v>
          </cell>
          <cell r="B36" t="str">
            <v>Cultivo de té y otras plantas cuyas hojas se utilizan para preparar infusiones</v>
          </cell>
          <cell r="C36" t="str">
            <v>Agropecuario</v>
          </cell>
        </row>
        <row r="37">
          <cell r="A37">
            <v>12800</v>
          </cell>
          <cell r="B37" t="str">
            <v>Cultivo de especias y de plantas aromáticas y medicinales</v>
          </cell>
          <cell r="C37" t="str">
            <v>Agropecuario</v>
          </cell>
        </row>
        <row r="38">
          <cell r="A38">
            <v>12900</v>
          </cell>
          <cell r="B38" t="str">
            <v>Cultivos perennes n.c.p.</v>
          </cell>
          <cell r="C38" t="str">
            <v>Agropecuario</v>
          </cell>
        </row>
        <row r="39">
          <cell r="A39">
            <v>13011</v>
          </cell>
          <cell r="B39" t="str">
            <v>Producción de semillas híbridas de cereales y oleaginosas</v>
          </cell>
          <cell r="C39" t="str">
            <v>Agropecuario</v>
          </cell>
        </row>
        <row r="40">
          <cell r="A40">
            <v>13012</v>
          </cell>
          <cell r="B40" t="str">
            <v>Producción de semillas varietales o autofecundadas de cereales, oleaginosas, y forrajeras</v>
          </cell>
          <cell r="C40" t="str">
            <v>Agropecuario</v>
          </cell>
        </row>
        <row r="41">
          <cell r="A41">
            <v>13013</v>
          </cell>
          <cell r="B41" t="str">
            <v>Producción de semillas de hortalizas y legumbres, flores y plantas ornamentales y árboles frutales</v>
          </cell>
          <cell r="C41" t="str">
            <v>Agropecuario</v>
          </cell>
        </row>
        <row r="42">
          <cell r="A42">
            <v>13019</v>
          </cell>
          <cell r="B42" t="str">
            <v>Producción de semillas de cultivos agrícolas n.c.p.</v>
          </cell>
          <cell r="C42" t="str">
            <v>Agropecuario</v>
          </cell>
        </row>
        <row r="43">
          <cell r="A43">
            <v>13020</v>
          </cell>
          <cell r="B43" t="str">
            <v>Producción de otras formas de propagación de cultivos agrícolas (Incluye gajos, bulbos, estacas enraizadas o no, esquejes, plantines, etc.)</v>
          </cell>
          <cell r="C43" t="str">
            <v>Agropecuario</v>
          </cell>
        </row>
        <row r="44">
          <cell r="A44">
            <v>14113</v>
          </cell>
          <cell r="B44" t="str">
            <v>Cría de ganado bovino, excepto la realizada en cabañas y para la producción de leche (Incluye: ganado bubalino)</v>
          </cell>
          <cell r="C44" t="str">
            <v>Agropecuario</v>
          </cell>
        </row>
        <row r="45">
          <cell r="A45">
            <v>14114</v>
          </cell>
          <cell r="B45" t="str">
            <v>Invernada de ganado bovino excepto el engorde en corrales (Feed-Lot)</v>
          </cell>
          <cell r="C45" t="str">
            <v>Agropecuario</v>
          </cell>
        </row>
        <row r="46">
          <cell r="A46">
            <v>14115</v>
          </cell>
          <cell r="B46" t="str">
            <v>Engorde en corrales (Feed-Lot)</v>
          </cell>
          <cell r="C46" t="str">
            <v>Agropecuario</v>
          </cell>
        </row>
        <row r="47">
          <cell r="A47">
            <v>14121</v>
          </cell>
          <cell r="B47" t="str">
            <v>Cría de ganado bovino realizada en cabañas (Incluye: ganado bubalino y la producción de semen)</v>
          </cell>
          <cell r="C47" t="str">
            <v>Agropecuario</v>
          </cell>
        </row>
        <row r="48">
          <cell r="A48">
            <v>14211</v>
          </cell>
          <cell r="B48" t="str">
            <v>Cría de ganado equino, excepto la realizada en haras (Incluye equinos de trabajo, asnos, mulas, burdéganos)</v>
          </cell>
          <cell r="C48" t="str">
            <v>Agropecuario</v>
          </cell>
        </row>
        <row r="49">
          <cell r="A49">
            <v>14221</v>
          </cell>
          <cell r="B49" t="str">
            <v>Cría de ganado equino realizada en haras (Incluye la producción de semen)</v>
          </cell>
          <cell r="C49" t="str">
            <v>Agropecuario</v>
          </cell>
        </row>
        <row r="50">
          <cell r="A50">
            <v>14300</v>
          </cell>
          <cell r="B50" t="str">
            <v>Cría de camélidos (Incluye alpaca, guanaco, llama, vicuña)</v>
          </cell>
          <cell r="C50" t="str">
            <v>Agropecuario</v>
          </cell>
        </row>
        <row r="51">
          <cell r="A51">
            <v>14410</v>
          </cell>
          <cell r="B51" t="str">
            <v>Cría de ganado ovino -excepto en cabañas y para la producción de lana y leche-</v>
          </cell>
          <cell r="C51" t="str">
            <v>Agropecuario</v>
          </cell>
        </row>
        <row r="52">
          <cell r="A52">
            <v>14420</v>
          </cell>
          <cell r="B52" t="str">
            <v>Cría de ganado ovino realizada en cabañas</v>
          </cell>
          <cell r="C52" t="str">
            <v>Agropecuario</v>
          </cell>
        </row>
        <row r="53">
          <cell r="A53">
            <v>14430</v>
          </cell>
          <cell r="B53" t="str">
            <v>Cría de ganado caprino -excepto la realizada en cabañas y para producción de pelos y de leche-</v>
          </cell>
          <cell r="C53" t="str">
            <v>Agropecuario</v>
          </cell>
        </row>
        <row r="54">
          <cell r="A54">
            <v>14440</v>
          </cell>
          <cell r="B54" t="str">
            <v>Cría de ganado caprino realizada en cabañas</v>
          </cell>
          <cell r="C54" t="str">
            <v>Agropecuario</v>
          </cell>
        </row>
        <row r="55">
          <cell r="A55">
            <v>14510</v>
          </cell>
          <cell r="B55" t="str">
            <v>Cría de ganado porcino, excepto la realizada en cabañas</v>
          </cell>
          <cell r="C55" t="str">
            <v>Agropecuario</v>
          </cell>
        </row>
        <row r="56">
          <cell r="A56">
            <v>14520</v>
          </cell>
          <cell r="B56" t="str">
            <v>Cría de ganado porcino realizado en cabañas</v>
          </cell>
          <cell r="C56" t="str">
            <v>Agropecuario</v>
          </cell>
        </row>
        <row r="57">
          <cell r="A57">
            <v>14610</v>
          </cell>
          <cell r="B57" t="str">
            <v>Producción de leche bovina (Incluye la cría para la producción de leche de vaca y la producción de leche bubalina)</v>
          </cell>
          <cell r="C57" t="str">
            <v>Agropecuario</v>
          </cell>
        </row>
        <row r="58">
          <cell r="A58">
            <v>14620</v>
          </cell>
          <cell r="B58" t="str">
            <v>Producción de leche de oveja y de cabra</v>
          </cell>
          <cell r="C58" t="str">
            <v>Agropecuario</v>
          </cell>
        </row>
        <row r="59">
          <cell r="A59">
            <v>14710</v>
          </cell>
          <cell r="B59" t="str">
            <v>Producción de lana y pelo de oveja y cabra (cruda)</v>
          </cell>
          <cell r="C59" t="str">
            <v>Agropecuario</v>
          </cell>
        </row>
        <row r="60">
          <cell r="A60">
            <v>14720</v>
          </cell>
          <cell r="B60" t="str">
            <v>Producción de pelos de ganado n.c.p.</v>
          </cell>
          <cell r="C60" t="str">
            <v>Agropecuario</v>
          </cell>
        </row>
        <row r="61">
          <cell r="A61">
            <v>14810</v>
          </cell>
          <cell r="B61" t="str">
            <v>Cría de aves de corral, excepto para la producción de huevos</v>
          </cell>
          <cell r="C61" t="str">
            <v>Agropecuario</v>
          </cell>
        </row>
        <row r="62">
          <cell r="A62">
            <v>14820</v>
          </cell>
          <cell r="B62" t="str">
            <v>Producción de huevos</v>
          </cell>
          <cell r="C62" t="str">
            <v>Agropecuario</v>
          </cell>
        </row>
        <row r="63">
          <cell r="A63">
            <v>14910</v>
          </cell>
          <cell r="B63" t="str">
            <v>Apicultura (Incluye la producción de miel, jalea real, polen, propóleo, etc.)</v>
          </cell>
          <cell r="C63" t="str">
            <v>Agropecuario</v>
          </cell>
        </row>
        <row r="64">
          <cell r="A64">
            <v>14920</v>
          </cell>
          <cell r="B64" t="str">
            <v>Cunicultura</v>
          </cell>
          <cell r="C64" t="str">
            <v>Agropecuario</v>
          </cell>
        </row>
        <row r="65">
          <cell r="A65">
            <v>14930</v>
          </cell>
          <cell r="B65" t="str">
            <v>Cría de animales pelíferos, pilíferos y plumíferos, excepto de las especies ganaderas (Incluye cría de visón, nutria, chinchilla,reptiles, etc.)</v>
          </cell>
          <cell r="C65" t="str">
            <v>Agropecuario</v>
          </cell>
        </row>
        <row r="66">
          <cell r="A66">
            <v>14990</v>
          </cell>
          <cell r="B66" t="str">
            <v>Cría de animales y obtención de productos de origen animal, n.c.p. (Incluye ciervo, gato, gusano de seda, lombriz, pájaro, perro,rana,animales para experimentación, caracoles vivos, frescos, congelados y secos -excepto marinos-, cera de insectos excepto la de abeja, etc.)</v>
          </cell>
          <cell r="C66" t="str">
            <v>Agropecuario</v>
          </cell>
        </row>
        <row r="67">
          <cell r="A67">
            <v>16111</v>
          </cell>
          <cell r="B67" t="str">
            <v>Servicios de labranza, siembra, transplante y cuidados culturales</v>
          </cell>
          <cell r="C67" t="str">
            <v>Agropecuario</v>
          </cell>
        </row>
        <row r="68">
          <cell r="A68">
            <v>16112</v>
          </cell>
          <cell r="B68" t="str">
            <v>Servicios de pulverización, desinfección y fumigación terrestre</v>
          </cell>
          <cell r="C68" t="str">
            <v>Agropecuario</v>
          </cell>
        </row>
        <row r="69">
          <cell r="A69">
            <v>16113</v>
          </cell>
          <cell r="B69" t="str">
            <v>Servicios de pulverización, desinfección y fumigación aérea</v>
          </cell>
          <cell r="C69" t="str">
            <v>Agropecuario</v>
          </cell>
        </row>
        <row r="70">
          <cell r="A70">
            <v>16119</v>
          </cell>
          <cell r="B70" t="str">
            <v>Servicios de maquinaria agrícola n.c.p., excepto los de cosecha mecánica (Incluye clasificado y/o tamañado, rastrillado, roturación de terreno, etc.)</v>
          </cell>
          <cell r="C70" t="str">
            <v>Agropecuario</v>
          </cell>
        </row>
        <row r="71">
          <cell r="A71">
            <v>16120</v>
          </cell>
          <cell r="B71" t="str">
            <v>Servicios de cosecha mecánica (Incluye la cosecha mecánica de granos, caña de azúcar, algodón, forrajes, el enfardado, enrollado,etc.)</v>
          </cell>
          <cell r="C71" t="str">
            <v>Agropecuario</v>
          </cell>
        </row>
        <row r="72">
          <cell r="A72">
            <v>16130</v>
          </cell>
          <cell r="B72" t="str">
            <v>Servicios de contratistas de mano de obra agrícola (Incluye la poda de árboles, trasplante, cosecha manual de citrus, algodón, etc.)</v>
          </cell>
          <cell r="C72" t="str">
            <v>Agropecuario</v>
          </cell>
        </row>
        <row r="73">
          <cell r="A73">
            <v>16140</v>
          </cell>
          <cell r="B73" t="str">
            <v>Servicios de post cosecha (Incluye servicios de lavado de papas, acondicionamiento, limpieza, etc., de granos antes de ir a los mercados primarios)  (Excluye los servicios de procesamiento de semillas para su siembra)</v>
          </cell>
          <cell r="C73" t="str">
            <v>Agropecuario</v>
          </cell>
        </row>
        <row r="74">
          <cell r="A74">
            <v>16150</v>
          </cell>
          <cell r="B74" t="str">
            <v>Servicios de procesamiento de semillas para su siembra (Incluye la selección de semillas)</v>
          </cell>
          <cell r="C74" t="str">
            <v>Agropecuario</v>
          </cell>
        </row>
        <row r="75">
          <cell r="A75">
            <v>16190</v>
          </cell>
          <cell r="B75" t="str">
            <v>Servicios de apoyo agrícolas n.c.p (Incluye explotación de sistemas de riego, injertos de plantas, construcción y plantación de almácigos, alquiler de colmenas, etc.) (No incluye mantenimiento de jardines, parques y cementerios: actividad 813000; planificación y diseño paisajista: actividad 711009)</v>
          </cell>
          <cell r="C75" t="str">
            <v>Agropecuario</v>
          </cell>
        </row>
        <row r="76">
          <cell r="A76">
            <v>16210</v>
          </cell>
          <cell r="B76" t="str">
            <v>Inseminación artificial y servicios n.c.p. para mejorar la reproducción de los animales y el rendimiento de sus productos</v>
          </cell>
          <cell r="C76" t="str">
            <v>Agropecuario</v>
          </cell>
        </row>
        <row r="77">
          <cell r="A77">
            <v>16220</v>
          </cell>
          <cell r="B77" t="str">
            <v>Servicios de contratistas de mano de obra pecuaria (Incluye arreo, castración de aves, pasturaje, etc.)</v>
          </cell>
          <cell r="C77" t="str">
            <v>Agropecuario</v>
          </cell>
        </row>
        <row r="78">
          <cell r="A78">
            <v>16230</v>
          </cell>
          <cell r="B78" t="str">
            <v>Servicios de esquila de animales</v>
          </cell>
          <cell r="C78" t="str">
            <v>Agropecuario</v>
          </cell>
        </row>
        <row r="79">
          <cell r="A79">
            <v>16291</v>
          </cell>
          <cell r="B79" t="str">
            <v>Servicios para el control de plagas, baños parasiticidas, etc.</v>
          </cell>
          <cell r="C79" t="str">
            <v>Agropecuario</v>
          </cell>
        </row>
        <row r="80">
          <cell r="A80">
            <v>16292</v>
          </cell>
          <cell r="B80" t="str">
            <v>Albergue y cuidado de animales de terceros</v>
          </cell>
          <cell r="C80" t="str">
            <v>Agropecuario</v>
          </cell>
        </row>
        <row r="81">
          <cell r="A81">
            <v>16299</v>
          </cell>
          <cell r="B81" t="str">
            <v>Servicios de apoyo pecuarios n.c.p.</v>
          </cell>
          <cell r="C81" t="str">
            <v>Agropecuario</v>
          </cell>
        </row>
        <row r="82">
          <cell r="A82">
            <v>17010</v>
          </cell>
          <cell r="B82" t="str">
            <v>Caza y repoblación de animales de caza (Incluye la caza de animales para obtener carne, pieles y cueros y la captura de animalesvivos para zoológicos, animales de compañía, para investigación, etc.)</v>
          </cell>
          <cell r="C82" t="str">
            <v>Agropecuario</v>
          </cell>
        </row>
        <row r="83">
          <cell r="A83">
            <v>17020</v>
          </cell>
          <cell r="B83" t="str">
            <v>Servicios de apoyo para la caza</v>
          </cell>
          <cell r="C83" t="str">
            <v>Agropecuario</v>
          </cell>
        </row>
        <row r="84">
          <cell r="A84">
            <v>21010</v>
          </cell>
          <cell r="B84" t="str">
            <v>Plantación de bosques</v>
          </cell>
          <cell r="C84" t="str">
            <v>Agropecuario</v>
          </cell>
        </row>
        <row r="85">
          <cell r="A85">
            <v>21020</v>
          </cell>
          <cell r="B85" t="str">
            <v>Repoblación y conservación de bosques nativos y zonas forestadas</v>
          </cell>
          <cell r="C85" t="str">
            <v>Agropecuario</v>
          </cell>
        </row>
        <row r="86">
          <cell r="A86">
            <v>21030</v>
          </cell>
          <cell r="B86" t="str">
            <v>Explotación de viveros forestales (Incluye propagación de especies forestales)</v>
          </cell>
          <cell r="C86" t="str">
            <v>Agropecuario</v>
          </cell>
        </row>
        <row r="87">
          <cell r="A87">
            <v>22010</v>
          </cell>
          <cell r="B87" t="str">
            <v>Extracción de productos forestales de bosques cultivados (Incluye tala de árboles, desbaste de troncos y producción de madera enbruto,leña, postes)</v>
          </cell>
          <cell r="C87" t="str">
            <v>Agropecuario</v>
          </cell>
        </row>
        <row r="88">
          <cell r="A88">
            <v>22020</v>
          </cell>
          <cell r="B88" t="str">
            <v>Extracción de productos forestales de bosques nativos (Incluye tala de árboles, desbaste de troncos y producción de madera en bruto, leña, postes, la extracción de rodrigones, varas, varillas y la recolección de gomas naturales, líquenes, musgos, resinas y de rosa mosqueta, etc.)</v>
          </cell>
          <cell r="C88" t="str">
            <v>Agropecuario</v>
          </cell>
        </row>
        <row r="89">
          <cell r="A89">
            <v>24010</v>
          </cell>
          <cell r="B89" t="str">
            <v>Servicios forestales para la extracción de madera (Incluye tala de árboles, acarreo y transporte en el interior del bosque, servicios realizados por terceros, etc.)</v>
          </cell>
          <cell r="C89" t="str">
            <v>Agropecuario</v>
          </cell>
        </row>
        <row r="90">
          <cell r="A90">
            <v>24020</v>
          </cell>
          <cell r="B90" t="str">
            <v>Servicios forestales excepto los servicios para la extracción de madera (Incluye protección contra incendios, evaluación de masasforestales en pie, estimación del valor de la madera, etc.)</v>
          </cell>
          <cell r="C90" t="str">
            <v>Agropecuario</v>
          </cell>
        </row>
        <row r="91">
          <cell r="A91">
            <v>31110</v>
          </cell>
          <cell r="B91" t="str">
            <v>Pesca de organismos marinos; excepto cuando es realizada en buques procesadores</v>
          </cell>
          <cell r="C91" t="str">
            <v>Agropecuario</v>
          </cell>
        </row>
        <row r="92">
          <cell r="A92">
            <v>31120</v>
          </cell>
          <cell r="B92" t="str">
            <v>Pesca y elaboración de productos marinos realizada a bordo de buques procesadores</v>
          </cell>
          <cell r="C92" t="str">
            <v>Agropecuario</v>
          </cell>
        </row>
        <row r="93">
          <cell r="A93">
            <v>31130</v>
          </cell>
          <cell r="B93" t="str">
            <v>Recolección de organismos marinos excepto peces, crustáceos y moluscos (Incluye la recolección de algas marinas)</v>
          </cell>
          <cell r="C93" t="str">
            <v>Agropecuario</v>
          </cell>
        </row>
        <row r="94">
          <cell r="A94">
            <v>31200</v>
          </cell>
          <cell r="B94" t="str">
            <v>Pesca continental: fluvial y lacustre</v>
          </cell>
          <cell r="C94" t="str">
            <v>Agropecuario</v>
          </cell>
        </row>
        <row r="95">
          <cell r="A95">
            <v>31300</v>
          </cell>
          <cell r="B95" t="str">
            <v>Servicios de apoyo para la pesca</v>
          </cell>
          <cell r="C95" t="str">
            <v>Agropecuario</v>
          </cell>
        </row>
        <row r="96">
          <cell r="A96">
            <v>32000</v>
          </cell>
          <cell r="B96" t="str">
            <v>Explotación de criaderos de peces, granjas piscícolas y otros frutos acuáticos (acuicultura)</v>
          </cell>
          <cell r="C96" t="str">
            <v>Agropecuario</v>
          </cell>
        </row>
        <row r="97">
          <cell r="A97">
            <v>51000</v>
          </cell>
          <cell r="B97" t="str">
            <v>Extracción y aglomeración de carbón (Incluye la producción de hulla no aglomerada, antracita, carbón bituminoso no aglomerado, ovoides ycombustibles sólidos análogos a base de hulla, etc.)</v>
          </cell>
          <cell r="C97" t="str">
            <v>Industria y Minería</v>
          </cell>
        </row>
        <row r="98">
          <cell r="A98">
            <v>52000</v>
          </cell>
          <cell r="B98" t="str">
            <v>Extracción y aglomeración de lignito (Incluye la producción de lignito aglomerado y no aglomerado)</v>
          </cell>
          <cell r="C98" t="str">
            <v>Industria y Minería</v>
          </cell>
        </row>
        <row r="99">
          <cell r="A99">
            <v>61000</v>
          </cell>
          <cell r="B99" t="str">
            <v>Extracción de petróleo crudo (Incluye arenas alquitraníferas, esquistos bituminosos o lutitas, aceites de petróleo y de mineralesbituminosos, petróleo, etc.)</v>
          </cell>
          <cell r="C99" t="str">
            <v>Industria y Minería</v>
          </cell>
        </row>
        <row r="100">
          <cell r="A100">
            <v>62000</v>
          </cell>
          <cell r="B100" t="str">
            <v>Extracción de gas natural (Incluye gas natural licuado y gaseoso)</v>
          </cell>
          <cell r="C100" t="str">
            <v>Industria y Minería</v>
          </cell>
        </row>
        <row r="101">
          <cell r="A101">
            <v>71000</v>
          </cell>
          <cell r="B101" t="str">
            <v>Extracción de minerales de hierro (Incluye hematitas, limonitas, magnetitas, siderita, etc.)</v>
          </cell>
          <cell r="C101" t="str">
            <v>Industria y Minería</v>
          </cell>
        </row>
        <row r="102">
          <cell r="A102">
            <v>72100</v>
          </cell>
          <cell r="B102" t="str">
            <v>Extracción de minerales y concentrados de uranio y torio</v>
          </cell>
          <cell r="C102" t="str">
            <v>Industria y Minería</v>
          </cell>
        </row>
        <row r="103">
          <cell r="A103">
            <v>72910</v>
          </cell>
          <cell r="B103" t="str">
            <v>Extracción de metales preciosos</v>
          </cell>
          <cell r="C103" t="str">
            <v>Industria y Minería</v>
          </cell>
        </row>
        <row r="104">
          <cell r="A104">
            <v>72990</v>
          </cell>
          <cell r="B104" t="str">
            <v>Extracción de minerales metalíferos no ferrosos n.c.p., excepto minerales de uranio y torio (Incluye aluminio, cobre, estaño, manganeso,níquel, plomo, volframio, antimonio, bismuto, cinc, molibdeno, titanio, circonio, niobio, tántalo, vanadio, cromo, cobalto)</v>
          </cell>
          <cell r="C104" t="str">
            <v>Industria y Minería</v>
          </cell>
        </row>
        <row r="105">
          <cell r="A105">
            <v>81100</v>
          </cell>
          <cell r="B105" t="str">
            <v>Extracción de rocas ornamentales (Incluye areniscas, cuarcita, dolomita, granito, mármol, piedra laja, pizarra, serpentina, etc.)</v>
          </cell>
          <cell r="C105" t="str">
            <v>Industria y Minería</v>
          </cell>
        </row>
        <row r="106">
          <cell r="A106">
            <v>81200</v>
          </cell>
          <cell r="B106" t="str">
            <v>Extracción de piedra caliza y yeso (Incluye caliza, castina, conchilla, riolita, yeso natural, anhidrita, etc.)</v>
          </cell>
          <cell r="C106" t="str">
            <v>Industria y Minería</v>
          </cell>
        </row>
        <row r="107">
          <cell r="A107">
            <v>81300</v>
          </cell>
          <cell r="B107" t="str">
            <v>Extracción de arenas, canto rodado y triturados pétreos (Incluye arena para construcción, arena silícea, otras arenas naturales,canto rodado, dolomita triturada, salto triturado, piedra partida y otros triturados pétreos, etc.)</v>
          </cell>
          <cell r="C107" t="str">
            <v>Industria y Minería</v>
          </cell>
        </row>
        <row r="108">
          <cell r="A108">
            <v>81400</v>
          </cell>
          <cell r="B108" t="str">
            <v>Extracción de arcilla y caolín (Incluye andalucita, arcillas, bentonita, caolín, pirofilita, silimanita, mullita, tierra de chamota o dedinas, etc.)</v>
          </cell>
          <cell r="C108" t="str">
            <v>Industria y Minería</v>
          </cell>
        </row>
        <row r="109">
          <cell r="A109">
            <v>89110</v>
          </cell>
          <cell r="B109" t="str">
            <v>Extracción de minerales para la fabricación de abonos excepto turba (Incluye guano, silvita, silvinita y otras sales de potasio naturales, etc.)</v>
          </cell>
          <cell r="C109" t="str">
            <v>Industria y Minería</v>
          </cell>
        </row>
        <row r="110">
          <cell r="A110">
            <v>89120</v>
          </cell>
          <cell r="B110" t="str">
            <v>Extracción de minerales para la fabricación de productos químicos (Incluye azufre, boracita e hidroboracita, calcita, celestina,colemanita, fluorita, litio y sales de litio naturales, sulfato de aluminio, sulfato de hierro, sulfato de magnesio, sulfato de sodio, ocres, tinkal, ulexita, asfaltita, laterita, etc.)</v>
          </cell>
          <cell r="C110" t="str">
            <v>Industria y Minería</v>
          </cell>
        </row>
        <row r="111">
          <cell r="A111">
            <v>89200</v>
          </cell>
          <cell r="B111" t="str">
            <v>Extracción y aglomeración de turba (Incluye la producción de turba utilizada como corrector de suelos)</v>
          </cell>
          <cell r="C111" t="str">
            <v>Industria y Minería</v>
          </cell>
        </row>
        <row r="112">
          <cell r="A112">
            <v>89300</v>
          </cell>
          <cell r="B112" t="str">
            <v>Extracción de sal</v>
          </cell>
          <cell r="C112" t="str">
            <v>Industria y Minería</v>
          </cell>
        </row>
        <row r="113">
          <cell r="A113">
            <v>89900</v>
          </cell>
          <cell r="B113" t="str">
            <v>Explotación de minas y canteras n.c.p. (Incluye amianto, cuarzo, diatomita, piedra pómez, ágata, agua marina, amatista, cristal de roca,rodocrosita, topacio, corindón, feldespato, mica, zeolita, perlita, granulado volcánico, puzolana, toba, talco, vermiculita, tosca, grafito, etc.)</v>
          </cell>
          <cell r="C113" t="str">
            <v>Industria y Minería</v>
          </cell>
        </row>
        <row r="114">
          <cell r="A114">
            <v>91000</v>
          </cell>
          <cell r="B114" t="str">
            <v>Servicios de apoyo para la extracción de petróleo y gas natural</v>
          </cell>
          <cell r="C114" t="str">
            <v>Industria y Minería</v>
          </cell>
        </row>
        <row r="115">
          <cell r="A115">
            <v>99000</v>
          </cell>
          <cell r="B115" t="str">
            <v>Servicios de apoyo para la minería, excepto para la extracción de petróleo y gas natural</v>
          </cell>
          <cell r="C115" t="str">
            <v>Industria y Minería</v>
          </cell>
        </row>
        <row r="116">
          <cell r="A116">
            <v>101011</v>
          </cell>
          <cell r="B116" t="str">
            <v>Matanza de ganado bovino (Incluye búfalos)</v>
          </cell>
          <cell r="C116" t="str">
            <v>Industria y Minería</v>
          </cell>
        </row>
        <row r="117">
          <cell r="A117">
            <v>101012</v>
          </cell>
          <cell r="B117" t="str">
            <v>Procesamiento de carne de ganado bovino</v>
          </cell>
          <cell r="C117" t="str">
            <v>Industria y Minería</v>
          </cell>
        </row>
        <row r="118">
          <cell r="A118">
            <v>101013</v>
          </cell>
          <cell r="B118" t="str">
            <v>Saladero y peladero de cueros de ganado bovino</v>
          </cell>
          <cell r="C118" t="str">
            <v>Industria y Minería</v>
          </cell>
        </row>
        <row r="119">
          <cell r="A119">
            <v>101020</v>
          </cell>
          <cell r="B119" t="str">
            <v>Producción y procesamiento de carne de aves</v>
          </cell>
          <cell r="C119" t="str">
            <v>Industria y Minería</v>
          </cell>
        </row>
        <row r="120">
          <cell r="A120">
            <v>101030</v>
          </cell>
          <cell r="B120" t="str">
            <v>Elaboración de fiambres y embutidos</v>
          </cell>
          <cell r="C120" t="str">
            <v>Industria y Minería</v>
          </cell>
        </row>
        <row r="121">
          <cell r="A121">
            <v>101040</v>
          </cell>
          <cell r="B121" t="str">
            <v>Matanza de ganado excepto el bovino y procesamiento de su carne (Incluye ganado ovino, porcino, equino, etc.)</v>
          </cell>
          <cell r="C121" t="str">
            <v>Industria y Minería</v>
          </cell>
        </row>
        <row r="122">
          <cell r="A122">
            <v>101091</v>
          </cell>
          <cell r="B122" t="str">
            <v>Fabricación de aceites y grasas de origen animal</v>
          </cell>
          <cell r="C122" t="str">
            <v>Industria y Minería</v>
          </cell>
        </row>
        <row r="123">
          <cell r="A123">
            <v>101099</v>
          </cell>
          <cell r="B123" t="str">
            <v>Matanza de animales n.c.p. y procesamiento de su carne; elaboración de subproductos cárnicos n.c.p. (Incluye producción de carnefresca,refrigerada o congelada de liebre, conejo, animales de caza, etc.)</v>
          </cell>
          <cell r="C123" t="str">
            <v>Industria y Minería</v>
          </cell>
        </row>
        <row r="124">
          <cell r="A124">
            <v>102001</v>
          </cell>
          <cell r="B124" t="str">
            <v>Elaboración de pescados de mar, crustáceos y productos marinos</v>
          </cell>
          <cell r="C124" t="str">
            <v>Industria y Minería</v>
          </cell>
        </row>
        <row r="125">
          <cell r="A125">
            <v>102002</v>
          </cell>
          <cell r="B125" t="str">
            <v>Elaboración de pescados de ríos y lagunas y otros productos fluviales y lacustres</v>
          </cell>
          <cell r="C125" t="str">
            <v>Industria y Minería</v>
          </cell>
        </row>
        <row r="126">
          <cell r="A126">
            <v>102003</v>
          </cell>
          <cell r="B126" t="str">
            <v>Fabricación de aceites, grasas, harinas y productos a base de pescados</v>
          </cell>
          <cell r="C126" t="str">
            <v>Industria y Minería</v>
          </cell>
        </row>
        <row r="127">
          <cell r="A127">
            <v>103011</v>
          </cell>
          <cell r="B127" t="str">
            <v>Preparación de conservas de frutas, hortalizas y legumbres</v>
          </cell>
          <cell r="C127" t="str">
            <v>Industria y Minería</v>
          </cell>
        </row>
        <row r="128">
          <cell r="A128">
            <v>103012</v>
          </cell>
          <cell r="B128" t="str">
            <v>Elaboración y envasado de dulces, mermeladas y jaleas</v>
          </cell>
          <cell r="C128" t="str">
            <v>Industria y Minería</v>
          </cell>
        </row>
        <row r="129">
          <cell r="A129">
            <v>103020</v>
          </cell>
          <cell r="B129" t="str">
            <v>Elaboración de jugos naturales y sus concentrados, de frutas, hortalizas y legumbres (No incluye la elaboración de jugos para diluir o en polvo llamados "sintéticos" o de un contenido en jugos naturales inferior al 50% actividad 110492) 103030 Elaboración de frutas, hortalizas y legumbres congeladas</v>
          </cell>
          <cell r="C129" t="str">
            <v>Industria y Minería</v>
          </cell>
        </row>
        <row r="130">
          <cell r="A130">
            <v>103091</v>
          </cell>
          <cell r="B130" t="str">
            <v>Elaboración de hortalizas y legumbres deshidratadas o desecadas; preparación n.c.p. de hortalizas y legumbres (Incluye la elaboración deharina y escamas de papa, sémola de hortalizas y legumbres, hortalizas y legumbres deshidratadas, etc.)</v>
          </cell>
          <cell r="C130" t="str">
            <v>Industria y Minería</v>
          </cell>
        </row>
        <row r="131">
          <cell r="A131">
            <v>103099</v>
          </cell>
          <cell r="B131" t="str">
            <v>Elaboración de frutas deshidratadas o desecadas; preparación n.c.p. de frutas</v>
          </cell>
          <cell r="C131" t="str">
            <v>Industria y Minería</v>
          </cell>
        </row>
        <row r="132">
          <cell r="A132">
            <v>104011</v>
          </cell>
          <cell r="B132" t="str">
            <v>Elaboración de aceites y grasas vegetales sin refinar</v>
          </cell>
          <cell r="C132" t="str">
            <v>Industria y Minería</v>
          </cell>
        </row>
        <row r="133">
          <cell r="A133">
            <v>104012</v>
          </cell>
          <cell r="B133" t="str">
            <v>Elaboración de aceite de oliva</v>
          </cell>
          <cell r="C133" t="str">
            <v>Industria y Minería</v>
          </cell>
        </row>
        <row r="134">
          <cell r="A134">
            <v>104013</v>
          </cell>
          <cell r="B134" t="str">
            <v>Elaboración de aceites y grasas vegetales refinados (No incluye aceite de oliva -actividad 104012-)</v>
          </cell>
          <cell r="C134" t="str">
            <v>Industria y Minería</v>
          </cell>
        </row>
        <row r="135">
          <cell r="A135">
            <v>104020</v>
          </cell>
          <cell r="B135" t="str">
            <v>Elaboración de margarinas y grasas vegetales comestibles similares</v>
          </cell>
          <cell r="C135" t="str">
            <v>Industria y Minería</v>
          </cell>
        </row>
        <row r="136">
          <cell r="A136">
            <v>105010</v>
          </cell>
          <cell r="B136" t="str">
            <v>Elaboración de leches y productos lácteos deshidratados (Incluye la obtención de quesos, helados, manteca, postres lácteos, yogury otros productos lácteos fermentados o coagulados cuando son obtenidos en forma integrada con la producción de leche)</v>
          </cell>
          <cell r="C136" t="str">
            <v>Industria y Minería</v>
          </cell>
        </row>
        <row r="137">
          <cell r="A137">
            <v>105020</v>
          </cell>
          <cell r="B137" t="str">
            <v>Elaboración de quesos (Incluye la producción de suero)</v>
          </cell>
          <cell r="C137" t="str">
            <v>Industria y Minería</v>
          </cell>
        </row>
        <row r="138">
          <cell r="A138">
            <v>105030</v>
          </cell>
          <cell r="B138" t="str">
            <v>Elaboración industrial de helados</v>
          </cell>
          <cell r="C138" t="str">
            <v>Industria y Minería</v>
          </cell>
        </row>
        <row r="139">
          <cell r="A139">
            <v>105090</v>
          </cell>
          <cell r="B139" t="str">
            <v>Elaboración de productos lácteos n.c.p. (Incluye la producción de caseínas, manteca, postres, etc., cuando no son obtenidos de forma integrada con la producción de leche)</v>
          </cell>
          <cell r="C139" t="str">
            <v>Industria y Minería</v>
          </cell>
        </row>
        <row r="140">
          <cell r="A140">
            <v>106110</v>
          </cell>
          <cell r="B140" t="str">
            <v>Molienda de trigo</v>
          </cell>
          <cell r="C140" t="str">
            <v>Industria y Minería</v>
          </cell>
        </row>
        <row r="141">
          <cell r="A141">
            <v>106120</v>
          </cell>
          <cell r="B141" t="str">
            <v>Preparación de arroz</v>
          </cell>
          <cell r="C141" t="str">
            <v>Industria y Minería</v>
          </cell>
        </row>
        <row r="142">
          <cell r="A142">
            <v>106131</v>
          </cell>
          <cell r="B142" t="str">
            <v>Elaboración de alimentos a base de cereales</v>
          </cell>
          <cell r="C142" t="str">
            <v>Industria y Minería</v>
          </cell>
        </row>
        <row r="143">
          <cell r="A143">
            <v>106139</v>
          </cell>
          <cell r="B143" t="str">
            <v>Preparación y molienda de legumbres y cereales n.c.p., excepto trigo y arroz y molienda húmeda de maíz</v>
          </cell>
          <cell r="C143" t="str">
            <v>Industria y Minería</v>
          </cell>
        </row>
        <row r="144">
          <cell r="A144">
            <v>106200</v>
          </cell>
          <cell r="B144" t="str">
            <v>Elaboración de almidones y productos derivados del almidón; molienda húmeda de maíz (Incluye la elaboración de glucosa y gluten)</v>
          </cell>
          <cell r="C144" t="str">
            <v>Industria y Minería</v>
          </cell>
        </row>
        <row r="145">
          <cell r="A145">
            <v>107110</v>
          </cell>
          <cell r="B145" t="str">
            <v>Elaboración de galletitas y bizcochos</v>
          </cell>
          <cell r="C145" t="str">
            <v>Industria y Minería</v>
          </cell>
        </row>
        <row r="146">
          <cell r="A146">
            <v>107121</v>
          </cell>
          <cell r="B146" t="str">
            <v>Elaboración industrial de productos de panadería, excepto galletitas y bizcochos (Incluye la elaboración de productos de panadería frescos, congelados y secos)</v>
          </cell>
          <cell r="C146" t="str">
            <v>Industria y Minería</v>
          </cell>
        </row>
        <row r="147">
          <cell r="A147">
            <v>107129</v>
          </cell>
          <cell r="B147" t="str">
            <v>Elaboración de productos de panadería n.c.p. (Incluye la elaboración de pan, facturas, churros, pre-pizzas, masas de hojaldre, masas fritas, tortas, tartas, etc.) (No incluye la fabricación de sándwich 561040)</v>
          </cell>
          <cell r="C147" t="str">
            <v>Industria y Minería</v>
          </cell>
        </row>
        <row r="148">
          <cell r="A148">
            <v>107200</v>
          </cell>
          <cell r="B148" t="str">
            <v>Elaboración de azúcar</v>
          </cell>
          <cell r="C148" t="str">
            <v>Industria y Minería</v>
          </cell>
        </row>
        <row r="149">
          <cell r="A149">
            <v>107301</v>
          </cell>
          <cell r="B149" t="str">
            <v>Elaboración de cacao y chocolate</v>
          </cell>
          <cell r="C149" t="str">
            <v>Industria y Minería</v>
          </cell>
        </row>
        <row r="150">
          <cell r="A150">
            <v>107309</v>
          </cell>
          <cell r="B150" t="str">
            <v>Elaboración de productos de confitería n.c.p. (Incluye alfajores, caramelos, frutas confitadas, pastillas, gomas de mascar, etc.)</v>
          </cell>
          <cell r="C150" t="str">
            <v>Industria y Minería</v>
          </cell>
        </row>
        <row r="151">
          <cell r="A151">
            <v>107410</v>
          </cell>
          <cell r="B151" t="str">
            <v>Elaboración de pastas alimentarias frescas</v>
          </cell>
          <cell r="C151" t="str">
            <v>Industria y Minería</v>
          </cell>
        </row>
        <row r="152">
          <cell r="A152">
            <v>107420</v>
          </cell>
          <cell r="B152" t="str">
            <v>Elaboración de pastas alimentarias secas</v>
          </cell>
          <cell r="C152" t="str">
            <v>Industria y Minería</v>
          </cell>
        </row>
        <row r="153">
          <cell r="A153">
            <v>107500</v>
          </cell>
          <cell r="B153" t="str">
            <v>Elaboración de comidas preparadas para reventa (Incluye la elaboración de comidas preparadas para reventa en supermercados, kioscos, cafeterías, etc.)</v>
          </cell>
          <cell r="C153" t="str">
            <v>Industria y Minería</v>
          </cell>
        </row>
        <row r="154">
          <cell r="A154">
            <v>107911</v>
          </cell>
          <cell r="B154" t="str">
            <v>Tostado, torrado y molienda de café</v>
          </cell>
          <cell r="C154" t="str">
            <v>Industria y Minería</v>
          </cell>
        </row>
        <row r="155">
          <cell r="A155">
            <v>107912</v>
          </cell>
          <cell r="B155" t="str">
            <v>Elaboración y molienda de hierbas aromáticas y especias</v>
          </cell>
          <cell r="C155" t="str">
            <v>Industria y Minería</v>
          </cell>
        </row>
        <row r="156">
          <cell r="A156">
            <v>107920</v>
          </cell>
          <cell r="B156" t="str">
            <v>Preparación de hojas de té</v>
          </cell>
          <cell r="C156" t="str">
            <v>Industria y Minería</v>
          </cell>
        </row>
        <row r="157">
          <cell r="A157">
            <v>107930</v>
          </cell>
          <cell r="B157" t="str">
            <v>Elaboración de yerba mate</v>
          </cell>
          <cell r="C157" t="str">
            <v>Industria y Minería</v>
          </cell>
        </row>
        <row r="158">
          <cell r="A158">
            <v>107991</v>
          </cell>
          <cell r="B158" t="str">
            <v>Elaboración de extractos, jarabes y concentrados</v>
          </cell>
          <cell r="C158" t="str">
            <v>Industria y Minería</v>
          </cell>
        </row>
        <row r="159">
          <cell r="A159">
            <v>107992</v>
          </cell>
          <cell r="B159" t="str">
            <v>Elaboración de vinagres</v>
          </cell>
          <cell r="C159" t="str">
            <v>Industria y Minería</v>
          </cell>
        </row>
        <row r="160">
          <cell r="A160">
            <v>107999</v>
          </cell>
          <cell r="B160" t="str">
            <v>Elaboración de productos alimenticios n.c.p. (Incluye la elaboración de polvos para preparar postres y gelatinas, levadura, productos para copetín, sopas, sal de mesa, mayonesa, mostaza, etc.)</v>
          </cell>
          <cell r="C160" t="str">
            <v>Industria y Minería</v>
          </cell>
        </row>
        <row r="161">
          <cell r="A161">
            <v>108000</v>
          </cell>
          <cell r="B161" t="str">
            <v>Elaboración de alimentos preparados para animales</v>
          </cell>
          <cell r="C161" t="str">
            <v>Industria y Minería</v>
          </cell>
        </row>
        <row r="162">
          <cell r="A162">
            <v>109000</v>
          </cell>
          <cell r="B162" t="str">
            <v>Servicios industriales para la elaboración de alimentos y bebidas (Incluye procesos y operaciones que permiten que el producto alimenticio y las bebidas estén en estado higiénico sanitario para consumo humano o para su utilización como materias primas de la industria.</v>
          </cell>
          <cell r="C162" t="str">
            <v>Industria y Minería</v>
          </cell>
        </row>
        <row r="163">
          <cell r="A163">
            <v>110100</v>
          </cell>
          <cell r="B163" t="str">
            <v>Destilación, rectificación y mezcla de bebidas espiritosas</v>
          </cell>
          <cell r="C163" t="str">
            <v>Industria y Minería</v>
          </cell>
        </row>
        <row r="164">
          <cell r="A164">
            <v>110211</v>
          </cell>
          <cell r="B164" t="str">
            <v>Elaboración de mosto</v>
          </cell>
          <cell r="C164" t="str">
            <v>Industria y Minería</v>
          </cell>
        </row>
        <row r="165">
          <cell r="A165">
            <v>110212</v>
          </cell>
          <cell r="B165" t="str">
            <v>Elaboración de vinos (Incluye el fraccionamiento)</v>
          </cell>
          <cell r="C165" t="str">
            <v>Industria y Minería</v>
          </cell>
        </row>
        <row r="166">
          <cell r="A166">
            <v>110290</v>
          </cell>
          <cell r="B166" t="str">
            <v>Elaboración de sidra y otras bebidas alcohólicas fermentadas</v>
          </cell>
          <cell r="C166" t="str">
            <v>Industria y Minería</v>
          </cell>
        </row>
        <row r="167">
          <cell r="A167">
            <v>110300</v>
          </cell>
          <cell r="B167" t="str">
            <v>Elaboración de cerveza, bebidas malteadas y malta</v>
          </cell>
          <cell r="C167" t="str">
            <v>Industria y Minería</v>
          </cell>
        </row>
        <row r="168">
          <cell r="A168">
            <v>110411</v>
          </cell>
          <cell r="B168" t="str">
            <v>Embotellado de aguas naturales y minerales</v>
          </cell>
          <cell r="C168" t="str">
            <v>Industria y Minería</v>
          </cell>
        </row>
        <row r="169">
          <cell r="A169">
            <v>110412</v>
          </cell>
          <cell r="B169" t="str">
            <v>Fabricación de sodas</v>
          </cell>
          <cell r="C169" t="str">
            <v>Industria y Minería</v>
          </cell>
        </row>
        <row r="170">
          <cell r="A170">
            <v>110420</v>
          </cell>
          <cell r="B170" t="str">
            <v>Elaboración de bebidas gaseosas, excepto soda</v>
          </cell>
          <cell r="C170" t="str">
            <v>Industria y Minería</v>
          </cell>
        </row>
        <row r="171">
          <cell r="A171">
            <v>110491</v>
          </cell>
          <cell r="B171" t="str">
            <v>Elaboración de hielo</v>
          </cell>
          <cell r="C171" t="str">
            <v>Industria y Minería</v>
          </cell>
        </row>
        <row r="172">
          <cell r="A172">
            <v>110492</v>
          </cell>
          <cell r="B172" t="str">
            <v>Elaboración de bebidas no alcohólicas n.c.p. (Incluye los jugos para diluir o en polvo llamados "sintéticos" o de un contenido enjugosnaturales inferior al 50%) (No incluye a los jugos naturales y sus concentrados, de frutas, hortalizas y legumbres - actividad 103020)</v>
          </cell>
          <cell r="C172" t="str">
            <v>Industria y Minería</v>
          </cell>
        </row>
        <row r="173">
          <cell r="A173">
            <v>120010</v>
          </cell>
          <cell r="B173" t="str">
            <v>Preparación de hojas de tabaco</v>
          </cell>
          <cell r="C173" t="str">
            <v>Industria y Minería</v>
          </cell>
        </row>
        <row r="174">
          <cell r="A174">
            <v>120091</v>
          </cell>
          <cell r="B174" t="str">
            <v>Elaboración de cigarrillos</v>
          </cell>
          <cell r="C174" t="str">
            <v>Industria y Minería</v>
          </cell>
        </row>
        <row r="175">
          <cell r="A175">
            <v>120099</v>
          </cell>
          <cell r="B175" t="str">
            <v>Elaboración de productos de tabaco n.c.p.</v>
          </cell>
          <cell r="C175" t="str">
            <v>Industria y Minería</v>
          </cell>
        </row>
        <row r="176">
          <cell r="A176">
            <v>131110</v>
          </cell>
          <cell r="B176" t="str">
            <v>Preparación de fibras textiles vegetales; desmotado de algodón (Incluye la preparación de fibras de yute, ramio, cáñamo y lino)</v>
          </cell>
          <cell r="C176" t="str">
            <v>Industria y Minería</v>
          </cell>
        </row>
        <row r="177">
          <cell r="A177">
            <v>131120</v>
          </cell>
          <cell r="B177" t="str">
            <v>Preparación de fibras animales de uso textil</v>
          </cell>
          <cell r="C177" t="str">
            <v>Industria y Minería</v>
          </cell>
        </row>
        <row r="178">
          <cell r="A178">
            <v>131131</v>
          </cell>
          <cell r="B178" t="str">
            <v>Fabricación de hilados textiles de lana, pelos y sus mezclas</v>
          </cell>
          <cell r="C178" t="str">
            <v>Industria y Minería</v>
          </cell>
        </row>
        <row r="179">
          <cell r="A179">
            <v>131132</v>
          </cell>
          <cell r="B179" t="str">
            <v>Fabricación de hilados textiles de algodón y sus mezclas</v>
          </cell>
          <cell r="C179" t="str">
            <v>Industria y Minería</v>
          </cell>
        </row>
        <row r="180">
          <cell r="A180">
            <v>131139</v>
          </cell>
          <cell r="B180" t="str">
            <v>Fabricación de hilados textiles n.c.p., excepto de lana y de algodón</v>
          </cell>
          <cell r="C180" t="str">
            <v>Industria y Minería</v>
          </cell>
        </row>
        <row r="181">
          <cell r="A181">
            <v>131201</v>
          </cell>
          <cell r="B181" t="str">
            <v>Fabricación de tejidos (telas) planos de lana y sus mezclas, incluye hilanderías y tejedurías integradas</v>
          </cell>
          <cell r="C181" t="str">
            <v>Industria y Minería</v>
          </cell>
        </row>
        <row r="182">
          <cell r="A182">
            <v>131202</v>
          </cell>
          <cell r="B182" t="str">
            <v>Fabricación de tejidos (telas) planos de algodón y sus mezclas, incluye hilanderías y tejedurías integradas</v>
          </cell>
          <cell r="C182" t="str">
            <v>Industria y Minería</v>
          </cell>
        </row>
        <row r="183">
          <cell r="A183">
            <v>131209</v>
          </cell>
          <cell r="B183" t="str">
            <v>Fabricación de tejidos (telas) planos de fibras textiles n.c.p., incluye hilanderías y tejedurías integradas</v>
          </cell>
          <cell r="C183" t="str">
            <v>Industria y Minería</v>
          </cell>
        </row>
        <row r="184">
          <cell r="A184">
            <v>131300</v>
          </cell>
          <cell r="B184" t="str">
            <v>Acabado de productos textiles</v>
          </cell>
          <cell r="C184" t="str">
            <v>Industria y Minería</v>
          </cell>
        </row>
        <row r="185">
          <cell r="A185">
            <v>139100</v>
          </cell>
          <cell r="B185" t="str">
            <v>Fabricación de tejidos de punto</v>
          </cell>
          <cell r="C185" t="str">
            <v>Industria y Minería</v>
          </cell>
        </row>
        <row r="186">
          <cell r="A186">
            <v>139201</v>
          </cell>
          <cell r="B186" t="str">
            <v>Fabricación de frazadas, mantas, ponchos, colchas, cobertores, etc.</v>
          </cell>
          <cell r="C186" t="str">
            <v>Industria y Minería</v>
          </cell>
        </row>
        <row r="187">
          <cell r="A187">
            <v>139202</v>
          </cell>
          <cell r="B187" t="str">
            <v>Fabricación de ropa de cama y mantelería</v>
          </cell>
          <cell r="C187" t="str">
            <v>Industria y Minería</v>
          </cell>
        </row>
        <row r="188">
          <cell r="A188">
            <v>139203</v>
          </cell>
          <cell r="B188" t="str">
            <v>Fabricación de artículos de lona y sucedáneos de lona</v>
          </cell>
          <cell r="C188" t="str">
            <v>Industria y Minería</v>
          </cell>
        </row>
        <row r="189">
          <cell r="A189">
            <v>139204</v>
          </cell>
          <cell r="B189" t="str">
            <v>Fabricación de bolsas de materiales textiles para productos a granel</v>
          </cell>
          <cell r="C189" t="str">
            <v>Industria y Minería</v>
          </cell>
        </row>
        <row r="190">
          <cell r="A190">
            <v>139209</v>
          </cell>
          <cell r="B190" t="str">
            <v>Fabricación de artículos confeccionados de materiales textiles n.c.p., excepto prendas de vestir</v>
          </cell>
          <cell r="C190" t="str">
            <v>Industria y Minería</v>
          </cell>
        </row>
        <row r="191">
          <cell r="A191">
            <v>139300</v>
          </cell>
          <cell r="B191" t="str">
            <v>Fabricación de tapices y alfombras</v>
          </cell>
          <cell r="C191" t="str">
            <v>Industria y Minería</v>
          </cell>
        </row>
        <row r="192">
          <cell r="A192">
            <v>139400</v>
          </cell>
          <cell r="B192" t="str">
            <v>Fabricación de cuerdas, cordeles, bramantes y redes</v>
          </cell>
          <cell r="C192" t="str">
            <v>Industria y Minería</v>
          </cell>
        </row>
        <row r="193">
          <cell r="A193">
            <v>139900</v>
          </cell>
          <cell r="B193" t="str">
            <v>Fabricación de productos textiles n.c.p.</v>
          </cell>
          <cell r="C193" t="str">
            <v>Industria y Minería</v>
          </cell>
        </row>
        <row r="194">
          <cell r="A194">
            <v>141110</v>
          </cell>
          <cell r="B194" t="str">
            <v>Confección de ropa interior, prendas para dormir y para la playa</v>
          </cell>
          <cell r="C194" t="str">
            <v>Industria y Minería</v>
          </cell>
        </row>
        <row r="195">
          <cell r="A195">
            <v>141120</v>
          </cell>
          <cell r="B195" t="str">
            <v>Confección de ropa de trabajo, uniformes y guardapolvos</v>
          </cell>
          <cell r="C195" t="str">
            <v>Industria y Minería</v>
          </cell>
        </row>
        <row r="196">
          <cell r="A196">
            <v>141130</v>
          </cell>
          <cell r="B196" t="str">
            <v>Confección de prendas de vestir para bebés y niños</v>
          </cell>
          <cell r="C196" t="str">
            <v>Industria y Minería</v>
          </cell>
        </row>
        <row r="197">
          <cell r="A197">
            <v>141140</v>
          </cell>
          <cell r="B197" t="str">
            <v>Confección de prendas deportivas</v>
          </cell>
          <cell r="C197" t="str">
            <v>Industria y Minería</v>
          </cell>
        </row>
        <row r="198">
          <cell r="A198">
            <v>141191</v>
          </cell>
          <cell r="B198" t="str">
            <v>Fabricación de accesorios de vestir excepto de cuero</v>
          </cell>
          <cell r="C198" t="str">
            <v>Industria y Minería</v>
          </cell>
        </row>
        <row r="199">
          <cell r="A199">
            <v>141199</v>
          </cell>
          <cell r="B199" t="str">
            <v>Confección de prendas de vestir n.c.p., excepto prendas de piel, cuero y de punto</v>
          </cell>
          <cell r="C199" t="str">
            <v>Industria y Minería</v>
          </cell>
        </row>
        <row r="200">
          <cell r="A200">
            <v>141201</v>
          </cell>
          <cell r="B200" t="str">
            <v>Fabricación de accesorios de vestir de cuero</v>
          </cell>
          <cell r="C200" t="str">
            <v>Industria y Minería</v>
          </cell>
        </row>
        <row r="201">
          <cell r="A201">
            <v>141202</v>
          </cell>
          <cell r="B201" t="str">
            <v>Confección de prendas de vestir de cuero</v>
          </cell>
          <cell r="C201" t="str">
            <v>Industria y Minería</v>
          </cell>
        </row>
        <row r="202">
          <cell r="A202">
            <v>142000</v>
          </cell>
          <cell r="B202" t="str">
            <v>Terminación y teñido de pieles; fabricación de artículos de piel</v>
          </cell>
          <cell r="C202" t="str">
            <v>Industria y Minería</v>
          </cell>
        </row>
        <row r="203">
          <cell r="A203">
            <v>143010</v>
          </cell>
          <cell r="B203" t="str">
            <v>Fabricación de medias</v>
          </cell>
          <cell r="C203" t="str">
            <v>Industria y Minería</v>
          </cell>
        </row>
        <row r="204">
          <cell r="A204">
            <v>143020</v>
          </cell>
          <cell r="B204" t="str">
            <v>Fabricación de prendas de vestir y artículos similares de punto</v>
          </cell>
          <cell r="C204" t="str">
            <v>Industria y Minería</v>
          </cell>
        </row>
        <row r="205">
          <cell r="A205">
            <v>149000</v>
          </cell>
          <cell r="B205" t="str">
            <v>Servicios industriales para la industria confeccionista [Incluye procesos de planchado y acondicionamiento de prendas: teñido, gastado ala piedra (stone wash), impermeabilizado, lavaderos y secaderos industriales, etc.]</v>
          </cell>
          <cell r="C205" t="str">
            <v>Industria y Minería</v>
          </cell>
        </row>
        <row r="206">
          <cell r="A206">
            <v>151100</v>
          </cell>
          <cell r="B206" t="str">
            <v>Curtido y terminación de cueros</v>
          </cell>
          <cell r="C206" t="str">
            <v>Industria y Minería</v>
          </cell>
        </row>
        <row r="207">
          <cell r="A207">
            <v>151200</v>
          </cell>
          <cell r="B207" t="str">
            <v>Fabricación de maletas, bolsos de mano y similares, artículos de talabartería y artículos de cuero n.c.p.</v>
          </cell>
          <cell r="C207" t="str">
            <v>Industria y Minería</v>
          </cell>
        </row>
        <row r="208">
          <cell r="A208">
            <v>152011</v>
          </cell>
          <cell r="B208" t="str">
            <v>Fabricación de calzado de cuero, excepto calzado deportivo y ortopédico</v>
          </cell>
          <cell r="C208" t="str">
            <v>Industria y Minería</v>
          </cell>
        </row>
        <row r="209">
          <cell r="A209">
            <v>152021</v>
          </cell>
          <cell r="B209" t="str">
            <v>Fabricación de calzado de materiales n.c.p., excepto calzado deportivo y ortopédico</v>
          </cell>
          <cell r="C209" t="str">
            <v>Industria y Minería</v>
          </cell>
        </row>
        <row r="210">
          <cell r="A210">
            <v>152031</v>
          </cell>
          <cell r="B210" t="str">
            <v>Fabricación de calzado deportivo</v>
          </cell>
          <cell r="C210" t="str">
            <v>Industria y Minería</v>
          </cell>
        </row>
        <row r="211">
          <cell r="A211">
            <v>152040</v>
          </cell>
          <cell r="B211" t="str">
            <v>Fabricación de partes de calzado</v>
          </cell>
          <cell r="C211" t="str">
            <v>Industria y Minería</v>
          </cell>
        </row>
        <row r="212">
          <cell r="A212">
            <v>161001</v>
          </cell>
          <cell r="B212" t="str">
            <v>Aserrado y cepillado de madera nativa</v>
          </cell>
          <cell r="C212" t="str">
            <v>Industria y Minería</v>
          </cell>
        </row>
        <row r="213">
          <cell r="A213">
            <v>161002</v>
          </cell>
          <cell r="B213" t="str">
            <v>Aserrado y cepillado de madera implantada</v>
          </cell>
          <cell r="C213" t="str">
            <v>Industria y Minería</v>
          </cell>
        </row>
        <row r="214">
          <cell r="A214">
            <v>162100</v>
          </cell>
          <cell r="B214" t="str">
            <v>Fabricación de hojas de madera para enchapado; fabricación de tableros contrachapados; tableros laminados; tableros de partículasy tableros y paneles n.c.p. (Incluye la fabricación de madera terciada y machimbre)</v>
          </cell>
          <cell r="C214" t="str">
            <v>Industria y Minería</v>
          </cell>
        </row>
        <row r="215">
          <cell r="A215">
            <v>162201</v>
          </cell>
          <cell r="B215" t="str">
            <v>Fabricación de aberturas y estructuras de madera para la construcción</v>
          </cell>
          <cell r="C215" t="str">
            <v>Industria y Minería</v>
          </cell>
        </row>
        <row r="216">
          <cell r="A216">
            <v>162202</v>
          </cell>
          <cell r="B216" t="str">
            <v>Fabricación de viviendas prefabricadas de madera</v>
          </cell>
          <cell r="C216" t="str">
            <v>Industria y Minería</v>
          </cell>
        </row>
        <row r="217">
          <cell r="A217">
            <v>162300</v>
          </cell>
          <cell r="B217" t="str">
            <v>Fabricación de recipientes de madera</v>
          </cell>
          <cell r="C217" t="str">
            <v>Industria y Minería</v>
          </cell>
        </row>
        <row r="218">
          <cell r="A218">
            <v>162901</v>
          </cell>
          <cell r="B218" t="str">
            <v>Fabricación de ataúdes</v>
          </cell>
          <cell r="C218" t="str">
            <v>Industria y Minería</v>
          </cell>
        </row>
        <row r="219">
          <cell r="A219">
            <v>162902</v>
          </cell>
          <cell r="B219" t="str">
            <v>Fabricación de artículos de madera en tornerías</v>
          </cell>
          <cell r="C219" t="str">
            <v>Industria y Minería</v>
          </cell>
        </row>
        <row r="220">
          <cell r="A220">
            <v>162903</v>
          </cell>
          <cell r="B220" t="str">
            <v>Fabricación de productos de corcho</v>
          </cell>
          <cell r="C220" t="str">
            <v>Industria y Minería</v>
          </cell>
        </row>
        <row r="221">
          <cell r="A221">
            <v>162909</v>
          </cell>
          <cell r="B221" t="str">
            <v>Fabricación de productos de madera n.c.p.; fabricación de artículos de paja y materiales trenzables (Incluye enmarcado de cuadros, carpintería cuando no explicita especialidad)</v>
          </cell>
          <cell r="C221" t="str">
            <v>Industria y Minería</v>
          </cell>
        </row>
        <row r="222">
          <cell r="A222">
            <v>170101</v>
          </cell>
          <cell r="B222" t="str">
            <v>Fabricación de pasta de madera</v>
          </cell>
          <cell r="C222" t="str">
            <v>Industria y Minería</v>
          </cell>
        </row>
        <row r="223">
          <cell r="A223">
            <v>170102</v>
          </cell>
          <cell r="B223" t="str">
            <v>Fabricación de papel y cartón excepto envases</v>
          </cell>
          <cell r="C223" t="str">
            <v>Industria y Minería</v>
          </cell>
        </row>
        <row r="224">
          <cell r="A224">
            <v>170201</v>
          </cell>
          <cell r="B224" t="str">
            <v>Fabricación de papel ondulado y envases de papel</v>
          </cell>
          <cell r="C224" t="str">
            <v>Industria y Minería</v>
          </cell>
        </row>
        <row r="225">
          <cell r="A225">
            <v>170202</v>
          </cell>
          <cell r="B225" t="str">
            <v>Fabricación de cartón ondulado y envases de cartón</v>
          </cell>
          <cell r="C225" t="str">
            <v>Industria y Minería</v>
          </cell>
        </row>
        <row r="226">
          <cell r="A226">
            <v>170910</v>
          </cell>
          <cell r="B226" t="str">
            <v>Fabricación de artículos de papel y cartón de uso doméstico e higiénico sanitario</v>
          </cell>
          <cell r="C226" t="str">
            <v>Industria y Minería</v>
          </cell>
        </row>
        <row r="227">
          <cell r="A227">
            <v>170990</v>
          </cell>
          <cell r="B227" t="str">
            <v>Fabricación de artículos de papel y cartón n.c.p. (No incluye el papel de lija: 239900)</v>
          </cell>
          <cell r="C227" t="str">
            <v>Industria y Minería</v>
          </cell>
        </row>
        <row r="228">
          <cell r="A228">
            <v>181101</v>
          </cell>
          <cell r="B228" t="str">
            <v>Impresión de diarios y revistas</v>
          </cell>
          <cell r="C228" t="str">
            <v>Industria y Minería</v>
          </cell>
        </row>
        <row r="229">
          <cell r="A229">
            <v>181109</v>
          </cell>
          <cell r="B229" t="str">
            <v>Impresión n.c.p., excepto de diarios y revistas</v>
          </cell>
          <cell r="C229" t="str">
            <v>Industria y Minería</v>
          </cell>
        </row>
        <row r="230">
          <cell r="A230">
            <v>181200</v>
          </cell>
          <cell r="B230" t="str">
            <v>Servicios relacionados con la impresión</v>
          </cell>
          <cell r="C230" t="str">
            <v>Industria y Minería</v>
          </cell>
        </row>
        <row r="231">
          <cell r="A231">
            <v>182000</v>
          </cell>
          <cell r="B231" t="str">
            <v>Reproducción de grabaciones</v>
          </cell>
          <cell r="C231" t="str">
            <v>Industria y Minería</v>
          </cell>
        </row>
        <row r="232">
          <cell r="A232">
            <v>191000</v>
          </cell>
          <cell r="B232" t="str">
            <v>Fabricación de productos de hornos de "coque"</v>
          </cell>
          <cell r="C232" t="str">
            <v>Industria y Minería</v>
          </cell>
        </row>
        <row r="233">
          <cell r="A233">
            <v>192000</v>
          </cell>
          <cell r="B233" t="str">
            <v>Fabricación de productos de la refinación del petróleo</v>
          </cell>
          <cell r="C233" t="str">
            <v>Industria y Minería</v>
          </cell>
        </row>
        <row r="234">
          <cell r="A234">
            <v>201110</v>
          </cell>
          <cell r="B234" t="str">
            <v>Fabricación de gases industriales y medicinales comprimidos o licuados</v>
          </cell>
          <cell r="C234" t="str">
            <v>Industria y Minería</v>
          </cell>
        </row>
        <row r="235">
          <cell r="A235">
            <v>201120</v>
          </cell>
          <cell r="B235" t="str">
            <v>Fabricación de curtientes naturales y sintéticos</v>
          </cell>
          <cell r="C235" t="str">
            <v>Industria y Minería</v>
          </cell>
        </row>
        <row r="236">
          <cell r="A236">
            <v>201130</v>
          </cell>
          <cell r="B236" t="str">
            <v>Fabricación de materias colorantes básicas, excepto pigmentos preparados</v>
          </cell>
          <cell r="C236" t="str">
            <v>Industria y Minería</v>
          </cell>
        </row>
        <row r="237">
          <cell r="A237">
            <v>201140</v>
          </cell>
          <cell r="B237" t="str">
            <v>Fabricación de combustible nuclear, sustancias y materiales radiactivos</v>
          </cell>
          <cell r="C237" t="str">
            <v>Industria y Minería</v>
          </cell>
        </row>
        <row r="238">
          <cell r="A238">
            <v>201180</v>
          </cell>
          <cell r="B238" t="str">
            <v>Fabricación de materias químicas inorgánicas básicas n.c.p.</v>
          </cell>
          <cell r="C238" t="str">
            <v>Industria y Minería</v>
          </cell>
        </row>
        <row r="239">
          <cell r="A239">
            <v>201190</v>
          </cell>
          <cell r="B239" t="str">
            <v>Fabricación de materias químicas orgánicas básicas n.c.p. (Incluye la fabricación de alcoholes excepto el etílico, sustancias químicas para la elaboración de sustancias plásticas, carbón vegetal, etc.)</v>
          </cell>
          <cell r="C239" t="str">
            <v>Industria y Minería</v>
          </cell>
        </row>
        <row r="240">
          <cell r="A240">
            <v>201210</v>
          </cell>
          <cell r="B240" t="str">
            <v>Fabricación de alcohol</v>
          </cell>
          <cell r="C240" t="str">
            <v>Industria y Minería</v>
          </cell>
        </row>
        <row r="241">
          <cell r="A241">
            <v>201220</v>
          </cell>
          <cell r="B241" t="str">
            <v>Fabricación de biocombustibles excepto alcohol</v>
          </cell>
          <cell r="C241" t="str">
            <v>Industria y Minería</v>
          </cell>
        </row>
        <row r="242">
          <cell r="A242">
            <v>201300</v>
          </cell>
          <cell r="B242" t="str">
            <v>Fabricación de abonos y compuestos de nitrógeno</v>
          </cell>
          <cell r="C242" t="str">
            <v>Industria y Minería</v>
          </cell>
        </row>
        <row r="243">
          <cell r="A243">
            <v>201401</v>
          </cell>
          <cell r="B243" t="str">
            <v>Fabricación de resinas y cauchos sintéticos</v>
          </cell>
          <cell r="C243" t="str">
            <v>Industria y Minería</v>
          </cell>
        </row>
        <row r="244">
          <cell r="A244">
            <v>201409</v>
          </cell>
          <cell r="B244" t="str">
            <v>Fabricación de materias plásticas en formas primarias n.c.p.</v>
          </cell>
          <cell r="C244" t="str">
            <v>Industria y Minería</v>
          </cell>
        </row>
        <row r="245">
          <cell r="A245">
            <v>202101</v>
          </cell>
          <cell r="B245" t="str">
            <v>Fabricación de insecticidas, plaguicidas y productos químicos de uso agropecuario</v>
          </cell>
          <cell r="C245" t="str">
            <v>Industria y Minería</v>
          </cell>
        </row>
        <row r="246">
          <cell r="A246">
            <v>202200</v>
          </cell>
          <cell r="B246" t="str">
            <v>Fabricación de pinturas, barnices y productos de revestimiento similares, tintas de imprenta y masillas</v>
          </cell>
          <cell r="C246" t="str">
            <v>Industria y Minería</v>
          </cell>
        </row>
        <row r="247">
          <cell r="A247">
            <v>202311</v>
          </cell>
          <cell r="B247" t="str">
            <v>Fabricación de preparados para limpieza, pulido y saneamiento</v>
          </cell>
          <cell r="C247" t="str">
            <v>Industria y Minería</v>
          </cell>
        </row>
        <row r="248">
          <cell r="A248">
            <v>202312</v>
          </cell>
          <cell r="B248" t="str">
            <v>Fabricación de jabones y detergentes</v>
          </cell>
          <cell r="C248" t="str">
            <v>Industria y Minería</v>
          </cell>
        </row>
        <row r="249">
          <cell r="A249">
            <v>202320</v>
          </cell>
          <cell r="B249" t="str">
            <v>Fabricación de cosméticos, perfumes y productos de higiene y tocador</v>
          </cell>
          <cell r="C249" t="str">
            <v>Industria y Minería</v>
          </cell>
        </row>
        <row r="250">
          <cell r="A250">
            <v>202906</v>
          </cell>
          <cell r="B250" t="str">
            <v>Fabricación de explosivos y productos de pirotecnia</v>
          </cell>
          <cell r="C250" t="str">
            <v>Industria y Minería</v>
          </cell>
        </row>
        <row r="251">
          <cell r="A251">
            <v>202907</v>
          </cell>
          <cell r="B251" t="str">
            <v>Fabricación de colas, adhesivos, aprestos y cementos excepto los odontológicos obtenidos de sustancias minerales y vegetales</v>
          </cell>
          <cell r="C251" t="str">
            <v>Industria y Minería</v>
          </cell>
        </row>
        <row r="252">
          <cell r="A252">
            <v>202908</v>
          </cell>
          <cell r="B252" t="str">
            <v>Fabricación de productos químicos n.c.p. (Incluye la producción de aceites esenciales, tintas excepto para imprenta, etc.)</v>
          </cell>
          <cell r="C252" t="str">
            <v>Industria y Minería</v>
          </cell>
        </row>
        <row r="253">
          <cell r="A253">
            <v>203000</v>
          </cell>
          <cell r="B253" t="str">
            <v>Fabricación de fibras manufacturadas</v>
          </cell>
          <cell r="C253" t="str">
            <v>Industria y Minería</v>
          </cell>
        </row>
        <row r="254">
          <cell r="A254">
            <v>204000</v>
          </cell>
          <cell r="B254" t="str">
            <v>Servicios industriales para la fabricación de sustancias y productos químicos</v>
          </cell>
          <cell r="C254" t="str">
            <v>Industria y Minería</v>
          </cell>
        </row>
        <row r="255">
          <cell r="A255">
            <v>210010</v>
          </cell>
          <cell r="B255" t="str">
            <v>Fabricación de medicamentos de uso humano y productos farmacéuticos</v>
          </cell>
          <cell r="C255" t="str">
            <v>Industria y Minería</v>
          </cell>
        </row>
        <row r="256">
          <cell r="A256">
            <v>210020</v>
          </cell>
          <cell r="B256" t="str">
            <v>Fabricación de medicamentos de uso veterinario</v>
          </cell>
          <cell r="C256" t="str">
            <v>Industria y Minería</v>
          </cell>
        </row>
        <row r="257">
          <cell r="A257">
            <v>210030</v>
          </cell>
          <cell r="B257" t="str">
            <v>Fabricación de sustancias químicas para la elaboración de medicamentos</v>
          </cell>
          <cell r="C257" t="str">
            <v>Industria y Minería</v>
          </cell>
        </row>
        <row r="258">
          <cell r="A258">
            <v>210090</v>
          </cell>
          <cell r="B258" t="str">
            <v>Fabricación de productos de laboratorio y productos botánicos de uso farmacéutico n.c.p.</v>
          </cell>
          <cell r="C258" t="str">
            <v>Industria y Minería</v>
          </cell>
        </row>
        <row r="259">
          <cell r="A259">
            <v>221110</v>
          </cell>
          <cell r="B259" t="str">
            <v>Fabricación de cubiertas y cámaras</v>
          </cell>
          <cell r="C259" t="str">
            <v>Industria y Minería</v>
          </cell>
        </row>
        <row r="260">
          <cell r="A260">
            <v>221120</v>
          </cell>
          <cell r="B260" t="str">
            <v>Recauchutado y renovación de cubiertas</v>
          </cell>
          <cell r="C260" t="str">
            <v>Industria y Minería</v>
          </cell>
        </row>
        <row r="261">
          <cell r="A261">
            <v>221901</v>
          </cell>
          <cell r="B261" t="str">
            <v>Fabricación de autopartes de caucho excepto cámaras y cubiertas</v>
          </cell>
          <cell r="C261" t="str">
            <v>Industria y Minería</v>
          </cell>
        </row>
        <row r="262">
          <cell r="A262">
            <v>221909</v>
          </cell>
          <cell r="B262" t="str">
            <v>Fabricación de productos de caucho n.c.p.</v>
          </cell>
          <cell r="C262" t="str">
            <v>Industria y Minería</v>
          </cell>
        </row>
        <row r="263">
          <cell r="A263">
            <v>222010</v>
          </cell>
          <cell r="B263" t="str">
            <v>Fabricación de envases plásticos</v>
          </cell>
          <cell r="C263" t="str">
            <v>Industria y Minería</v>
          </cell>
        </row>
        <row r="264">
          <cell r="A264">
            <v>222090</v>
          </cell>
          <cell r="B264" t="str">
            <v>Fabricación de productos plásticos en formas básicas y artículos de plástico n.c.p., excepto muebles</v>
          </cell>
          <cell r="C264" t="str">
            <v>Industria y Minería</v>
          </cell>
        </row>
        <row r="265">
          <cell r="A265">
            <v>231010</v>
          </cell>
          <cell r="B265" t="str">
            <v>Fabricación de envases de vidrio</v>
          </cell>
          <cell r="C265" t="str">
            <v>Industria y Minería</v>
          </cell>
        </row>
        <row r="266">
          <cell r="A266">
            <v>231020</v>
          </cell>
          <cell r="B266" t="str">
            <v>Fabricación y elaboración de vidrio plano</v>
          </cell>
          <cell r="C266" t="str">
            <v>Industria y Minería</v>
          </cell>
        </row>
        <row r="267">
          <cell r="A267">
            <v>231090</v>
          </cell>
          <cell r="B267" t="str">
            <v>Fabricación de productos de vidrio n.c.p.</v>
          </cell>
          <cell r="C267" t="str">
            <v>Industria y Minería</v>
          </cell>
        </row>
        <row r="268">
          <cell r="A268">
            <v>239100</v>
          </cell>
          <cell r="B268" t="str">
            <v>Fabricación de productos de cerámica refractaria</v>
          </cell>
          <cell r="C268" t="str">
            <v>Industria y Minería</v>
          </cell>
        </row>
        <row r="269">
          <cell r="A269">
            <v>239201</v>
          </cell>
          <cell r="B269" t="str">
            <v>Fabricación de ladrillos</v>
          </cell>
          <cell r="C269" t="str">
            <v>Industria y Minería</v>
          </cell>
        </row>
        <row r="270">
          <cell r="A270">
            <v>239202</v>
          </cell>
          <cell r="B270" t="str">
            <v>Fabricación de revestimientos cerámicos</v>
          </cell>
          <cell r="C270" t="str">
            <v>Industria y Minería</v>
          </cell>
        </row>
        <row r="271">
          <cell r="A271">
            <v>239209</v>
          </cell>
          <cell r="B271" t="str">
            <v>Fabricación de productos de arcilla y cerámica no refractaria para uso estructural n.c.p.</v>
          </cell>
          <cell r="C271" t="str">
            <v>Industria y Minería</v>
          </cell>
        </row>
        <row r="272">
          <cell r="A272">
            <v>239310</v>
          </cell>
          <cell r="B272" t="str">
            <v>Fabricación de artículos sanitarios de cerámica</v>
          </cell>
          <cell r="C272" t="str">
            <v>Industria y Minería</v>
          </cell>
        </row>
        <row r="273">
          <cell r="A273">
            <v>239391</v>
          </cell>
          <cell r="B273" t="str">
            <v>Fabricación de objetos cerámicos para uso doméstico excepto artefactos sanitarios</v>
          </cell>
          <cell r="C273" t="str">
            <v>Industria y Minería</v>
          </cell>
        </row>
        <row r="274">
          <cell r="A274">
            <v>239399</v>
          </cell>
          <cell r="B274" t="str">
            <v>Fabricación de artículos de cerámica no refractaria para uso no estructural n.c.p.</v>
          </cell>
          <cell r="C274" t="str">
            <v>Industria y Minería</v>
          </cell>
        </row>
        <row r="275">
          <cell r="A275">
            <v>239410</v>
          </cell>
          <cell r="B275" t="str">
            <v>Elaboración de cemento</v>
          </cell>
          <cell r="C275" t="str">
            <v>Industria y Minería</v>
          </cell>
        </row>
        <row r="276">
          <cell r="A276">
            <v>239421</v>
          </cell>
          <cell r="B276" t="str">
            <v>Elaboración de yeso</v>
          </cell>
          <cell r="C276" t="str">
            <v>Industria y Minería</v>
          </cell>
        </row>
        <row r="277">
          <cell r="A277">
            <v>239422</v>
          </cell>
          <cell r="B277" t="str">
            <v>Elaboración de cal</v>
          </cell>
          <cell r="C277" t="str">
            <v>Industria y Minería</v>
          </cell>
        </row>
        <row r="278">
          <cell r="A278">
            <v>239510</v>
          </cell>
          <cell r="B278" t="str">
            <v>Fabricación de mosaicos</v>
          </cell>
          <cell r="C278" t="str">
            <v>Industria y Minería</v>
          </cell>
        </row>
        <row r="279">
          <cell r="A279">
            <v>239591</v>
          </cell>
          <cell r="B279" t="str">
            <v>Elaboración de hormigón</v>
          </cell>
          <cell r="C279" t="str">
            <v>Industria y Minería</v>
          </cell>
        </row>
        <row r="280">
          <cell r="A280">
            <v>239592</v>
          </cell>
          <cell r="B280" t="str">
            <v>Fabricación de premoldeadas para la construcción</v>
          </cell>
          <cell r="C280" t="str">
            <v>Industria y Minería</v>
          </cell>
        </row>
        <row r="281">
          <cell r="A281">
            <v>239593</v>
          </cell>
          <cell r="B281" t="str">
            <v>Fabricación de artículos de cemento, fibrocemento y yeso excepto hormigón y mosaicos</v>
          </cell>
          <cell r="C281" t="str">
            <v>Industria y Minería</v>
          </cell>
        </row>
        <row r="282">
          <cell r="A282">
            <v>239600</v>
          </cell>
          <cell r="B282" t="str">
            <v>Corte, tallado y acabado de la piedra (Incluye mármoles y granitos, etc.)</v>
          </cell>
          <cell r="C282" t="str">
            <v>Industria y Minería</v>
          </cell>
        </row>
        <row r="283">
          <cell r="A283">
            <v>239900</v>
          </cell>
          <cell r="B283" t="str">
            <v>Fabricación de productos minerales no metálicos n.c.p. (Incluye la fabricación de abrasivos, lijas, membranas asfálticas, etc.)</v>
          </cell>
          <cell r="C283" t="str">
            <v>Industria y Minería</v>
          </cell>
        </row>
        <row r="284">
          <cell r="A284">
            <v>241001</v>
          </cell>
          <cell r="B284" t="str">
            <v>Laminación y estirado. Producción de lingotes, planchas o barras fabricadas por operadores independientes</v>
          </cell>
          <cell r="C284" t="str">
            <v>Industria y Minería</v>
          </cell>
        </row>
        <row r="285">
          <cell r="A285">
            <v>241009</v>
          </cell>
          <cell r="B285" t="str">
            <v>Fabricación en industrias básicas de productos de hierro y acero n.c.p. (Incluye la producción de hojalata)</v>
          </cell>
          <cell r="C285" t="str">
            <v>Industria y Minería</v>
          </cell>
        </row>
        <row r="286">
          <cell r="A286">
            <v>242010</v>
          </cell>
          <cell r="B286" t="str">
            <v>Elaboración de aluminio primario y semielaborados de aluminio</v>
          </cell>
          <cell r="C286" t="str">
            <v>Industria y Minería</v>
          </cell>
        </row>
        <row r="287">
          <cell r="A287">
            <v>242090</v>
          </cell>
          <cell r="B287" t="str">
            <v>Fabricación de productos primarios de metales preciosos y metales no ferrosos n.c.p. y sus semielaborados</v>
          </cell>
          <cell r="C287" t="str">
            <v>Industria y Minería</v>
          </cell>
        </row>
        <row r="288">
          <cell r="A288">
            <v>243100</v>
          </cell>
          <cell r="B288" t="str">
            <v>Fundición de hierro y acero</v>
          </cell>
          <cell r="C288" t="str">
            <v>Industria y Minería</v>
          </cell>
        </row>
        <row r="289">
          <cell r="A289">
            <v>243200</v>
          </cell>
          <cell r="B289" t="str">
            <v>Fundición de metales no ferrosos</v>
          </cell>
          <cell r="C289" t="str">
            <v>Industria y Minería</v>
          </cell>
        </row>
        <row r="290">
          <cell r="A290">
            <v>251101</v>
          </cell>
          <cell r="B290" t="str">
            <v>Fabricación de carpintería metálica</v>
          </cell>
          <cell r="C290" t="str">
            <v>Industria y Minería</v>
          </cell>
        </row>
        <row r="291">
          <cell r="A291">
            <v>251102</v>
          </cell>
          <cell r="B291" t="str">
            <v>Fabricación de productos metálicos para uso estructural</v>
          </cell>
          <cell r="C291" t="str">
            <v>Industria y Minería</v>
          </cell>
        </row>
        <row r="292">
          <cell r="A292">
            <v>251200</v>
          </cell>
          <cell r="B292" t="str">
            <v>Fabricación de tanques, depósitos y recipientes de metal (Incluye la fabricación de silos)</v>
          </cell>
          <cell r="C292" t="str">
            <v>Industria y Minería</v>
          </cell>
        </row>
        <row r="293">
          <cell r="A293">
            <v>251300</v>
          </cell>
          <cell r="B293" t="str">
            <v>Fabricación de generadores de vapor</v>
          </cell>
          <cell r="C293" t="str">
            <v>Industria y Minería</v>
          </cell>
        </row>
        <row r="294">
          <cell r="A294">
            <v>252000</v>
          </cell>
          <cell r="B294" t="str">
            <v>Fabricación de armas y municiones</v>
          </cell>
          <cell r="C294" t="str">
            <v>Industria y Minería</v>
          </cell>
        </row>
        <row r="295">
          <cell r="A295">
            <v>259100</v>
          </cell>
          <cell r="B295" t="str">
            <v>Forjado, prensado, estampado y laminado de metales; pulvimetalurgia</v>
          </cell>
          <cell r="C295" t="str">
            <v>Industria y Minería</v>
          </cell>
        </row>
        <row r="296">
          <cell r="A296">
            <v>259200</v>
          </cell>
          <cell r="B296" t="str">
            <v>Tratamiento y revestimiento de metales y trabajos de metales en general</v>
          </cell>
          <cell r="C296" t="str">
            <v>Industria y Minería</v>
          </cell>
        </row>
        <row r="297">
          <cell r="A297">
            <v>259301</v>
          </cell>
          <cell r="B297" t="str">
            <v>Fabricación de herramientas manuales y sus accesorios</v>
          </cell>
          <cell r="C297" t="str">
            <v>Industria y Minería</v>
          </cell>
        </row>
        <row r="298">
          <cell r="A298">
            <v>259302</v>
          </cell>
          <cell r="B298" t="str">
            <v>Fabricación de artículos de cuchillería y utensilios de mesa y de cocina</v>
          </cell>
          <cell r="C298" t="str">
            <v>Industria y Minería</v>
          </cell>
        </row>
        <row r="299">
          <cell r="A299">
            <v>259309</v>
          </cell>
          <cell r="B299" t="str">
            <v>Fabricación de cerraduras, herrajes y artículos de ferretería n.c.p.</v>
          </cell>
          <cell r="C299" t="str">
            <v>Industria y Minería</v>
          </cell>
        </row>
        <row r="300">
          <cell r="A300">
            <v>259910</v>
          </cell>
          <cell r="B300" t="str">
            <v>Fabricación de envases metálicos</v>
          </cell>
          <cell r="C300" t="str">
            <v>Industria y Minería</v>
          </cell>
        </row>
        <row r="301">
          <cell r="A301">
            <v>259991</v>
          </cell>
          <cell r="B301" t="str">
            <v>Fabricación de tejidos de alambre</v>
          </cell>
          <cell r="C301" t="str">
            <v>Industria y Minería</v>
          </cell>
        </row>
        <row r="302">
          <cell r="A302">
            <v>259992</v>
          </cell>
          <cell r="B302" t="str">
            <v>Fabricación de cajas de seguridad</v>
          </cell>
          <cell r="C302" t="str">
            <v>Industria y Minería</v>
          </cell>
        </row>
        <row r="303">
          <cell r="A303">
            <v>259993</v>
          </cell>
          <cell r="B303" t="str">
            <v>Fabricación de productos metálicos de tornería y/o matricería</v>
          </cell>
          <cell r="C303" t="str">
            <v>Industria y Minería</v>
          </cell>
        </row>
        <row r="304">
          <cell r="A304">
            <v>259999</v>
          </cell>
          <cell r="B304" t="str">
            <v>Fabricación de productos elaborados de metal n.c.p.</v>
          </cell>
          <cell r="C304" t="str">
            <v>Industria y Minería</v>
          </cell>
        </row>
        <row r="305">
          <cell r="A305">
            <v>261000</v>
          </cell>
          <cell r="B305" t="str">
            <v>Fabricación de componentes electrónicos</v>
          </cell>
          <cell r="C305" t="str">
            <v>Industria y Minería</v>
          </cell>
        </row>
        <row r="306">
          <cell r="A306">
            <v>262000</v>
          </cell>
          <cell r="B306" t="str">
            <v>Fabricación de equipos y productos informáticos</v>
          </cell>
          <cell r="C306" t="str">
            <v>Industria y Minería</v>
          </cell>
        </row>
        <row r="307">
          <cell r="A307">
            <v>263000</v>
          </cell>
          <cell r="B307" t="str">
            <v>Fabricación de equipos de comunicaciones y transmisores de radio y televisión</v>
          </cell>
          <cell r="C307" t="str">
            <v>Industria y Minería</v>
          </cell>
        </row>
        <row r="308">
          <cell r="A308">
            <v>264000</v>
          </cell>
          <cell r="B308" t="str">
            <v>Fabricación de receptores de radio y televisión, aparatos de grabación y reproducción de sonido y video, y productos conexos</v>
          </cell>
          <cell r="C308" t="str">
            <v>Industria y Minería</v>
          </cell>
        </row>
        <row r="309">
          <cell r="A309">
            <v>265101</v>
          </cell>
          <cell r="B309" t="str">
            <v>Fabricación de instrumentos y aparatos para medir, verificar, ensayar, navegar y otros fines, excepto el equipo de control de procesos industriales</v>
          </cell>
          <cell r="C309" t="str">
            <v>Industria y Minería</v>
          </cell>
        </row>
        <row r="310">
          <cell r="A310">
            <v>265102</v>
          </cell>
          <cell r="B310" t="str">
            <v>Fabricación de equipo de control de procesos industriales</v>
          </cell>
          <cell r="C310" t="str">
            <v>Industria y Minería</v>
          </cell>
        </row>
        <row r="311">
          <cell r="A311">
            <v>265200</v>
          </cell>
          <cell r="B311" t="str">
            <v>Fabricación de relojes</v>
          </cell>
          <cell r="C311" t="str">
            <v>Industria y Minería</v>
          </cell>
        </row>
        <row r="312">
          <cell r="A312">
            <v>266010</v>
          </cell>
          <cell r="B312" t="str">
            <v>Fabricación de equipo médico y quirúrgico y de aparatos ortopédicos principalmente electrónicos y/o eléctricos (Incluye equipos de laboratorio, esterilizadores, paneles para observación de radiografías, tornos, etc.)</v>
          </cell>
          <cell r="C312" t="str">
            <v>Industria y Minería</v>
          </cell>
        </row>
        <row r="313">
          <cell r="A313">
            <v>266090</v>
          </cell>
          <cell r="B313" t="str">
            <v>Fabricación de equipo médico y quirúrgico y de aparatos ortopédicos n.c.p, (Incluye prótesis, aparatos ortopédicos, materiales para fracturas, etc.)</v>
          </cell>
          <cell r="C313" t="str">
            <v>Industria y Minería</v>
          </cell>
        </row>
        <row r="314">
          <cell r="A314">
            <v>267001</v>
          </cell>
          <cell r="B314" t="str">
            <v>Fabricación de equipamiento e instrumentos ópticos y sus accesorios</v>
          </cell>
          <cell r="C314" t="str">
            <v>Industria y Minería</v>
          </cell>
        </row>
        <row r="315">
          <cell r="A315">
            <v>267002</v>
          </cell>
          <cell r="B315" t="str">
            <v>Fabricación de aparatos y accesorios para fotografía excepto películas, placas y papeles sensibles</v>
          </cell>
          <cell r="C315" t="str">
            <v>Industria y Minería</v>
          </cell>
        </row>
        <row r="316">
          <cell r="A316">
            <v>268000</v>
          </cell>
          <cell r="B316" t="str">
            <v>Fabricación de soportes ópticos y magnéticos (Incluye CD, disquetes, cintas magnéticas, tarjetas magnetizadas, etc.)</v>
          </cell>
          <cell r="C316" t="str">
            <v>Industria y Minería</v>
          </cell>
        </row>
        <row r="317">
          <cell r="A317">
            <v>271010</v>
          </cell>
          <cell r="B317" t="str">
            <v>Fabricación de motores, generadores y transformadores eléctricos</v>
          </cell>
          <cell r="C317" t="str">
            <v>Industria y Minería</v>
          </cell>
        </row>
        <row r="318">
          <cell r="A318">
            <v>271020</v>
          </cell>
          <cell r="B318" t="str">
            <v>Fabricación de aparatos de distribución y control de la energía eléctrica</v>
          </cell>
          <cell r="C318" t="str">
            <v>Industria y Minería</v>
          </cell>
        </row>
        <row r="319">
          <cell r="A319">
            <v>272000</v>
          </cell>
          <cell r="B319" t="str">
            <v>Fabricación de acumuladores, pilas y baterías primarias</v>
          </cell>
          <cell r="C319" t="str">
            <v>Industria y Minería</v>
          </cell>
        </row>
        <row r="320">
          <cell r="A320">
            <v>273110</v>
          </cell>
          <cell r="B320" t="str">
            <v>Fabricación de cables de fibra óptica</v>
          </cell>
          <cell r="C320" t="str">
            <v>Industria y Minería</v>
          </cell>
        </row>
        <row r="321">
          <cell r="A321">
            <v>273190</v>
          </cell>
          <cell r="B321" t="str">
            <v>Fabricación de hilos y cables aislados n.c.p.</v>
          </cell>
          <cell r="C321" t="str">
            <v>Industria y Minería</v>
          </cell>
        </row>
        <row r="322">
          <cell r="A322">
            <v>274000</v>
          </cell>
          <cell r="B322" t="str">
            <v>Fabricación de lámparas eléctricas y equipo de iluminación</v>
          </cell>
          <cell r="C322" t="str">
            <v>Industria y Minería</v>
          </cell>
        </row>
        <row r="323">
          <cell r="A323">
            <v>275010</v>
          </cell>
          <cell r="B323" t="str">
            <v>Fabricación de cocinas, calefones, estufas y calefactores no eléctricos</v>
          </cell>
          <cell r="C323" t="str">
            <v>Industria y Minería</v>
          </cell>
        </row>
        <row r="324">
          <cell r="A324">
            <v>275020</v>
          </cell>
          <cell r="B324" t="str">
            <v>Fabricación de heladeras, "freezers", lavarropas y secarropas</v>
          </cell>
          <cell r="C324" t="str">
            <v>Industria y Minería</v>
          </cell>
        </row>
        <row r="325">
          <cell r="A325">
            <v>275091</v>
          </cell>
          <cell r="B325" t="str">
            <v>Fabricación de ventiladores, extractores de aire, aspiradoras y similares</v>
          </cell>
          <cell r="C325" t="str">
            <v>Industria y Minería</v>
          </cell>
        </row>
        <row r="326">
          <cell r="A326">
            <v>275092</v>
          </cell>
          <cell r="B326" t="str">
            <v>Fabricación de planchas, calefactores, hornos eléctricos, tostadoras y otros aparatos generadores de calor</v>
          </cell>
          <cell r="C326" t="str">
            <v>Industria y Minería</v>
          </cell>
        </row>
        <row r="327">
          <cell r="A327">
            <v>275099</v>
          </cell>
          <cell r="B327" t="str">
            <v>Fabricación de aparatos de uso doméstico n.c.p. (Incluye enceradoras, pulidoras, batidoras, licuadoras y similares)</v>
          </cell>
          <cell r="C327" t="str">
            <v>Industria y Minería</v>
          </cell>
        </row>
        <row r="328">
          <cell r="A328">
            <v>279000</v>
          </cell>
          <cell r="B328" t="str">
            <v>Fabricación de equipo eléctrico n.c.p.</v>
          </cell>
          <cell r="C328" t="str">
            <v>Industria y Minería</v>
          </cell>
        </row>
        <row r="329">
          <cell r="A329">
            <v>281100</v>
          </cell>
          <cell r="B329" t="str">
            <v>Fabricación de motores y turbinas, excepto motores para aeronaves, vehículos automotores y motocicletas</v>
          </cell>
          <cell r="C329" t="str">
            <v>Industria y Minería</v>
          </cell>
        </row>
        <row r="330">
          <cell r="A330">
            <v>281201</v>
          </cell>
          <cell r="B330" t="str">
            <v>Fabricación de bombas</v>
          </cell>
          <cell r="C330" t="str">
            <v>Industria y Minería</v>
          </cell>
        </row>
        <row r="331">
          <cell r="A331">
            <v>281301</v>
          </cell>
          <cell r="B331" t="str">
            <v>Fabricación de compresores; grifos y válvulas</v>
          </cell>
          <cell r="C331" t="str">
            <v>Industria y Minería</v>
          </cell>
        </row>
        <row r="332">
          <cell r="A332">
            <v>281400</v>
          </cell>
          <cell r="B332" t="str">
            <v>Fabricación de cojinetes; engranajes; trenes de engranaje y piezas de transmisión</v>
          </cell>
          <cell r="C332" t="str">
            <v>Industria y Minería</v>
          </cell>
        </row>
        <row r="333">
          <cell r="A333">
            <v>281500</v>
          </cell>
          <cell r="B333" t="str">
            <v>Fabricación de hornos; hogares y quemadores</v>
          </cell>
          <cell r="C333" t="str">
            <v>Industria y Minería</v>
          </cell>
        </row>
        <row r="334">
          <cell r="A334">
            <v>281600</v>
          </cell>
          <cell r="B334" t="str">
            <v>Fabricación de maquinaria y equipo de elevación y manipulación (Incluye la fabricación de ascensores, escaleras mecánicas, montacargas,etc.)</v>
          </cell>
          <cell r="C334" t="str">
            <v>Industria y Minería</v>
          </cell>
        </row>
        <row r="335">
          <cell r="A335">
            <v>281700</v>
          </cell>
          <cell r="B335" t="str">
            <v>Fabricación de maquinaria y equipo de oficina, excepto equipo informático</v>
          </cell>
          <cell r="C335" t="str">
            <v>Industria y Minería</v>
          </cell>
        </row>
        <row r="336">
          <cell r="A336">
            <v>281900</v>
          </cell>
          <cell r="B336" t="str">
            <v>Fabricación de maquinaria y equipo de uso general n.c.p. (Incluye la fabricación de equipos de aire acondicionado, matafuegos, etc.)</v>
          </cell>
          <cell r="C336" t="str">
            <v>Industria y Minería</v>
          </cell>
        </row>
        <row r="337">
          <cell r="A337">
            <v>282110</v>
          </cell>
          <cell r="B337" t="str">
            <v>Fabricación de tractores</v>
          </cell>
          <cell r="C337" t="str">
            <v>Industria y Minería</v>
          </cell>
        </row>
        <row r="338">
          <cell r="A338">
            <v>282120</v>
          </cell>
          <cell r="B338" t="str">
            <v>Fabricación de maquinaria y equipo de uso agropecuario y forestal</v>
          </cell>
          <cell r="C338" t="str">
            <v>Industria y Minería</v>
          </cell>
        </row>
        <row r="339">
          <cell r="A339">
            <v>282130</v>
          </cell>
          <cell r="B339" t="str">
            <v>Fabricación de implementos de uso agropecuario</v>
          </cell>
          <cell r="C339" t="str">
            <v>Industria y Minería</v>
          </cell>
        </row>
        <row r="340">
          <cell r="A340">
            <v>282200</v>
          </cell>
          <cell r="B340" t="str">
            <v>Fabricación de máquinas herramienta</v>
          </cell>
          <cell r="C340" t="str">
            <v>Industria y Minería</v>
          </cell>
        </row>
        <row r="341">
          <cell r="A341">
            <v>282300</v>
          </cell>
          <cell r="B341" t="str">
            <v>Fabricación de maquinaria metalúrgica</v>
          </cell>
          <cell r="C341" t="str">
            <v>Industria y Minería</v>
          </cell>
        </row>
        <row r="342">
          <cell r="A342">
            <v>282400</v>
          </cell>
          <cell r="B342" t="str">
            <v>Fabricación de maquinaria para la explotación de minas y canteras y para obras de construcción (Incluye la fabricación de máquinas y equipos viales, equipos para la extracción de petróleo y gas, etc.)</v>
          </cell>
          <cell r="C342" t="str">
            <v>Industria y Minería</v>
          </cell>
        </row>
        <row r="343">
          <cell r="A343">
            <v>282500</v>
          </cell>
          <cell r="B343" t="str">
            <v>Fabricación de maquinaria para la elaboración de alimentos, bebidas y tabaco</v>
          </cell>
          <cell r="C343" t="str">
            <v>Industria y Minería</v>
          </cell>
        </row>
        <row r="344">
          <cell r="A344">
            <v>282600</v>
          </cell>
          <cell r="B344" t="str">
            <v>Fabricación de maquinaria para la elaboración de productos textiles, prendas de vestir y cueros</v>
          </cell>
          <cell r="C344" t="str">
            <v>Industria y Minería</v>
          </cell>
        </row>
        <row r="345">
          <cell r="A345">
            <v>282901</v>
          </cell>
          <cell r="B345" t="str">
            <v>Fabricación de maquinaria para la industria del papel y las artes gráficas</v>
          </cell>
          <cell r="C345" t="str">
            <v>Industria y Minería</v>
          </cell>
        </row>
        <row r="346">
          <cell r="A346">
            <v>282909</v>
          </cell>
          <cell r="B346" t="str">
            <v>Fabricación de maquinaria y equipo de uso especial n.c.p.</v>
          </cell>
          <cell r="C346" t="str">
            <v>Industria y Minería</v>
          </cell>
        </row>
        <row r="347">
          <cell r="A347">
            <v>291000</v>
          </cell>
          <cell r="B347" t="str">
            <v>Fabricación de vehículos automotores (Incluye la fabricación de motores para automotores)</v>
          </cell>
          <cell r="C347" t="str">
            <v>Industria y Minería</v>
          </cell>
        </row>
        <row r="348">
          <cell r="A348">
            <v>292000</v>
          </cell>
          <cell r="B348" t="str">
            <v>Fabricación de carrocerías para vehículos automotores; fabricación de remolques y semirremolques</v>
          </cell>
          <cell r="C348" t="str">
            <v>Industria y Minería</v>
          </cell>
        </row>
        <row r="349">
          <cell r="A349">
            <v>293011</v>
          </cell>
          <cell r="B349" t="str">
            <v>Rectificación de motores</v>
          </cell>
          <cell r="C349" t="str">
            <v>Industria y Minería</v>
          </cell>
        </row>
        <row r="350">
          <cell r="A350">
            <v>293090</v>
          </cell>
          <cell r="B350" t="str">
            <v>Fabricación de partes, piezas y accesorios para vehículos automotores y sus motores n.c.p.</v>
          </cell>
          <cell r="C350" t="str">
            <v>Industria y Minería</v>
          </cell>
        </row>
        <row r="351">
          <cell r="A351">
            <v>301100</v>
          </cell>
          <cell r="B351" t="str">
            <v>Construcción y reparación de buques (Incluye construcción de estructuras flotantes)</v>
          </cell>
          <cell r="C351" t="str">
            <v>Industria y Minería</v>
          </cell>
        </row>
        <row r="352">
          <cell r="A352">
            <v>301200</v>
          </cell>
          <cell r="B352" t="str">
            <v>Construcción y reparación de embarcaciones de recreo y deporte</v>
          </cell>
          <cell r="C352" t="str">
            <v>Industria y Minería</v>
          </cell>
        </row>
        <row r="353">
          <cell r="A353">
            <v>302000</v>
          </cell>
          <cell r="B353" t="str">
            <v>Fabricación y reparación de locomotoras y de material rodante para transporte ferroviario</v>
          </cell>
          <cell r="C353" t="str">
            <v>Industria y Minería</v>
          </cell>
        </row>
        <row r="354">
          <cell r="A354">
            <v>303000</v>
          </cell>
          <cell r="B354" t="str">
            <v>Fabricación y reparación de aeronaves</v>
          </cell>
          <cell r="C354" t="str">
            <v>Industria y Minería</v>
          </cell>
        </row>
        <row r="355">
          <cell r="A355">
            <v>309100</v>
          </cell>
          <cell r="B355" t="str">
            <v>Fabricación de motocicletas</v>
          </cell>
          <cell r="C355" t="str">
            <v>Industria y Minería</v>
          </cell>
        </row>
        <row r="356">
          <cell r="A356">
            <v>309200</v>
          </cell>
          <cell r="B356" t="str">
            <v>Fabricación de bicicletas y de sillones de ruedas ortopédicos</v>
          </cell>
          <cell r="C356" t="str">
            <v>Industria y Minería</v>
          </cell>
        </row>
        <row r="357">
          <cell r="A357">
            <v>309900</v>
          </cell>
          <cell r="B357" t="str">
            <v>Fabricación de equipo de transporte n.c.p.</v>
          </cell>
          <cell r="C357" t="str">
            <v>Industria y Minería</v>
          </cell>
        </row>
        <row r="358">
          <cell r="A358">
            <v>310010</v>
          </cell>
          <cell r="B358" t="str">
            <v>Fabricación de muebles y partes de muebles, principalmente de madera</v>
          </cell>
          <cell r="C358" t="str">
            <v>Industria y Minería</v>
          </cell>
        </row>
        <row r="359">
          <cell r="A359">
            <v>310020</v>
          </cell>
          <cell r="B359" t="str">
            <v>Fabricación de muebles y partes de muebles, excepto los que son principalmente de madera (metal, plástico, etc.)</v>
          </cell>
          <cell r="C359" t="str">
            <v>Industria y Minería</v>
          </cell>
        </row>
        <row r="360">
          <cell r="A360">
            <v>310030</v>
          </cell>
          <cell r="B360" t="str">
            <v>Fabricación de somieres y colchones</v>
          </cell>
          <cell r="C360" t="str">
            <v>Industria y Minería</v>
          </cell>
        </row>
        <row r="361">
          <cell r="A361">
            <v>321011</v>
          </cell>
          <cell r="B361" t="str">
            <v>Fabricación de joyas finas y artículos conexos</v>
          </cell>
          <cell r="C361" t="str">
            <v>Industria y Minería</v>
          </cell>
        </row>
        <row r="362">
          <cell r="A362">
            <v>321012</v>
          </cell>
          <cell r="B362" t="str">
            <v>Fabricación de objetos de platería</v>
          </cell>
          <cell r="C362" t="str">
            <v>Industria y Minería</v>
          </cell>
        </row>
        <row r="363">
          <cell r="A363">
            <v>321020</v>
          </cell>
          <cell r="B363" t="str">
            <v>Fabricación de "bijouterie" (Incluye la fabricación de joyas de fantasía y accesorios similares)</v>
          </cell>
          <cell r="C363" t="str">
            <v>Industria y Minería</v>
          </cell>
        </row>
        <row r="364">
          <cell r="A364">
            <v>322001</v>
          </cell>
          <cell r="B364" t="str">
            <v>Fabricación de instrumentos de música</v>
          </cell>
          <cell r="C364" t="str">
            <v>Industria y Minería</v>
          </cell>
        </row>
        <row r="365">
          <cell r="A365">
            <v>323001</v>
          </cell>
          <cell r="B365" t="str">
            <v>Fabricación de artículos de deporte (Incluye equipos de deporte para gimnasia y campos de juegos, equipos de pesca y "camping", etc., excepto indumentaria deportiva: 141040)</v>
          </cell>
          <cell r="C365" t="str">
            <v>Industria y Minería</v>
          </cell>
        </row>
        <row r="366">
          <cell r="A366">
            <v>324000</v>
          </cell>
          <cell r="B366" t="str">
            <v>Fabricación de juegos y juguetes</v>
          </cell>
          <cell r="C366" t="str">
            <v>Industria y Minería</v>
          </cell>
        </row>
        <row r="367">
          <cell r="A367">
            <v>329010</v>
          </cell>
          <cell r="B367" t="str">
            <v>Fabricación de lápices, lapiceras, bolígrafos, sellos y artículos similares para oficinas y artistas</v>
          </cell>
          <cell r="C367" t="str">
            <v>Industria y Minería</v>
          </cell>
        </row>
        <row r="368">
          <cell r="A368">
            <v>329020</v>
          </cell>
          <cell r="B368" t="str">
            <v>Fabricación de escobas, cepillos y pinceles</v>
          </cell>
          <cell r="C368" t="str">
            <v>Industria y Minería</v>
          </cell>
        </row>
        <row r="369">
          <cell r="A369">
            <v>329030</v>
          </cell>
          <cell r="B369" t="str">
            <v>Fabricación de carteles, señales e indicadores -eléctricos o no-</v>
          </cell>
          <cell r="C369" t="str">
            <v>Industria y Minería</v>
          </cell>
        </row>
        <row r="370">
          <cell r="A370">
            <v>329040</v>
          </cell>
          <cell r="B370" t="str">
            <v>Fabricación de equipo de protección y seguridad, excepto calzado</v>
          </cell>
          <cell r="C370" t="str">
            <v>Industria y Minería</v>
          </cell>
        </row>
        <row r="371">
          <cell r="A371">
            <v>329090</v>
          </cell>
          <cell r="B371" t="str">
            <v>Industrias manufactureras n.c.p. (Incluye fabricación de paraguas, termos, pelucas, etc.)</v>
          </cell>
          <cell r="C371" t="str">
            <v>Industria y Minería</v>
          </cell>
        </row>
        <row r="372">
          <cell r="A372">
            <v>331101</v>
          </cell>
          <cell r="B372" t="str">
            <v>Reparación y mantenimiento de productos de metal, excepto maquinaria y equipo</v>
          </cell>
          <cell r="C372" t="str">
            <v>Industria y Minería</v>
          </cell>
        </row>
        <row r="373">
          <cell r="A373">
            <v>331210</v>
          </cell>
          <cell r="B373" t="str">
            <v>Reparación y mantenimiento de maquinaria de uso general</v>
          </cell>
          <cell r="C373" t="str">
            <v>Industria y Minería</v>
          </cell>
        </row>
        <row r="374">
          <cell r="A374">
            <v>331220</v>
          </cell>
          <cell r="B374" t="str">
            <v>Reparación y mantenimiento de maquinaria y equipo de uso agropecuario y forestal</v>
          </cell>
          <cell r="C374" t="str">
            <v>Industria y Minería</v>
          </cell>
        </row>
        <row r="375">
          <cell r="A375">
            <v>331290</v>
          </cell>
          <cell r="B375" t="str">
            <v>Reparación y mantenimiento de maquinaria de uso especial n.c.p.</v>
          </cell>
          <cell r="C375" t="str">
            <v>Industria y Minería</v>
          </cell>
        </row>
        <row r="376">
          <cell r="A376">
            <v>331301</v>
          </cell>
          <cell r="B376" t="str">
            <v>Reparación y mantenimiento de instrumentos médicos, ópticos y de precisión; equipo fotográfico, aparatos para medir, ensayar o navegar;relojes, excepto para uso personal o doméstico</v>
          </cell>
          <cell r="C376" t="str">
            <v>Industria y Minería</v>
          </cell>
        </row>
        <row r="377">
          <cell r="A377">
            <v>331400</v>
          </cell>
          <cell r="B377" t="str">
            <v>Reparación y mantenimiento de maquinaria y aparatos eléctricos</v>
          </cell>
          <cell r="C377" t="str">
            <v>Industria y Minería</v>
          </cell>
        </row>
        <row r="378">
          <cell r="A378">
            <v>331900</v>
          </cell>
          <cell r="B378" t="str">
            <v>Reparación y mantenimiento de máquinas y equipo n.c.p.</v>
          </cell>
          <cell r="C378" t="str">
            <v>Industria y Minería</v>
          </cell>
        </row>
        <row r="379">
          <cell r="A379">
            <v>332000</v>
          </cell>
          <cell r="B379" t="str">
            <v>Instalación de maquinaria y equipos industriales</v>
          </cell>
          <cell r="C379" t="str">
            <v>Industria y Minería</v>
          </cell>
        </row>
        <row r="380">
          <cell r="A380">
            <v>351110</v>
          </cell>
          <cell r="B380" t="str">
            <v>Generación de energía térmica convencional (Incluye la producción de energía eléctrica mediante máquinas turbo-gas, turbo vapor,ciclo combinado y turbo diesel)</v>
          </cell>
          <cell r="C380" t="str">
            <v>Servicios</v>
          </cell>
        </row>
        <row r="381">
          <cell r="A381">
            <v>351120</v>
          </cell>
          <cell r="B381" t="str">
            <v>Generación de energía térmica nuclear (Incluye la producción de energía eléctrica mediante combustible nuclear)</v>
          </cell>
          <cell r="C381" t="str">
            <v>Servicios</v>
          </cell>
        </row>
        <row r="382">
          <cell r="A382">
            <v>351130</v>
          </cell>
          <cell r="B382" t="str">
            <v>Generación de energía hidráulica (Incluye la producción de energía eléctrica mediante centrales de bombeo)</v>
          </cell>
          <cell r="C382" t="str">
            <v>Servicios</v>
          </cell>
        </row>
        <row r="383">
          <cell r="A383">
            <v>351190</v>
          </cell>
          <cell r="B383" t="str">
            <v>Generación de energía n.c.p. (Incluye la producción de energía eléctrica mediante fuentes de energía solar, biomasa, eólica, geotérmica,mareomotriz, etc.)</v>
          </cell>
          <cell r="C383" t="str">
            <v>Servicios</v>
          </cell>
        </row>
        <row r="384">
          <cell r="A384">
            <v>351201</v>
          </cell>
          <cell r="B384" t="str">
            <v>Transporte de energía eléctrica</v>
          </cell>
          <cell r="C384" t="str">
            <v>Servicios</v>
          </cell>
        </row>
        <row r="385">
          <cell r="A385">
            <v>351310</v>
          </cell>
          <cell r="B385" t="str">
            <v>Comercio mayorista de energía eléctrica</v>
          </cell>
          <cell r="C385" t="str">
            <v>Servicios</v>
          </cell>
        </row>
        <row r="386">
          <cell r="A386">
            <v>351320</v>
          </cell>
          <cell r="B386" t="str">
            <v>Distribución de energía eléctrica</v>
          </cell>
          <cell r="C386" t="str">
            <v>Servicios</v>
          </cell>
        </row>
        <row r="387">
          <cell r="A387">
            <v>352010</v>
          </cell>
          <cell r="B387" t="str">
            <v>Fabricación de gas y procesamiento de gas natural</v>
          </cell>
          <cell r="C387" t="str">
            <v>Servicios</v>
          </cell>
        </row>
        <row r="388">
          <cell r="A388">
            <v>352020</v>
          </cell>
          <cell r="B388" t="str">
            <v>Distribución de combustibles gaseosos por tuberías (No incluye el transporte por gasoductos)</v>
          </cell>
          <cell r="C388" t="str">
            <v>Servicios</v>
          </cell>
        </row>
        <row r="389">
          <cell r="A389">
            <v>353001</v>
          </cell>
          <cell r="B389" t="str">
            <v>Suministro de vapor y aire acondicionado</v>
          </cell>
          <cell r="C389" t="str">
            <v>Servicios</v>
          </cell>
        </row>
        <row r="390">
          <cell r="A390">
            <v>360010</v>
          </cell>
          <cell r="B390" t="str">
            <v>Captación, depuración y distribución de agua de fuentes subterráneas</v>
          </cell>
          <cell r="C390" t="str">
            <v>Servicios</v>
          </cell>
        </row>
        <row r="391">
          <cell r="A391">
            <v>360020</v>
          </cell>
          <cell r="B391" t="str">
            <v>Captación, depuración y distribución de agua de fuentes superficiales</v>
          </cell>
          <cell r="C391" t="str">
            <v>Servicios</v>
          </cell>
        </row>
        <row r="392">
          <cell r="A392">
            <v>370000</v>
          </cell>
          <cell r="B392" t="str">
            <v>Servicios de depuración de aguas residuales, alcantarillado y cloacas</v>
          </cell>
          <cell r="C392" t="str">
            <v>Servicios</v>
          </cell>
        </row>
        <row r="393">
          <cell r="A393">
            <v>381100</v>
          </cell>
          <cell r="B393" t="str">
            <v>Recolección, transporte, tratamiento y disposición final de residuos no peligrosos</v>
          </cell>
          <cell r="C393" t="str">
            <v>Servicios</v>
          </cell>
        </row>
        <row r="394">
          <cell r="A394">
            <v>381200</v>
          </cell>
          <cell r="B394" t="str">
            <v>Recolección, transporte, tratamiento y disposición final de residuos peligrosos</v>
          </cell>
          <cell r="C394" t="str">
            <v>Servicios</v>
          </cell>
        </row>
        <row r="395">
          <cell r="A395">
            <v>382010</v>
          </cell>
          <cell r="B395" t="str">
            <v>Recuperación de materiales y desechos metálicos</v>
          </cell>
          <cell r="C395" t="str">
            <v>Servicios</v>
          </cell>
        </row>
        <row r="396">
          <cell r="A396">
            <v>382020</v>
          </cell>
          <cell r="B396" t="str">
            <v>Recuperación de materiales y desechos no metálicos</v>
          </cell>
          <cell r="C396" t="str">
            <v>Servicios</v>
          </cell>
        </row>
        <row r="397">
          <cell r="A397">
            <v>390000</v>
          </cell>
          <cell r="B397" t="str">
            <v>Descontaminación y otros servicios de gestión de residuos</v>
          </cell>
          <cell r="C397" t="str">
            <v>Servicios</v>
          </cell>
        </row>
        <row r="398">
          <cell r="A398">
            <v>410011</v>
          </cell>
          <cell r="B398" t="str">
            <v>Construcción, reforma y reparación de edificios residenciales (Incluye la construcción, reforma y reparación de viviendas unifamiliaresy multifamiliares; bungalows, cabañas, casas de campo, departamentos, albergues para ancianos, niños, estudiantes, etc.)</v>
          </cell>
          <cell r="C398" t="str">
            <v>Construcción</v>
          </cell>
        </row>
        <row r="399">
          <cell r="A399">
            <v>410021</v>
          </cell>
          <cell r="B399" t="str">
            <v>Construcción, reforma y reparación de edificios no residenciales (Incluye construcción, reforma y reparación de restaurantes, bares, campamentos, bancos, oficinas, galerías comerciales, estaciones de servicio, edificios para tráfico y comunicaciones, garajes, edificios industriales y depósitos, escuelas, etc.)</v>
          </cell>
          <cell r="C399" t="str">
            <v>Construcción</v>
          </cell>
        </row>
        <row r="400">
          <cell r="A400">
            <v>421000</v>
          </cell>
          <cell r="B400" t="str">
            <v>Construcción, reforma y reparación de obras de infraestructura para el transporte (Incluye la construcción, reforma y reparaciónde calles, autopistas, carreteras, puentes, túneles, vías férreas y pistas de aterrizaje, la señalización mediante pintura, etc.)</v>
          </cell>
          <cell r="C400" t="str">
            <v>Construcción</v>
          </cell>
        </row>
        <row r="401">
          <cell r="A401">
            <v>422100</v>
          </cell>
          <cell r="B401" t="str">
            <v>Perforación de pozos de agua</v>
          </cell>
          <cell r="C401" t="str">
            <v>Construcción</v>
          </cell>
        </row>
        <row r="402">
          <cell r="A402">
            <v>422200</v>
          </cell>
          <cell r="B402" t="str">
            <v>Construcción, reforma y reparación de redes distribución de electricidad, gas, agua, telecomunicaciones y de otros servicios públicos</v>
          </cell>
          <cell r="C402" t="str">
            <v>Construcción</v>
          </cell>
        </row>
        <row r="403">
          <cell r="A403">
            <v>429010</v>
          </cell>
          <cell r="B403" t="str">
            <v>Construcción, reforma y reparación de obras hidráulicas (Incluye obras fluviales y canales, acueductos, diques, etc.)</v>
          </cell>
          <cell r="C403" t="str">
            <v>Construcción</v>
          </cell>
        </row>
        <row r="404">
          <cell r="A404">
            <v>429090</v>
          </cell>
          <cell r="B404" t="str">
            <v>Construcción de obras de ingeniería civil n.c.p. (Incluye los trabajos generales de construcción para la minería y la industria,de centrales eléctricas y nucleares, excavaciones de sepulturas, etc.)</v>
          </cell>
          <cell r="C404" t="str">
            <v>Construcción</v>
          </cell>
        </row>
        <row r="405">
          <cell r="A405">
            <v>431100</v>
          </cell>
          <cell r="B405" t="str">
            <v>Demolición y voladura de edificios y de sus partes (Incluye los trabajos de limpieza de escombros asociada a la demolición, los derribosy demolición de edificios y obras de ingeniería civil, los trabajos de voladura y remoción de rocas)</v>
          </cell>
          <cell r="C405" t="str">
            <v>Construcción</v>
          </cell>
        </row>
        <row r="406">
          <cell r="A406">
            <v>431210</v>
          </cell>
          <cell r="B406" t="str">
            <v>Movimiento de suelos y preparación de terrenos para obras (Incluye el drenaje, excavación de zanjas para construcciones diversas,el despeje de capas superficiales no contaminadas, movimientos de tierras para hacer terraplenes o desmontes previos a la construcción de vías, carreteras, autopistas, FF.CC., etc.)</v>
          </cell>
          <cell r="C406" t="str">
            <v>Construcción</v>
          </cell>
        </row>
        <row r="407">
          <cell r="A407">
            <v>431220</v>
          </cell>
          <cell r="B407" t="str">
            <v>Perforación y sondeo, excepto perforación de pozos de petróleo, de gas, de minas e hidráulicos y prospección de yacimientos de petróleo(Incluye los trabajos de perforación, sondeo y muestreo con fines de construcción o para estudios geofísicos, geológicos u otros similares, las perforaciones horizontales para el paso de cables o cañerías de drenaje, etc.) (No incluye los servicios de perforación relacionados con la extracción de petróleo y gas, actividad 091000, ni los trabajos de perforación de pozos hidráulicos, actividad 422100)</v>
          </cell>
          <cell r="C407" t="str">
            <v>Construcción</v>
          </cell>
        </row>
        <row r="408">
          <cell r="A408">
            <v>432110</v>
          </cell>
          <cell r="B408" t="str">
            <v>Instalación de sistemas de iluminación, control y señalización eléctrica para el transporte</v>
          </cell>
          <cell r="C408" t="str">
            <v>Construcción</v>
          </cell>
        </row>
        <row r="409">
          <cell r="A409">
            <v>432190</v>
          </cell>
          <cell r="B409" t="str">
            <v>Instalación, ejecución y mantenimiento de instalaciones eléctricas, electromecánicas y electrónicas n.c.p. (Incluye la instalación de antenas, pararrayos, sistemas de alarmas contra incendios y robos, sistemas de telecomunicación, etc.)</v>
          </cell>
          <cell r="C409" t="str">
            <v>Construcción</v>
          </cell>
        </row>
        <row r="410">
          <cell r="A410">
            <v>432200</v>
          </cell>
          <cell r="B410" t="str">
            <v>Instalaciones de gas, agua, sanitarios y de climatización, con sus artefactos conexos (Incluye la instalación de compactadores, calderas, sistemas de calefacción central, etc.)</v>
          </cell>
          <cell r="C410" t="str">
            <v>Construcción</v>
          </cell>
        </row>
        <row r="411">
          <cell r="A411">
            <v>432910</v>
          </cell>
          <cell r="B411" t="str">
            <v>Instalaciones de ascensores, montacargas y escaleras mecánicas</v>
          </cell>
          <cell r="C411" t="str">
            <v>Construcción</v>
          </cell>
        </row>
        <row r="412">
          <cell r="A412">
            <v>432920</v>
          </cell>
          <cell r="B412" t="str">
            <v>Aislamiento térmico, acústico, hídrico y antivibratorio</v>
          </cell>
          <cell r="C412" t="str">
            <v>Construcción</v>
          </cell>
        </row>
        <row r="413">
          <cell r="A413">
            <v>432990</v>
          </cell>
          <cell r="B413" t="str">
            <v>Instalaciones para edificios y obras de ingeniería civil n.c.p. (Incluye instalación de puertas automáticas o giratorias)</v>
          </cell>
          <cell r="C413" t="str">
            <v>Construcción</v>
          </cell>
        </row>
        <row r="414">
          <cell r="A414">
            <v>433010</v>
          </cell>
          <cell r="B414" t="str">
            <v>Instalaciones de carpintería, herrería de obra y artística (Incluye instalación de puertas y ventanas, carpintería metálica y nometálica, etc.)</v>
          </cell>
          <cell r="C414" t="str">
            <v>Construcción</v>
          </cell>
        </row>
        <row r="415">
          <cell r="A415">
            <v>433020</v>
          </cell>
          <cell r="B415" t="str">
            <v>Terminación y revestimiento de paredes y pisos (Incluye yesería, salpicré, el pulido de pisos y la colocación de revestimientos de cerámicas, de piedra tallada, de suelos flexibles, parqué, baldosas, empapelados, etc.)</v>
          </cell>
          <cell r="C415" t="str">
            <v>Construcción</v>
          </cell>
        </row>
        <row r="416">
          <cell r="A416">
            <v>433030</v>
          </cell>
          <cell r="B416" t="str">
            <v>Colocación de cristales en obra (Incluye la instalación y revestimiento de vidrio, espejos y otros artículos de vidrio, etc.)</v>
          </cell>
          <cell r="C416" t="str">
            <v>Construcción</v>
          </cell>
        </row>
        <row r="417">
          <cell r="A417">
            <v>433040</v>
          </cell>
          <cell r="B417" t="str">
            <v>Pintura y trabajos de decoración</v>
          </cell>
          <cell r="C417" t="str">
            <v>Construcción</v>
          </cell>
        </row>
        <row r="418">
          <cell r="A418">
            <v>433090</v>
          </cell>
          <cell r="B418" t="str">
            <v>Terminación de edificios n.c.p. (Incluye trabajos de ornamentación, limpieza exterior de edificios recién construidos, etc.)</v>
          </cell>
          <cell r="C418" t="str">
            <v>Construcción</v>
          </cell>
        </row>
        <row r="419">
          <cell r="A419">
            <v>439100</v>
          </cell>
          <cell r="B419" t="str">
            <v>Alquiler de equipo de construcción o demolición dotado de operarios</v>
          </cell>
          <cell r="C419" t="str">
            <v>Construcción</v>
          </cell>
        </row>
        <row r="420">
          <cell r="A420">
            <v>439910</v>
          </cell>
          <cell r="B420" t="str">
            <v>Hincado de pilotes, cimentación y otros trabajos de hormigón armado</v>
          </cell>
          <cell r="C420" t="str">
            <v>Construcción</v>
          </cell>
        </row>
        <row r="421">
          <cell r="A421">
            <v>439990</v>
          </cell>
          <cell r="B421" t="str">
            <v>Actividades especializadas de construcción n.c.p. (Incluye el alquiler, montaje y desmantelamiento de andamios, la construcción de chimeneas y hornos industriales, el acorazamiento de cajas fuertes y cámaras frigoríficas, el armado e instalación de compuertas para diques, etc.)</v>
          </cell>
          <cell r="C421" t="str">
            <v>Construcción</v>
          </cell>
        </row>
        <row r="422">
          <cell r="A422">
            <v>451110</v>
          </cell>
          <cell r="B422" t="str">
            <v>Venta de autos, camionetas y utilitarios nuevos (Incluye taxis, jeeps, 4x4 y vehículos similares)</v>
          </cell>
          <cell r="C422" t="str">
            <v>Comercio</v>
          </cell>
        </row>
        <row r="423">
          <cell r="A423">
            <v>451190</v>
          </cell>
          <cell r="B423" t="str">
            <v>Venta de vehículos automotores nuevos n.c.p. (Incluye casas rodantes, tráileres, camiones, remolques, ambulancias, ómnibus, microbuses ysimilares, cabezas tractoras, etc.)</v>
          </cell>
          <cell r="C423" t="str">
            <v>Comercio</v>
          </cell>
        </row>
        <row r="424">
          <cell r="A424">
            <v>451210</v>
          </cell>
          <cell r="B424" t="str">
            <v>Venta de autos, camionetas y utilitarios, usados (Incluye taxis, jeeps, 4x4 y vehículos similares)</v>
          </cell>
          <cell r="C424" t="str">
            <v>Comercio</v>
          </cell>
        </row>
        <row r="425">
          <cell r="A425">
            <v>451290</v>
          </cell>
          <cell r="B425" t="str">
            <v>Venta de vehículos automotores usados n.c.p. (Incluye, casas rodantes, tráileres, camiones, remolques, ambulancias, ómnibus, microbusesy similares, cabezas tractoras, etc.)</v>
          </cell>
          <cell r="C425" t="str">
            <v>Comercio</v>
          </cell>
        </row>
        <row r="426">
          <cell r="A426">
            <v>452101</v>
          </cell>
          <cell r="B426" t="str">
            <v>Lavado automático y manual de vehículos automotores</v>
          </cell>
          <cell r="C426" t="str">
            <v>Comercio</v>
          </cell>
        </row>
        <row r="427">
          <cell r="A427">
            <v>452210</v>
          </cell>
          <cell r="B427" t="str">
            <v>Reparación de cámaras y cubiertas (Incluye reparación de llantas)</v>
          </cell>
          <cell r="C427" t="str">
            <v>Comercio</v>
          </cell>
        </row>
        <row r="428">
          <cell r="A428">
            <v>452220</v>
          </cell>
          <cell r="B428" t="str">
            <v>Reparación de amortiguadores, alineación de dirección y balanceo de ruedas</v>
          </cell>
          <cell r="C428" t="str">
            <v>Comercio</v>
          </cell>
        </row>
        <row r="429">
          <cell r="A429">
            <v>452300</v>
          </cell>
          <cell r="B429" t="str">
            <v>Instalación y reparación de parabrisas, lunetas y ventanillas, cerraduras no eléctricas y grabado de cristales (Incluye instalación y reparación de aletas, burletes y colisas)</v>
          </cell>
          <cell r="C429" t="str">
            <v>Comercio</v>
          </cell>
        </row>
        <row r="430">
          <cell r="A430">
            <v>452401</v>
          </cell>
          <cell r="B430" t="str">
            <v>Reparaciones eléctricas del tablero e instrumental; reparación y recarga de baterías; instalación de alarmas, radios, sistemas declimatización</v>
          </cell>
          <cell r="C430" t="str">
            <v>Comercio</v>
          </cell>
        </row>
        <row r="431">
          <cell r="A431">
            <v>452500</v>
          </cell>
          <cell r="B431" t="str">
            <v>Tapizado y retapizado de automotores</v>
          </cell>
          <cell r="C431" t="str">
            <v>Comercio</v>
          </cell>
        </row>
        <row r="432">
          <cell r="A432">
            <v>452600</v>
          </cell>
          <cell r="B432" t="str">
            <v>Reparación y pintura de carrocerías; colocación y reparación de guardabarros y protecciones exteriores</v>
          </cell>
          <cell r="C432" t="str">
            <v>Comercio</v>
          </cell>
        </row>
        <row r="433">
          <cell r="A433">
            <v>452700</v>
          </cell>
          <cell r="B433" t="str">
            <v>Instalación y reparación de caños de escape y radiadores</v>
          </cell>
          <cell r="C433" t="str">
            <v>Comercio</v>
          </cell>
        </row>
        <row r="434">
          <cell r="A434">
            <v>452800</v>
          </cell>
          <cell r="B434" t="str">
            <v>Mantenimiento y reparación de frenos y embragues</v>
          </cell>
          <cell r="C434" t="str">
            <v>Comercio</v>
          </cell>
        </row>
        <row r="435">
          <cell r="A435">
            <v>452910</v>
          </cell>
          <cell r="B435" t="str">
            <v>Instalación y reparación de equipos de GNC</v>
          </cell>
          <cell r="C435" t="str">
            <v>Comercio</v>
          </cell>
        </row>
        <row r="436">
          <cell r="A436">
            <v>452990</v>
          </cell>
          <cell r="B436" t="str">
            <v>Mantenimiento y reparación del motor n.c.p.; mecánica integral (Incluye auxilio y servicios de grúa para automotores)</v>
          </cell>
          <cell r="C436" t="str">
            <v>Comercio</v>
          </cell>
        </row>
        <row r="437">
          <cell r="A437">
            <v>453100</v>
          </cell>
          <cell r="B437" t="str">
            <v>Venta al por mayor de partes, piezas y accesorios de vehículos automotores</v>
          </cell>
          <cell r="C437" t="str">
            <v>Comercio</v>
          </cell>
        </row>
        <row r="438">
          <cell r="A438">
            <v>453210</v>
          </cell>
          <cell r="B438" t="str">
            <v>Venta al por menor de cámaras y cubiertas</v>
          </cell>
          <cell r="C438" t="str">
            <v>Comercio</v>
          </cell>
        </row>
        <row r="439">
          <cell r="A439">
            <v>453220</v>
          </cell>
          <cell r="B439" t="str">
            <v>Venta al por menor de baterías</v>
          </cell>
          <cell r="C439" t="str">
            <v>Comercio</v>
          </cell>
        </row>
        <row r="440">
          <cell r="A440">
            <v>453291</v>
          </cell>
          <cell r="B440" t="str">
            <v>Venta al por menor de partes, piezas y accesorios nuevos n.c.p.</v>
          </cell>
          <cell r="C440" t="str">
            <v>Comercio</v>
          </cell>
        </row>
        <row r="441">
          <cell r="A441">
            <v>453292</v>
          </cell>
          <cell r="B441" t="str">
            <v>Venta al por menor de partes, piezas y accesorios usados n.c.p.</v>
          </cell>
          <cell r="C441" t="str">
            <v>Comercio</v>
          </cell>
        </row>
        <row r="442">
          <cell r="A442">
            <v>454010</v>
          </cell>
          <cell r="B442" t="str">
            <v>Venta de motocicletas y de sus partes, piezas y accesorios</v>
          </cell>
          <cell r="C442" t="str">
            <v>Comercio</v>
          </cell>
        </row>
        <row r="443">
          <cell r="A443">
            <v>454020</v>
          </cell>
          <cell r="B443" t="str">
            <v>Mantenimiento y reparación de motocicletas</v>
          </cell>
          <cell r="C443" t="str">
            <v>Comercio</v>
          </cell>
        </row>
        <row r="444">
          <cell r="A444">
            <v>461011</v>
          </cell>
          <cell r="B444" t="str">
            <v>Venta al por mayor en comisión o consignación de cereales (incluye arroz), oleaginosas y forrajeras excepto semillas</v>
          </cell>
          <cell r="C444" t="str">
            <v>Comercio</v>
          </cell>
        </row>
        <row r="445">
          <cell r="A445">
            <v>461012</v>
          </cell>
          <cell r="B445" t="str">
            <v>Venta al por mayor en comisión o consignación de semillas</v>
          </cell>
          <cell r="C445" t="str">
            <v>Comercio</v>
          </cell>
        </row>
        <row r="446">
          <cell r="A446">
            <v>461013</v>
          </cell>
          <cell r="B446" t="str">
            <v>Venta al por mayor en comisión o consignación de frutas (Incluye acopiadores y receptoras)</v>
          </cell>
          <cell r="C446" t="str">
            <v>Comercio</v>
          </cell>
        </row>
        <row r="447">
          <cell r="A447">
            <v>461014</v>
          </cell>
          <cell r="B447" t="str">
            <v>Acopio y acondicionamiento en comisión o consignación de cereales (incluye arroz), oleaginosas y forrajeras excepto semillas</v>
          </cell>
          <cell r="C447" t="str">
            <v>Comercio</v>
          </cell>
        </row>
        <row r="448">
          <cell r="A448">
            <v>461019</v>
          </cell>
          <cell r="B448" t="str">
            <v>Venta al por mayor en comisión o consignación de productos agrícolas n.c.p.</v>
          </cell>
          <cell r="C448" t="str">
            <v>Comercio</v>
          </cell>
        </row>
        <row r="449">
          <cell r="A449">
            <v>461021</v>
          </cell>
          <cell r="B449" t="str">
            <v>Venta al por mayor en comisión o consignación de ganado bovino en pie (Incluye consignatarios de hacienda y ferieros)</v>
          </cell>
          <cell r="C449" t="str">
            <v>Comercio</v>
          </cell>
        </row>
        <row r="450">
          <cell r="A450">
            <v>461022</v>
          </cell>
          <cell r="B450" t="str">
            <v>Venta al por mayor en comisión o consignación de ganado en pie excepto bovino</v>
          </cell>
          <cell r="C450" t="str">
            <v>Comercio</v>
          </cell>
        </row>
        <row r="451">
          <cell r="A451">
            <v>461029</v>
          </cell>
          <cell r="B451" t="str">
            <v>Venta al por mayor en comisión o consignación de productos pecuarios n.c.p.</v>
          </cell>
          <cell r="C451" t="str">
            <v>Comercio</v>
          </cell>
        </row>
        <row r="452">
          <cell r="A452">
            <v>461031</v>
          </cell>
          <cell r="B452" t="str">
            <v>Operaciones de intermediación de carne -consignatario directo-</v>
          </cell>
          <cell r="C452" t="str">
            <v>Comercio</v>
          </cell>
        </row>
        <row r="453">
          <cell r="A453">
            <v>461032</v>
          </cell>
          <cell r="B453" t="str">
            <v>Operaciones de intermediación de carne excepto consignatario directo (Incluye matarifes abastecedores de carne, etc.)</v>
          </cell>
          <cell r="C453" t="str">
            <v>Comercio</v>
          </cell>
        </row>
        <row r="454">
          <cell r="A454">
            <v>461039</v>
          </cell>
          <cell r="B454" t="str">
            <v>Venta al por mayor en comisión o consignación de alimentos, bebidas y tabaco n.c.p.</v>
          </cell>
          <cell r="C454" t="str">
            <v>Comercio</v>
          </cell>
        </row>
        <row r="455">
          <cell r="A455">
            <v>461040</v>
          </cell>
          <cell r="B455" t="str">
            <v>Venta al por mayor en comisión o consignación de combustibles (No incluye electricidad)</v>
          </cell>
          <cell r="C455" t="str">
            <v>Comercio</v>
          </cell>
        </row>
        <row r="456">
          <cell r="A456">
            <v>461091</v>
          </cell>
          <cell r="B456" t="str">
            <v>Venta al por mayor en comisión o consignación de productos textiles, prendas de vestir, calzado excepto el ortopédico, artículosde marroquinería, paraguas y similares y productos de cuero n.c.p.</v>
          </cell>
          <cell r="C456" t="str">
            <v>Comercio</v>
          </cell>
        </row>
        <row r="457">
          <cell r="A457">
            <v>461092</v>
          </cell>
          <cell r="B457" t="str">
            <v>Venta al por mayor en comisión o consignación de madera y materiales para la construcción</v>
          </cell>
          <cell r="C457" t="str">
            <v>Comercio</v>
          </cell>
        </row>
        <row r="458">
          <cell r="A458">
            <v>461093</v>
          </cell>
          <cell r="B458" t="str">
            <v>Venta al por mayor en comisión o consignación de minerales, metales y productos químicos industriales</v>
          </cell>
          <cell r="C458" t="str">
            <v>Comercio</v>
          </cell>
        </row>
        <row r="459">
          <cell r="A459">
            <v>461094</v>
          </cell>
          <cell r="B459" t="str">
            <v>Venta al por mayor en comisión o consignación de maquinaria, equipo profesional industrial y comercial, embarcaciones y aeronaves</v>
          </cell>
          <cell r="C459" t="str">
            <v>Comercio</v>
          </cell>
        </row>
        <row r="460">
          <cell r="A460">
            <v>461095</v>
          </cell>
          <cell r="B460" t="str">
            <v>Venta al por mayor en comisión o consignación de papel, cartón, libros, revistas, diarios, materiales de embalaje y artículos delibrería</v>
          </cell>
          <cell r="C460" t="str">
            <v>Comercio</v>
          </cell>
        </row>
        <row r="461">
          <cell r="A461">
            <v>461099</v>
          </cell>
          <cell r="B461" t="str">
            <v>Venta al por mayor en comisión o consignación de mercaderías n.c.p.</v>
          </cell>
          <cell r="C461" t="str">
            <v>Comercio</v>
          </cell>
        </row>
        <row r="462">
          <cell r="A462">
            <v>462110</v>
          </cell>
          <cell r="B462" t="str">
            <v>Acopio de algodón</v>
          </cell>
          <cell r="C462" t="str">
            <v>Comercio</v>
          </cell>
        </row>
        <row r="463">
          <cell r="A463">
            <v>462120</v>
          </cell>
          <cell r="B463" t="str">
            <v>Venta al por mayor de semillas y granos para forrajes</v>
          </cell>
          <cell r="C463" t="str">
            <v>Comercio</v>
          </cell>
        </row>
        <row r="464">
          <cell r="A464">
            <v>462131</v>
          </cell>
          <cell r="B464" t="str">
            <v>Venta al por mayor de cereales (incluye arroz), oleaginosas y forrajeras excepto semillas</v>
          </cell>
          <cell r="C464" t="str">
            <v>Comercio</v>
          </cell>
        </row>
        <row r="465">
          <cell r="A465">
            <v>462132</v>
          </cell>
          <cell r="B465" t="str">
            <v>Acopio y acondicionamiento de cereales y semillas, excepto de algodón y semillas y granos para forrajes</v>
          </cell>
          <cell r="C465" t="str">
            <v>Comercio</v>
          </cell>
        </row>
        <row r="466">
          <cell r="A466">
            <v>462190</v>
          </cell>
          <cell r="B466" t="str">
            <v>Venta al por mayor de materias primas agrícolas y de la silvicultura n.c.p. (Incluye el acopio y venta al por mayor de materiales, desperdicios, subproductos agrícola usados como alimentos para animales)</v>
          </cell>
          <cell r="C466" t="str">
            <v>Comercio</v>
          </cell>
        </row>
        <row r="467">
          <cell r="A467">
            <v>462201</v>
          </cell>
          <cell r="B467" t="str">
            <v>Venta al por mayor de lanas, cueros en bruto y productos afines</v>
          </cell>
          <cell r="C467" t="str">
            <v>Comercio</v>
          </cell>
        </row>
        <row r="468">
          <cell r="A468">
            <v>462209</v>
          </cell>
          <cell r="B468" t="str">
            <v>Venta al por mayor de materias primas pecuarias n.c.p. incluso animales vivos (Incluye pieles y cueros en bruto)</v>
          </cell>
          <cell r="C468" t="str">
            <v>Comercio</v>
          </cell>
        </row>
        <row r="469">
          <cell r="A469">
            <v>463111</v>
          </cell>
          <cell r="B469" t="str">
            <v>Venta al por mayor de productos lácteos</v>
          </cell>
          <cell r="C469" t="str">
            <v>Comercio</v>
          </cell>
        </row>
        <row r="470">
          <cell r="A470">
            <v>463112</v>
          </cell>
          <cell r="B470" t="str">
            <v>Venta al por mayor de fiambres y quesos</v>
          </cell>
          <cell r="C470" t="str">
            <v>Comercio</v>
          </cell>
        </row>
        <row r="471">
          <cell r="A471">
            <v>463121</v>
          </cell>
          <cell r="B471" t="str">
            <v>Venta al por mayor de carnes rojas y derivados (Incluye abastecedores y distribuidores de carne)</v>
          </cell>
          <cell r="C471" t="str">
            <v>Comercio</v>
          </cell>
        </row>
        <row r="472">
          <cell r="A472">
            <v>463129</v>
          </cell>
          <cell r="B472" t="str">
            <v>Venta al por mayor de aves, huevos y productos de granja y de la caza n.c.p. (Incluye la venta al por mayor de carne de ave fresca, congelada o refrigerada)</v>
          </cell>
          <cell r="C472" t="str">
            <v>Comercio</v>
          </cell>
        </row>
        <row r="473">
          <cell r="A473">
            <v>463130</v>
          </cell>
          <cell r="B473" t="str">
            <v>Venta al por mayor de pescado</v>
          </cell>
          <cell r="C473" t="str">
            <v>Comercio</v>
          </cell>
        </row>
        <row r="474">
          <cell r="A474">
            <v>463140</v>
          </cell>
          <cell r="B474" t="str">
            <v>Venta al por mayor y empaque de frutas, de legumbres y hortalizas frescas</v>
          </cell>
          <cell r="C474" t="str">
            <v>Comercio</v>
          </cell>
        </row>
        <row r="475">
          <cell r="A475">
            <v>463151</v>
          </cell>
          <cell r="B475" t="str">
            <v>Venta al por mayor de pan, productos de confitería y pastas frescas</v>
          </cell>
          <cell r="C475" t="str">
            <v>Comercio</v>
          </cell>
        </row>
        <row r="476">
          <cell r="A476">
            <v>463152</v>
          </cell>
          <cell r="B476" t="str">
            <v>Venta al por mayor de azúcar</v>
          </cell>
          <cell r="C476" t="str">
            <v>Comercio</v>
          </cell>
        </row>
        <row r="477">
          <cell r="A477">
            <v>463153</v>
          </cell>
          <cell r="B477" t="str">
            <v>Venta al por mayor de aceites y grasas</v>
          </cell>
          <cell r="C477" t="str">
            <v>Comercio</v>
          </cell>
        </row>
        <row r="478">
          <cell r="A478">
            <v>463154</v>
          </cell>
          <cell r="B478" t="str">
            <v>Venta al por mayor de café, té, yerba mate y otras infusiones y especias y condimentos (Incluye la venta de sal)</v>
          </cell>
          <cell r="C478" t="str">
            <v>Comercio</v>
          </cell>
        </row>
        <row r="479">
          <cell r="A479">
            <v>463159</v>
          </cell>
          <cell r="B479" t="str">
            <v>Venta al por mayor de productos y subproductos de molinería n.c.p.</v>
          </cell>
          <cell r="C479" t="str">
            <v>Comercio</v>
          </cell>
        </row>
        <row r="480">
          <cell r="A480">
            <v>463160</v>
          </cell>
          <cell r="B480" t="str">
            <v>Venta al por mayor de chocolates, golosinas y productos para kioscos y polirrubros n.c.p., excepto cigarrillos</v>
          </cell>
          <cell r="C480" t="str">
            <v>Comercio</v>
          </cell>
        </row>
        <row r="481">
          <cell r="A481">
            <v>463170</v>
          </cell>
          <cell r="B481" t="str">
            <v>Venta al por mayor de alimentos balanceados para animales</v>
          </cell>
          <cell r="C481" t="str">
            <v>Comercio</v>
          </cell>
        </row>
        <row r="482">
          <cell r="A482">
            <v>463180</v>
          </cell>
          <cell r="B482" t="str">
            <v>Venta al por mayor en supermercados mayoristas de alimentos</v>
          </cell>
          <cell r="C482" t="str">
            <v>Comercio</v>
          </cell>
        </row>
        <row r="483">
          <cell r="A483">
            <v>463191</v>
          </cell>
          <cell r="B483" t="str">
            <v>Venta al por mayor de frutas, legumbres y cereales secos y en conserva</v>
          </cell>
          <cell r="C483" t="str">
            <v>Comercio</v>
          </cell>
        </row>
        <row r="484">
          <cell r="A484">
            <v>463199</v>
          </cell>
          <cell r="B484" t="str">
            <v>Venta al por mayor de productos alimenticios n.c.p. (Incluye la venta de miel y derivados, productos congelados, etc.)</v>
          </cell>
          <cell r="C484" t="str">
            <v>Comercio</v>
          </cell>
        </row>
        <row r="485">
          <cell r="A485">
            <v>463211</v>
          </cell>
          <cell r="B485" t="str">
            <v>Venta al por mayor de vino</v>
          </cell>
          <cell r="C485" t="str">
            <v>Comercio</v>
          </cell>
        </row>
        <row r="486">
          <cell r="A486">
            <v>463212</v>
          </cell>
          <cell r="B486" t="str">
            <v>Venta al por mayor de bebidas espiritosas</v>
          </cell>
          <cell r="C486" t="str">
            <v>Comercio</v>
          </cell>
        </row>
        <row r="487">
          <cell r="A487">
            <v>463219</v>
          </cell>
          <cell r="B487" t="str">
            <v>Venta al por mayor de bebidas alcohólicas n.c.p. (Incluye la venta de aperitivos con alcohol, cerveza, sidra, etc.)</v>
          </cell>
          <cell r="C487" t="str">
            <v>Comercio</v>
          </cell>
        </row>
        <row r="488">
          <cell r="A488">
            <v>463220</v>
          </cell>
          <cell r="B488" t="str">
            <v>Venta al por mayor de bebidas no alcohólicas (Incluye la venta de aguas, sodas, bebidas refrescantes, jarabes, extractos, concentrados,gaseosas, jugos, etc.)</v>
          </cell>
          <cell r="C488" t="str">
            <v>Comercio</v>
          </cell>
        </row>
        <row r="489">
          <cell r="A489">
            <v>463300</v>
          </cell>
          <cell r="B489" t="str">
            <v>Venta al por mayor de cigarrillos y productos de tabaco</v>
          </cell>
          <cell r="C489" t="str">
            <v>Comercio</v>
          </cell>
        </row>
        <row r="490">
          <cell r="A490">
            <v>464111</v>
          </cell>
          <cell r="B490" t="str">
            <v>Venta al por mayor de tejidos (telas)</v>
          </cell>
          <cell r="C490" t="str">
            <v>Comercio</v>
          </cell>
        </row>
        <row r="491">
          <cell r="A491">
            <v>464112</v>
          </cell>
          <cell r="B491" t="str">
            <v>Venta al por mayor de artículos de mercería (Incluye la venta de puntillas, galones, hombreras, agujas, botones, etc.)</v>
          </cell>
          <cell r="C491" t="str">
            <v>Comercio</v>
          </cell>
        </row>
        <row r="492">
          <cell r="A492">
            <v>464113</v>
          </cell>
          <cell r="B492" t="str">
            <v>Venta al por mayor de mantelería, ropa de cama y artículos textiles para el hogar</v>
          </cell>
          <cell r="C492" t="str">
            <v>Comercio</v>
          </cell>
        </row>
        <row r="493">
          <cell r="A493">
            <v>464114</v>
          </cell>
          <cell r="B493" t="str">
            <v>Venta al por mayor de tapices y alfombras de materiales textiles</v>
          </cell>
          <cell r="C493" t="str">
            <v>Comercio</v>
          </cell>
        </row>
        <row r="494">
          <cell r="A494">
            <v>464119</v>
          </cell>
          <cell r="B494" t="str">
            <v>Venta al por mayor de productos textiles n.c.p.</v>
          </cell>
          <cell r="C494" t="str">
            <v>Comercio</v>
          </cell>
        </row>
        <row r="495">
          <cell r="A495">
            <v>464121</v>
          </cell>
          <cell r="B495" t="str">
            <v>Venta al por mayor de prendas de vestir de cuero</v>
          </cell>
          <cell r="C495" t="str">
            <v>Comercio</v>
          </cell>
        </row>
        <row r="496">
          <cell r="A496">
            <v>464122</v>
          </cell>
          <cell r="B496" t="str">
            <v>Venta al por mayor de medias y prendas de punto</v>
          </cell>
          <cell r="C496" t="str">
            <v>Comercio</v>
          </cell>
        </row>
        <row r="497">
          <cell r="A497">
            <v>464129</v>
          </cell>
          <cell r="B497" t="str">
            <v>Venta al por mayor de prendas y accesorios de vestir n.c.p., excepto uniformes y ropa de trabajo</v>
          </cell>
          <cell r="C497" t="str">
            <v>Comercio</v>
          </cell>
        </row>
        <row r="498">
          <cell r="A498">
            <v>464130</v>
          </cell>
          <cell r="B498" t="str">
            <v>Venta al por mayor de calzado excepto el ortopédico (Incluye venta de calzado de cuero, tela, plástico, goma, etc.)</v>
          </cell>
          <cell r="C498" t="str">
            <v>Comercio</v>
          </cell>
        </row>
        <row r="499">
          <cell r="A499">
            <v>464141</v>
          </cell>
          <cell r="B499" t="str">
            <v>Venta al por mayor de pieles y cueros curtidos y salados</v>
          </cell>
          <cell r="C499" t="str">
            <v>Comercio</v>
          </cell>
        </row>
        <row r="500">
          <cell r="A500">
            <v>464142</v>
          </cell>
          <cell r="B500" t="str">
            <v>Venta al por mayor de suelas y afines (Incluye talabarterías, artículos regionales de cuero, almacenes de suelas, etc.)</v>
          </cell>
          <cell r="C500" t="str">
            <v>Comercio</v>
          </cell>
        </row>
        <row r="501">
          <cell r="A501">
            <v>464149</v>
          </cell>
          <cell r="B501" t="str">
            <v>Venta al por mayor de artículos de marroquinería, paraguas y productos similares n.c.p.</v>
          </cell>
          <cell r="C501" t="str">
            <v>Comercio</v>
          </cell>
        </row>
        <row r="502">
          <cell r="A502">
            <v>464150</v>
          </cell>
          <cell r="B502" t="str">
            <v>Venta al por mayor de uniformes y ropa de trabajo</v>
          </cell>
          <cell r="C502" t="str">
            <v>Comercio</v>
          </cell>
        </row>
        <row r="503">
          <cell r="A503">
            <v>464211</v>
          </cell>
          <cell r="B503" t="str">
            <v>Venta al por mayor de libros y publicaciones</v>
          </cell>
          <cell r="C503" t="str">
            <v>Comercio</v>
          </cell>
        </row>
        <row r="504">
          <cell r="A504">
            <v>464212</v>
          </cell>
          <cell r="B504" t="str">
            <v>Venta al por mayor de diarios y revistas</v>
          </cell>
          <cell r="C504" t="str">
            <v>Comercio</v>
          </cell>
        </row>
        <row r="505">
          <cell r="A505">
            <v>464221</v>
          </cell>
          <cell r="B505" t="str">
            <v>Venta al por mayor de papel y productos de papel y cartón excepto envases</v>
          </cell>
          <cell r="C505" t="str">
            <v>Comercio</v>
          </cell>
        </row>
        <row r="506">
          <cell r="A506">
            <v>464222</v>
          </cell>
          <cell r="B506" t="str">
            <v>Venta al por mayor de envases de papel y cartón</v>
          </cell>
          <cell r="C506" t="str">
            <v>Comercio</v>
          </cell>
        </row>
        <row r="507">
          <cell r="A507">
            <v>464223</v>
          </cell>
          <cell r="B507" t="str">
            <v>Venta al por mayor de artículos de librería y papelería</v>
          </cell>
          <cell r="C507" t="str">
            <v>Comercio</v>
          </cell>
        </row>
        <row r="508">
          <cell r="A508">
            <v>464310</v>
          </cell>
          <cell r="B508" t="str">
            <v>Venta al por mayor de productos farmacéuticos (Incluye venta de medicamentos y kits de diagnóstico como test de embarazo, hemoglucotest,vacunas, etc.)</v>
          </cell>
          <cell r="C508" t="str">
            <v>Comercio</v>
          </cell>
        </row>
        <row r="509">
          <cell r="A509">
            <v>464320</v>
          </cell>
          <cell r="B509" t="str">
            <v>Venta al por mayor de productos cosméticos, de tocador y de perfumería (Incluye venta de artículos para peluquería excepto equipamiento)</v>
          </cell>
          <cell r="C509" t="str">
            <v>Comercio</v>
          </cell>
        </row>
        <row r="510">
          <cell r="A510">
            <v>464330</v>
          </cell>
          <cell r="B510" t="str">
            <v>Venta al por mayor de instrumental médico y odontológico y artículos ortopédicos (Incluye venta de vaporizadores, nebulizadores,masajeadores, termómetros, prótesis, muletas, plantillas, calzado ortopédico y otros artículos similares de uso personal o doméstico)</v>
          </cell>
          <cell r="C510" t="str">
            <v>Comercio</v>
          </cell>
        </row>
        <row r="511">
          <cell r="A511">
            <v>464340</v>
          </cell>
          <cell r="B511" t="str">
            <v>Venta al por mayor de productos veterinarios</v>
          </cell>
          <cell r="C511" t="str">
            <v>Comercio</v>
          </cell>
        </row>
        <row r="512">
          <cell r="A512">
            <v>464410</v>
          </cell>
          <cell r="B512" t="str">
            <v>Venta al por mayor de artículos de óptica y de fotografía (Incluye venta de lentes de contacto, líquidos oftalmológicos, armazones, cristales ópticos, películas fotográficas, cámaras y accesorios para fotografía, etc.)</v>
          </cell>
          <cell r="C512" t="str">
            <v>Comercio</v>
          </cell>
        </row>
        <row r="513">
          <cell r="A513">
            <v>464420</v>
          </cell>
          <cell r="B513" t="str">
            <v>Venta al por mayor de artículos de relojería, joyería y fantasías</v>
          </cell>
          <cell r="C513" t="str">
            <v>Comercio</v>
          </cell>
        </row>
        <row r="514">
          <cell r="A514">
            <v>464501</v>
          </cell>
          <cell r="B514" t="str">
            <v>Venta al por mayor de electrodomésticos y artefactos para el hogar excepto equipos de audio y video</v>
          </cell>
          <cell r="C514" t="str">
            <v>Comercio</v>
          </cell>
        </row>
        <row r="515">
          <cell r="A515">
            <v>464502</v>
          </cell>
          <cell r="B515" t="str">
            <v>Venta al por mayor de equipos de audio, video y televisión</v>
          </cell>
          <cell r="C515" t="str">
            <v>Comercio</v>
          </cell>
        </row>
        <row r="516">
          <cell r="A516">
            <v>464610</v>
          </cell>
          <cell r="B516" t="str">
            <v>Venta al por mayor de muebles excepto de oficina; artículos de mimbre y corcho; colchones y somieres</v>
          </cell>
          <cell r="C516" t="str">
            <v>Comercio</v>
          </cell>
        </row>
        <row r="517">
          <cell r="A517">
            <v>464620</v>
          </cell>
          <cell r="B517" t="str">
            <v>Venta al por mayor de artículos de iluminación</v>
          </cell>
          <cell r="C517" t="str">
            <v>Comercio</v>
          </cell>
        </row>
        <row r="518">
          <cell r="A518">
            <v>464631</v>
          </cell>
          <cell r="B518" t="str">
            <v>Venta al por mayor de artículos de vidrio</v>
          </cell>
          <cell r="C518" t="str">
            <v>Comercio</v>
          </cell>
        </row>
        <row r="519">
          <cell r="A519">
            <v>464632</v>
          </cell>
          <cell r="B519" t="str">
            <v>Venta al por mayor de artículos de bazar y menaje excepto de vidrio</v>
          </cell>
          <cell r="C519" t="str">
            <v>Comercio</v>
          </cell>
        </row>
        <row r="520">
          <cell r="A520">
            <v>464910</v>
          </cell>
          <cell r="B520" t="str">
            <v>Venta al por mayor de CD y DVD de audio y video grabados</v>
          </cell>
          <cell r="C520" t="str">
            <v>Comercio</v>
          </cell>
        </row>
        <row r="521">
          <cell r="A521">
            <v>464920</v>
          </cell>
          <cell r="B521" t="str">
            <v>Venta al por mayor de materiales y productos de limpieza</v>
          </cell>
          <cell r="C521" t="str">
            <v>Comercio</v>
          </cell>
        </row>
        <row r="522">
          <cell r="A522">
            <v>464930</v>
          </cell>
          <cell r="B522" t="str">
            <v>Venta al por mayor de juguetes (Incluye artículos de cotillón)</v>
          </cell>
          <cell r="C522" t="str">
            <v>Comercio</v>
          </cell>
        </row>
        <row r="523">
          <cell r="A523">
            <v>464940</v>
          </cell>
          <cell r="B523" t="str">
            <v>Venta al por mayor de bicicletas y rodados similares (Incluye cochecitos y sillas de paseo para bebés, andadores, triciclos, etc.)</v>
          </cell>
          <cell r="C523" t="str">
            <v>Comercio</v>
          </cell>
        </row>
        <row r="524">
          <cell r="A524">
            <v>464950</v>
          </cell>
          <cell r="B524" t="str">
            <v>Venta al por mayor de artículos de esparcimiento y deportes (Incluye embarcaciones deportivas, armas y municiones, equipos de pesca, piletas de natación de lona o plástico, etc.)</v>
          </cell>
          <cell r="C524" t="str">
            <v>Comercio</v>
          </cell>
        </row>
        <row r="525">
          <cell r="A525">
            <v>464991</v>
          </cell>
          <cell r="B525" t="str">
            <v>Venta al por mayor de flores y plantas naturales y artificiales</v>
          </cell>
          <cell r="C525" t="str">
            <v>Comercio</v>
          </cell>
        </row>
        <row r="526">
          <cell r="A526">
            <v>464999</v>
          </cell>
          <cell r="B526" t="str">
            <v>Venta al por mayor de artículos de uso doméstico o personal n.c.p. (Incluye artículos de platería excepto los incluidos en talabartería,cuadros y marcos que no sean obra de arte o de colección, sahumerios y artículos de santería, parrillas y hogares, etc.)</v>
          </cell>
          <cell r="C526" t="str">
            <v>Comercio</v>
          </cell>
        </row>
        <row r="527">
          <cell r="A527">
            <v>465100</v>
          </cell>
          <cell r="B527" t="str">
            <v>Venta al por mayor de equipos, periféricos, accesorios y programas informáticos</v>
          </cell>
          <cell r="C527" t="str">
            <v>Comercio</v>
          </cell>
        </row>
        <row r="528">
          <cell r="A528">
            <v>465210</v>
          </cell>
          <cell r="B528" t="str">
            <v>Venta al por mayor de equipos de telefonía y comunicaciones</v>
          </cell>
          <cell r="C528" t="str">
            <v>Comercio</v>
          </cell>
        </row>
        <row r="529">
          <cell r="A529">
            <v>465220</v>
          </cell>
          <cell r="B529" t="str">
            <v>Venta al por mayor de componentes electrónicos</v>
          </cell>
          <cell r="C529" t="str">
            <v>Comercio</v>
          </cell>
        </row>
        <row r="530">
          <cell r="A530">
            <v>465310</v>
          </cell>
          <cell r="B530" t="str">
            <v>Venta al por mayor de máquinas, equipos e implementos de uso en los sectores agropecuario, jardinería, silvicultura, pesca y caza(Incluye venta de tractores, cosechadoras, enfardadoras, remolques de carga y descarga automática, motosierras, cortadoras de césped autopropulsadas, etc.)</v>
          </cell>
          <cell r="C530" t="str">
            <v>Comercio</v>
          </cell>
        </row>
        <row r="531">
          <cell r="A531">
            <v>465320</v>
          </cell>
          <cell r="B531" t="str">
            <v>Venta al por mayor de máquinas, equipos e implementos de uso en la elaboración de alimentos, bebidas y tabaco (Incluye máquinas para moler, picar y cocer alimentos, fabricadora de pastas, bateas, enfriadoras y envasadoras de bebidas, etc.)</v>
          </cell>
          <cell r="C531" t="str">
            <v>Comercio</v>
          </cell>
        </row>
        <row r="532">
          <cell r="A532">
            <v>465330</v>
          </cell>
          <cell r="B532" t="str">
            <v>Venta al por mayor de máquinas, equipos e implementos de uso en la fabricación de textiles, prendas y accesorios de vestir, calzado, artículos de cuero y marroquinería (Incluye venta de máquinas de coser, de cortar tejidos, de tejer, extender telas, robots de corte y otros equipos para la industria textil y confeccionista, etc.)</v>
          </cell>
          <cell r="C532" t="str">
            <v>Comercio</v>
          </cell>
        </row>
        <row r="533">
          <cell r="A533">
            <v>465340</v>
          </cell>
          <cell r="B533" t="str">
            <v>Venta al por mayor de máquinas, equipos e implementos de uso en imprentas, artes gráficas y actividades conexas (Incluye venta demáquinas fotocopiadoras -excepto las de uso personal-, copiadoras de planos, máquinas para imprimir, guillotinar, troquelar, encuadernar, etc.)</v>
          </cell>
          <cell r="C533" t="str">
            <v>Comercio</v>
          </cell>
        </row>
        <row r="534">
          <cell r="A534">
            <v>465350</v>
          </cell>
          <cell r="B534" t="str">
            <v>Venta al por mayor de máquinas, equipos e implementos de uso médico y paramédico (Incluye venta de equipos de diagnóstico y tratamiento,camillas, cajas de cirugía, jeringas y otros implementos de material descartable, etc.)</v>
          </cell>
          <cell r="C534" t="str">
            <v>Comercio</v>
          </cell>
        </row>
        <row r="535">
          <cell r="A535">
            <v>465360</v>
          </cell>
          <cell r="B535" t="str">
            <v>Venta al por mayor de máquinas, equipos e implementos de uso en la industria del plástico y del caucho (Incluye sopladora de envases, laminadora de plásticos, máquinas extrusoras y moldeadoras, etc.)</v>
          </cell>
          <cell r="C535" t="str">
            <v>Comercio</v>
          </cell>
        </row>
        <row r="536">
          <cell r="A536">
            <v>465390</v>
          </cell>
          <cell r="B536" t="str">
            <v>Venta al por mayor de máquinas, equipos e implementos de uso especial n.c.p. (Incluye motoniveladoras, excavadoras, palas mecánicas, perforadoras-percutoras, etc.)</v>
          </cell>
          <cell r="C536" t="str">
            <v>Comercio</v>
          </cell>
        </row>
        <row r="537">
          <cell r="A537">
            <v>465400</v>
          </cell>
          <cell r="B537" t="str">
            <v>Venta al por mayor de máquinas - herramienta de uso general</v>
          </cell>
          <cell r="C537" t="str">
            <v>Comercio</v>
          </cell>
        </row>
        <row r="538">
          <cell r="A538">
            <v>465500</v>
          </cell>
          <cell r="B538" t="str">
            <v>Venta al por mayor de vehículos, equipos y máquinas para el transporte ferroviario, aéreo y de navegación</v>
          </cell>
          <cell r="C538" t="str">
            <v>Comercio</v>
          </cell>
        </row>
        <row r="539">
          <cell r="A539">
            <v>465610</v>
          </cell>
          <cell r="B539" t="str">
            <v>Venta al por mayor de muebles e instalaciones para oficinas</v>
          </cell>
          <cell r="C539" t="str">
            <v>Comercio</v>
          </cell>
        </row>
        <row r="540">
          <cell r="A540">
            <v>465690</v>
          </cell>
          <cell r="B540" t="str">
            <v>Venta al por mayor de muebles e instalaciones para la industria, el comercio y los servicios n.c.p.</v>
          </cell>
          <cell r="C540" t="str">
            <v>Comercio</v>
          </cell>
        </row>
        <row r="541">
          <cell r="A541">
            <v>465910</v>
          </cell>
          <cell r="B541" t="str">
            <v>Venta al por mayor de máquinas y equipo de control y seguridad</v>
          </cell>
          <cell r="C541" t="str">
            <v>Comercio</v>
          </cell>
        </row>
        <row r="542">
          <cell r="A542">
            <v>465920</v>
          </cell>
          <cell r="B542" t="str">
            <v>Venta al por mayor de maquinaria y equipo de oficina, excepto equipo informático</v>
          </cell>
          <cell r="C542" t="str">
            <v>Comercio</v>
          </cell>
        </row>
        <row r="543">
          <cell r="A543">
            <v>465930</v>
          </cell>
          <cell r="B543" t="str">
            <v>Venta al por mayor de equipo profesional y científico e instrumentos de medida y de control n.c.p.</v>
          </cell>
          <cell r="C543" t="str">
            <v>Comercio</v>
          </cell>
        </row>
        <row r="544">
          <cell r="A544">
            <v>465990</v>
          </cell>
          <cell r="B544" t="str">
            <v>Venta al por mayor de máquinas, equipo y materiales conexos n.c.p.</v>
          </cell>
          <cell r="C544" t="str">
            <v>Comercio</v>
          </cell>
        </row>
        <row r="545">
          <cell r="A545">
            <v>466110</v>
          </cell>
          <cell r="B545" t="str">
            <v>Venta al por mayor de combustibles y lubricantes para automotores licuado</v>
          </cell>
          <cell r="C545" t="str">
            <v>Comercio</v>
          </cell>
        </row>
        <row r="546">
          <cell r="A546">
            <v>466121</v>
          </cell>
          <cell r="B546" t="str">
            <v>Fraccionamiento y distribución de gas</v>
          </cell>
          <cell r="C546" t="str">
            <v>Comercio</v>
          </cell>
        </row>
        <row r="547">
          <cell r="A547">
            <v>466129</v>
          </cell>
          <cell r="B547" t="str">
            <v>Venta al por mayor de combustibles, lubricantes, leña y carbón, excepto gas licuado y combustibles y lubricantes para automotores</v>
          </cell>
          <cell r="C547" t="str">
            <v>Comercio</v>
          </cell>
        </row>
        <row r="548">
          <cell r="A548">
            <v>466200</v>
          </cell>
          <cell r="B548" t="str">
            <v>Venta al por mayor de metales y minerales metalíferos</v>
          </cell>
          <cell r="C548" t="str">
            <v>Comercio</v>
          </cell>
        </row>
        <row r="549">
          <cell r="A549">
            <v>466310</v>
          </cell>
          <cell r="B549" t="str">
            <v>Venta al por mayor de aberturas (Incluye puertas, ventanas, cortinas de enrollar, madera, aluminio, puertas corredizas, frentes de placard, etc.)</v>
          </cell>
          <cell r="C549" t="str">
            <v>Comercio</v>
          </cell>
        </row>
        <row r="550">
          <cell r="A550">
            <v>466320</v>
          </cell>
          <cell r="B550" t="str">
            <v>Venta al por mayor de productos de madera excepto muebles (Incluye placas, varillas, parqué, machimbre, etc.)</v>
          </cell>
          <cell r="C550" t="str">
            <v>Comercio</v>
          </cell>
        </row>
        <row r="551">
          <cell r="A551">
            <v>466330</v>
          </cell>
          <cell r="B551" t="str">
            <v>Venta al por mayor de artículos de ferretería y materiales eléctricos (Incluye la venta de clavos, cerraduras, cable coaxil, etc.)</v>
          </cell>
          <cell r="C551" t="str">
            <v>Comercio</v>
          </cell>
        </row>
        <row r="552">
          <cell r="A552">
            <v>466340</v>
          </cell>
          <cell r="B552" t="str">
            <v>Venta al por mayor de pinturas y productos conexos</v>
          </cell>
          <cell r="C552" t="str">
            <v>Comercio</v>
          </cell>
        </row>
        <row r="553">
          <cell r="A553">
            <v>466350</v>
          </cell>
          <cell r="B553" t="str">
            <v>Venta al por mayor de cristales y espejos</v>
          </cell>
          <cell r="C553" t="str">
            <v>Comercio</v>
          </cell>
        </row>
        <row r="554">
          <cell r="A554">
            <v>466360</v>
          </cell>
          <cell r="B554" t="str">
            <v>Venta al por mayor de artículos para plomería, instalación de gas y calefacción</v>
          </cell>
          <cell r="C554" t="str">
            <v>Comercio</v>
          </cell>
        </row>
        <row r="555">
          <cell r="A555">
            <v>466370</v>
          </cell>
          <cell r="B555" t="str">
            <v>Venta al por mayor de papeles para pared, revestimiento para pisos de goma, plástico y textiles, y artículos similares para la decoración</v>
          </cell>
          <cell r="C555" t="str">
            <v>Comercio</v>
          </cell>
        </row>
        <row r="556">
          <cell r="A556">
            <v>466391</v>
          </cell>
          <cell r="B556" t="str">
            <v>Venta al por mayor de artículos de loza, cerámica y porcelana de uso en construcción</v>
          </cell>
          <cell r="C556" t="str">
            <v>Comercio</v>
          </cell>
        </row>
        <row r="557">
          <cell r="A557">
            <v>466399</v>
          </cell>
          <cell r="B557" t="str">
            <v>Venta al por mayor de artículos para la construcción n.c.p. (No incluye artículos y materiales de demolición: 466990)</v>
          </cell>
          <cell r="C557" t="str">
            <v>Comercio</v>
          </cell>
        </row>
        <row r="558">
          <cell r="A558">
            <v>466910</v>
          </cell>
          <cell r="B558" t="str">
            <v>Venta al por mayor de productos intermedios n.c.p., desperdicios y desechos textiles</v>
          </cell>
          <cell r="C558" t="str">
            <v>Comercio</v>
          </cell>
        </row>
        <row r="559">
          <cell r="A559">
            <v>466920</v>
          </cell>
          <cell r="B559" t="str">
            <v>Venta al por mayor de productos intermedios n.c.p., desperdicios y desechos de papel y cartón</v>
          </cell>
          <cell r="C559" t="str">
            <v>Comercio</v>
          </cell>
        </row>
        <row r="560">
          <cell r="A560">
            <v>466931</v>
          </cell>
          <cell r="B560" t="str">
            <v>Venta al por mayor de artículos de plástico</v>
          </cell>
          <cell r="C560" t="str">
            <v>Comercio</v>
          </cell>
        </row>
        <row r="561">
          <cell r="A561">
            <v>466932</v>
          </cell>
          <cell r="B561" t="str">
            <v>Venta al por mayor de abonos, fertilizantes y plaguicidas</v>
          </cell>
          <cell r="C561" t="str">
            <v>Comercio</v>
          </cell>
        </row>
        <row r="562">
          <cell r="A562">
            <v>466939</v>
          </cell>
          <cell r="B562" t="str">
            <v>Venta al por mayor de productos intermedios, desperdicios y desechos de vidrio, caucho, goma y químicos n.c.p.</v>
          </cell>
          <cell r="C562" t="str">
            <v>Comercio</v>
          </cell>
        </row>
        <row r="563">
          <cell r="A563">
            <v>466940</v>
          </cell>
          <cell r="B563" t="str">
            <v>Venta al por mayor de productos intermedios n.c.p., desperdicios y desechos metálicos (Incluye chatarra, viruta de metales diversos, etc.)</v>
          </cell>
          <cell r="C563" t="str">
            <v>Comercio</v>
          </cell>
        </row>
        <row r="564">
          <cell r="A564">
            <v>466990</v>
          </cell>
          <cell r="B564" t="str">
            <v>Venta al por mayor de productos intermedios, desperdicios y desechos n.c.p.</v>
          </cell>
          <cell r="C564" t="str">
            <v>Comercio</v>
          </cell>
        </row>
        <row r="565">
          <cell r="A565">
            <v>469010</v>
          </cell>
          <cell r="B565" t="str">
            <v>Venta al por mayor de insumos agropecuarios diversos</v>
          </cell>
          <cell r="C565" t="str">
            <v>Comercio</v>
          </cell>
        </row>
        <row r="566">
          <cell r="A566">
            <v>469090</v>
          </cell>
          <cell r="B566" t="str">
            <v>Venta al por mayor de mercancías n.c.p.</v>
          </cell>
          <cell r="C566" t="str">
            <v>Comercio</v>
          </cell>
        </row>
        <row r="567">
          <cell r="A567">
            <v>471110</v>
          </cell>
          <cell r="B567" t="str">
            <v>Venta al por menor en hipermercados</v>
          </cell>
          <cell r="C567" t="str">
            <v>Comercio</v>
          </cell>
        </row>
        <row r="568">
          <cell r="A568">
            <v>471120</v>
          </cell>
          <cell r="B568" t="str">
            <v>Venta al por menor en supermercados</v>
          </cell>
          <cell r="C568" t="str">
            <v>Comercio</v>
          </cell>
        </row>
        <row r="569">
          <cell r="A569">
            <v>471130</v>
          </cell>
          <cell r="B569" t="str">
            <v>Venta al por menor en minimercados (Incluye mercaditos, autoservicios y establecimientos similares que vendan carnes, verduras ydemás productos alimenticios en forma conjunta)</v>
          </cell>
          <cell r="C569" t="str">
            <v>Comercio</v>
          </cell>
        </row>
        <row r="570">
          <cell r="A570">
            <v>471190</v>
          </cell>
          <cell r="B570" t="str">
            <v>Venta al por menor en kioscos, polirrubros y comercios no especializados n.c.p.</v>
          </cell>
          <cell r="C570" t="str">
            <v>Comercio</v>
          </cell>
        </row>
        <row r="571">
          <cell r="A571">
            <v>471900</v>
          </cell>
          <cell r="B571" t="str">
            <v>Venta al por menor en comercios no especializados, sin predominio de productos alimenticios y bebidas</v>
          </cell>
          <cell r="C571" t="str">
            <v>Comercio</v>
          </cell>
        </row>
        <row r="572">
          <cell r="A572">
            <v>472111</v>
          </cell>
          <cell r="B572" t="str">
            <v>Venta al por menor de productos lácteos</v>
          </cell>
          <cell r="C572" t="str">
            <v>Comercio</v>
          </cell>
        </row>
        <row r="573">
          <cell r="A573">
            <v>472112</v>
          </cell>
          <cell r="B573" t="str">
            <v>Venta al por menor de fiambres y embutidos</v>
          </cell>
          <cell r="C573" t="str">
            <v>Comercio</v>
          </cell>
        </row>
        <row r="574">
          <cell r="A574">
            <v>472120</v>
          </cell>
          <cell r="B574" t="str">
            <v>Venta al por menor de productos de almacén y dietética</v>
          </cell>
          <cell r="C574" t="str">
            <v>Comercio</v>
          </cell>
        </row>
        <row r="575">
          <cell r="A575">
            <v>472130</v>
          </cell>
          <cell r="B575" t="str">
            <v>Venta al por menor de carnes rojas, menudencias y chacinados frescos</v>
          </cell>
          <cell r="C575" t="str">
            <v>Comercio</v>
          </cell>
        </row>
        <row r="576">
          <cell r="A576">
            <v>472140</v>
          </cell>
          <cell r="B576" t="str">
            <v>Venta al por menor de huevos, carne de aves y productos de granja y de la caza</v>
          </cell>
          <cell r="C576" t="str">
            <v>Comercio</v>
          </cell>
        </row>
        <row r="577">
          <cell r="A577">
            <v>472150</v>
          </cell>
          <cell r="B577" t="str">
            <v>Venta al por menor de pescados y productos de la pesca</v>
          </cell>
          <cell r="C577" t="str">
            <v>Comercio</v>
          </cell>
        </row>
        <row r="578">
          <cell r="A578">
            <v>472160</v>
          </cell>
          <cell r="B578" t="str">
            <v>Venta al por menor de frutas, legumbres y hortalizas frescas</v>
          </cell>
          <cell r="C578" t="str">
            <v>Comercio</v>
          </cell>
        </row>
        <row r="579">
          <cell r="A579">
            <v>472171</v>
          </cell>
          <cell r="B579" t="str">
            <v>Venta al por menor de pan y productos de panadería</v>
          </cell>
          <cell r="C579" t="str">
            <v>Comercio</v>
          </cell>
        </row>
        <row r="580">
          <cell r="A580">
            <v>472172</v>
          </cell>
          <cell r="B580" t="str">
            <v>Venta al por menor de bombones, golosinas y demás productos de confitería</v>
          </cell>
          <cell r="C580" t="str">
            <v>Comercio</v>
          </cell>
        </row>
        <row r="581">
          <cell r="A581">
            <v>472190</v>
          </cell>
          <cell r="B581" t="str">
            <v>Venta al por menor de productos alimenticios n.c.p., en comercios especializados</v>
          </cell>
          <cell r="C581" t="str">
            <v>Comercio</v>
          </cell>
        </row>
        <row r="582">
          <cell r="A582">
            <v>472200</v>
          </cell>
          <cell r="B582" t="str">
            <v>Venta al por menor de bebidas en comercios especializados</v>
          </cell>
          <cell r="C582" t="str">
            <v>Comercio</v>
          </cell>
        </row>
        <row r="583">
          <cell r="A583">
            <v>472300</v>
          </cell>
          <cell r="B583" t="str">
            <v>Venta al por menor de tabaco en comercios especializados</v>
          </cell>
          <cell r="C583" t="str">
            <v>Comercio</v>
          </cell>
        </row>
        <row r="584">
          <cell r="A584">
            <v>473000</v>
          </cell>
          <cell r="B584" t="str">
            <v>Venta al por menor de combustible para vehículos automotores y motocicletas (Incluye la venta al por menor de productos lubricantes y refrigerantes)</v>
          </cell>
          <cell r="C584" t="str">
            <v>Comercio</v>
          </cell>
        </row>
        <row r="585">
          <cell r="A585">
            <v>474010</v>
          </cell>
          <cell r="B585" t="str">
            <v>Venta al por menor de equipos, periféricos, accesorios y programas informáticos</v>
          </cell>
          <cell r="C585" t="str">
            <v>Comercio</v>
          </cell>
        </row>
        <row r="586">
          <cell r="A586">
            <v>474020</v>
          </cell>
          <cell r="B586" t="str">
            <v>Venta al por menor de aparatos de telefonía y comunicación (Incluye teléfonos, celulares, fax, etc.)</v>
          </cell>
          <cell r="C586" t="str">
            <v>Comercio</v>
          </cell>
        </row>
        <row r="587">
          <cell r="A587">
            <v>475110</v>
          </cell>
          <cell r="B587" t="str">
            <v>Venta al por menor de hilados, tejidos y artículos de mercería (Incluye mercerías, sederías, comercios de venta de lanas y otroshilados, etc.)</v>
          </cell>
          <cell r="C587" t="str">
            <v>Comercio</v>
          </cell>
        </row>
        <row r="588">
          <cell r="A588">
            <v>475120</v>
          </cell>
          <cell r="B588" t="str">
            <v>Venta al por menor de confecciones para el hogar (Incluye la venta al por menor de sábanas, toallas, mantelería, cortinas confeccionadas, colchas, cubrecamas, etc.)</v>
          </cell>
          <cell r="C588" t="str">
            <v>Comercio</v>
          </cell>
        </row>
        <row r="589">
          <cell r="A589">
            <v>475190</v>
          </cell>
          <cell r="B589" t="str">
            <v>Venta al por menor de artículos textiles n.c.p. excepto prendas de vestir (Incluye la venta al por menor de tapices, alfombras, etc.)</v>
          </cell>
          <cell r="C589" t="str">
            <v>Comercio</v>
          </cell>
        </row>
        <row r="590">
          <cell r="A590">
            <v>475210</v>
          </cell>
          <cell r="B590" t="str">
            <v>Venta al por menor de aberturas (Incluye puertas, ventanas, cortinas de enrollar de PVC, madera, aluminio, puertas corredizas, frentes de placarás, etc.)</v>
          </cell>
          <cell r="C590" t="str">
            <v>Comercio</v>
          </cell>
        </row>
        <row r="591">
          <cell r="A591">
            <v>475220</v>
          </cell>
          <cell r="B591" t="str">
            <v>Venta al por menor de maderas y artículos de madera y corcho, excepto muebles</v>
          </cell>
          <cell r="C591" t="str">
            <v>Comercio</v>
          </cell>
        </row>
        <row r="592">
          <cell r="A592">
            <v>475230</v>
          </cell>
          <cell r="B592" t="str">
            <v>Venta al por menor de artículos de ferretería y materiales eléctricos</v>
          </cell>
          <cell r="C592" t="str">
            <v>Comercio</v>
          </cell>
        </row>
        <row r="593">
          <cell r="A593">
            <v>475240</v>
          </cell>
          <cell r="B593" t="str">
            <v>Venta al por menor de pinturas y productos conexos</v>
          </cell>
          <cell r="C593" t="str">
            <v>Comercio</v>
          </cell>
        </row>
        <row r="594">
          <cell r="A594">
            <v>475250</v>
          </cell>
          <cell r="B594" t="str">
            <v>Venta al por menor de artículos para plomería e instalación de gas</v>
          </cell>
          <cell r="C594" t="str">
            <v>Comercio</v>
          </cell>
        </row>
        <row r="595">
          <cell r="A595">
            <v>475260</v>
          </cell>
          <cell r="B595" t="str">
            <v>Venta al por menor de cristales, espejos, mamparas y cerramientos</v>
          </cell>
          <cell r="C595" t="str">
            <v>Comercio</v>
          </cell>
        </row>
        <row r="596">
          <cell r="A596">
            <v>475270</v>
          </cell>
          <cell r="B596" t="str">
            <v>Venta al por menor de papeles para pared, revestimientos para pisos y artículos similares para la decoración</v>
          </cell>
          <cell r="C596" t="str">
            <v>Comercio</v>
          </cell>
        </row>
        <row r="597">
          <cell r="A597">
            <v>475290</v>
          </cell>
          <cell r="B597" t="str">
            <v>Venta al por menor de materiales de construcción n.c.p.</v>
          </cell>
          <cell r="C597" t="str">
            <v>Comercio</v>
          </cell>
        </row>
        <row r="598">
          <cell r="A598">
            <v>475300</v>
          </cell>
          <cell r="B598" t="str">
            <v>Venta al por menor de electrodomésticos, artefactos para el hogar y equipos de audio y video</v>
          </cell>
          <cell r="C598" t="str">
            <v>Comercio</v>
          </cell>
        </row>
        <row r="599">
          <cell r="A599">
            <v>475410</v>
          </cell>
          <cell r="B599" t="str">
            <v>Venta al por menor de muebles para el hogar, artículos de mimbre y corcho</v>
          </cell>
          <cell r="C599" t="str">
            <v>Comercio</v>
          </cell>
        </row>
        <row r="600">
          <cell r="A600">
            <v>475420</v>
          </cell>
          <cell r="B600" t="str">
            <v>Venta al por menor de colchones y somieres</v>
          </cell>
          <cell r="C600" t="str">
            <v>Comercio</v>
          </cell>
        </row>
        <row r="601">
          <cell r="A601">
            <v>475430</v>
          </cell>
          <cell r="B601" t="str">
            <v>Venta al por menor de artículos de iluminación</v>
          </cell>
          <cell r="C601" t="str">
            <v>Comercio</v>
          </cell>
        </row>
        <row r="602">
          <cell r="A602">
            <v>475440</v>
          </cell>
          <cell r="B602" t="str">
            <v>Venta al por menor de artículos de bazar y menaje (Incluye venta al por menor de vajilla, cubiertos, etc.)</v>
          </cell>
          <cell r="C602" t="str">
            <v>Comercio</v>
          </cell>
        </row>
        <row r="603">
          <cell r="A603">
            <v>475490</v>
          </cell>
          <cell r="B603" t="str">
            <v>Venta al por menor de artículos para el hogar n.c.p. (Incluye perchas, marcos, cuadros, etc.)</v>
          </cell>
          <cell r="C603" t="str">
            <v>Comercio</v>
          </cell>
        </row>
        <row r="604">
          <cell r="A604">
            <v>476110</v>
          </cell>
          <cell r="B604" t="str">
            <v>Venta al por menor de libros</v>
          </cell>
          <cell r="C604" t="str">
            <v>Comercio</v>
          </cell>
        </row>
        <row r="605">
          <cell r="A605">
            <v>476120</v>
          </cell>
          <cell r="B605" t="str">
            <v>Venta al por menor de diarios y revistas</v>
          </cell>
          <cell r="C605" t="str">
            <v>Comercio</v>
          </cell>
        </row>
        <row r="606">
          <cell r="A606">
            <v>476130</v>
          </cell>
          <cell r="B606" t="str">
            <v>Venta al por menor de papel, cartón, materiales de embalaje y artículos de librería</v>
          </cell>
          <cell r="C606" t="str">
            <v>Comercio</v>
          </cell>
        </row>
        <row r="607">
          <cell r="A607">
            <v>476200</v>
          </cell>
          <cell r="B607" t="str">
            <v>Venta al por menor de CD y DVD de audio y video grabados (Incluye CD y DVD vírgenes)</v>
          </cell>
          <cell r="C607" t="str">
            <v>Comercio</v>
          </cell>
        </row>
        <row r="608">
          <cell r="A608">
            <v>476310</v>
          </cell>
          <cell r="B608" t="str">
            <v>Venta al por menor de equipos y artículos deportivos (Incluye la venta y reparación de bicicletas, la venta de aparatos de gimnasia y deequipos de "camping", etc.)</v>
          </cell>
          <cell r="C608" t="str">
            <v>Comercio</v>
          </cell>
        </row>
        <row r="609">
          <cell r="A609">
            <v>476320</v>
          </cell>
          <cell r="B609" t="str">
            <v>Venta al por menor de armas, artículos para la caza y pesca</v>
          </cell>
          <cell r="C609" t="str">
            <v>Comercio</v>
          </cell>
        </row>
        <row r="610">
          <cell r="A610">
            <v>476400</v>
          </cell>
          <cell r="B610" t="str">
            <v>Venta al por menor de juguetes, artículos de cotillón y juegos de mesa</v>
          </cell>
          <cell r="C610" t="str">
            <v>Comercio</v>
          </cell>
        </row>
        <row r="611">
          <cell r="A611">
            <v>477110</v>
          </cell>
          <cell r="B611" t="str">
            <v>Venta al por menor de ropa interior, medias, prendas para dormir y para la playa (Incluye corsetería, lencería, camisetas, mediasexcepto ortopédicas, pijamas, camisones y saltos de cama, salidas de baño, trajes de baño, etc.)</v>
          </cell>
          <cell r="C611" t="str">
            <v>Comercio</v>
          </cell>
        </row>
        <row r="612">
          <cell r="A612">
            <v>477120</v>
          </cell>
          <cell r="B612" t="str">
            <v>Venta al por menor de uniformes escolares y guardapolvos</v>
          </cell>
          <cell r="C612" t="str">
            <v>Comercio</v>
          </cell>
        </row>
        <row r="613">
          <cell r="A613">
            <v>477130</v>
          </cell>
          <cell r="B613" t="str">
            <v>Venta al por menor de indumentaria para bebés y niños</v>
          </cell>
          <cell r="C613" t="str">
            <v>Comercio</v>
          </cell>
        </row>
        <row r="614">
          <cell r="A614">
            <v>477140</v>
          </cell>
          <cell r="B614" t="str">
            <v>Venta al por menor de indumentaria deportiva</v>
          </cell>
          <cell r="C614" t="str">
            <v>Comercio</v>
          </cell>
        </row>
        <row r="615">
          <cell r="A615">
            <v>477150</v>
          </cell>
          <cell r="B615" t="str">
            <v>Venta al por menor de prendas de cuero</v>
          </cell>
          <cell r="C615" t="str">
            <v>Comercio</v>
          </cell>
        </row>
        <row r="616">
          <cell r="A616">
            <v>477190</v>
          </cell>
          <cell r="B616" t="str">
            <v>Venta al por menor de prendas y accesorios de vestir n.c.p.</v>
          </cell>
          <cell r="C616" t="str">
            <v>Comercio</v>
          </cell>
        </row>
        <row r="617">
          <cell r="A617">
            <v>477210</v>
          </cell>
          <cell r="B617" t="str">
            <v>Venta al por menor de artículos de talabartería y artículos regionales (Incluye venta de artículos regionales de cuero, plata, alpaca ysimilares)</v>
          </cell>
          <cell r="C617" t="str">
            <v>Comercio</v>
          </cell>
        </row>
        <row r="618">
          <cell r="A618">
            <v>477220</v>
          </cell>
          <cell r="B618" t="str">
            <v>Venta al por menor de calzado, excepto el ortopédico y el deportivo (No incluye almacenes de suelas 464142)</v>
          </cell>
          <cell r="C618" t="str">
            <v>Comercio</v>
          </cell>
        </row>
        <row r="619">
          <cell r="A619">
            <v>477230</v>
          </cell>
          <cell r="B619" t="str">
            <v>Venta al por menor de calzado deportivo</v>
          </cell>
          <cell r="C619" t="str">
            <v>Comercio</v>
          </cell>
        </row>
        <row r="620">
          <cell r="A620">
            <v>477290</v>
          </cell>
          <cell r="B620" t="str">
            <v>Venta al por menor de artículos de marroquinería, paraguas y similares n.c.p.</v>
          </cell>
          <cell r="C620" t="str">
            <v>Comercio</v>
          </cell>
        </row>
        <row r="621">
          <cell r="A621">
            <v>477310</v>
          </cell>
          <cell r="B621" t="str">
            <v>Venta al por menor de productos farmacéuticos y de herboristería</v>
          </cell>
          <cell r="C621" t="str">
            <v>Comercio</v>
          </cell>
        </row>
        <row r="622">
          <cell r="A622">
            <v>477320</v>
          </cell>
          <cell r="B622" t="str">
            <v>Venta al por menor de productos cosméticos, de tocador y de perfumería</v>
          </cell>
          <cell r="C622" t="str">
            <v>Comercio</v>
          </cell>
        </row>
        <row r="623">
          <cell r="A623">
            <v>477330</v>
          </cell>
          <cell r="B623" t="str">
            <v>Venta al por menor de instrumental médico y odontológico y artículos ortopédicos (Incluye venta de vaporizadores, nebulizadores,masajeadores, termómetros, prótesis, muletas, plantillas, calzado ortopédico y otros artículos similares de uso personal o doméstico)</v>
          </cell>
          <cell r="C623" t="str">
            <v>Comercio</v>
          </cell>
        </row>
        <row r="624">
          <cell r="A624">
            <v>477410</v>
          </cell>
          <cell r="B624" t="str">
            <v>Venta al por menor de artículos de óptica y fotografía</v>
          </cell>
          <cell r="C624" t="str">
            <v>Comercio</v>
          </cell>
        </row>
        <row r="625">
          <cell r="A625">
            <v>477420</v>
          </cell>
          <cell r="B625" t="str">
            <v>Venta al por menor de artículos de relojería y joyería</v>
          </cell>
          <cell r="C625" t="str">
            <v>Comercio</v>
          </cell>
        </row>
        <row r="626">
          <cell r="A626">
            <v>477430</v>
          </cell>
          <cell r="B626" t="str">
            <v>Venta al por menor de "bijouterie" y fantasía</v>
          </cell>
          <cell r="C626" t="str">
            <v>Comercio</v>
          </cell>
        </row>
        <row r="627">
          <cell r="A627">
            <v>477440</v>
          </cell>
          <cell r="B627" t="str">
            <v>Venta al por menor de flores, plantas, semillas, abonos, fertilizantes y otros productos de vivero</v>
          </cell>
          <cell r="C627" t="str">
            <v>Comercio</v>
          </cell>
        </row>
        <row r="628">
          <cell r="A628">
            <v>477450</v>
          </cell>
          <cell r="B628" t="str">
            <v>Venta al por menor de materiales y productos de limpieza</v>
          </cell>
          <cell r="C628" t="str">
            <v>Comercio</v>
          </cell>
        </row>
        <row r="629">
          <cell r="A629">
            <v>477460</v>
          </cell>
          <cell r="B629" t="str">
            <v>Venta al por menor de fuel oil, gas en garrafas, carbón y leña (No incluye las estaciones de servicios que se</v>
          </cell>
          <cell r="C629" t="str">
            <v>Comercio</v>
          </cell>
        </row>
        <row r="630">
          <cell r="A630">
            <v>477470</v>
          </cell>
          <cell r="B630" t="str">
            <v>Venta al por menor de productos veterinarios, animales domésticos y alimento balanceado para mascotas</v>
          </cell>
          <cell r="C630" t="str">
            <v>Comercio</v>
          </cell>
        </row>
        <row r="631">
          <cell r="A631">
            <v>477480</v>
          </cell>
          <cell r="B631" t="str">
            <v>Venta al por menor de obras de arte</v>
          </cell>
          <cell r="C631" t="str">
            <v>Comercio</v>
          </cell>
        </row>
        <row r="632">
          <cell r="A632">
            <v>477490</v>
          </cell>
          <cell r="B632" t="str">
            <v>Venta al por menor de artículos nuevos n.c.p. (Incluye la venta realizada en casas de regalos, de artesanías, pelucas, de artículos religiosos -santerías-, recarga de matafuegos, etc.)</v>
          </cell>
          <cell r="C632" t="str">
            <v>Comercio</v>
          </cell>
        </row>
        <row r="633">
          <cell r="A633">
            <v>477810</v>
          </cell>
          <cell r="B633" t="str">
            <v>Venta al por menor de muebles usados</v>
          </cell>
          <cell r="C633" t="str">
            <v>Comercio</v>
          </cell>
        </row>
        <row r="634">
          <cell r="A634">
            <v>477820</v>
          </cell>
          <cell r="B634" t="str">
            <v>Venta al por menor de libros, revistas y similares usados</v>
          </cell>
          <cell r="C634" t="str">
            <v>Comercio</v>
          </cell>
        </row>
        <row r="635">
          <cell r="A635">
            <v>477830</v>
          </cell>
          <cell r="B635" t="str">
            <v>Venta al por menor de antigüedades (Incluye venta de antigüedades en remates)</v>
          </cell>
          <cell r="C635" t="str">
            <v>Comercio</v>
          </cell>
        </row>
        <row r="636">
          <cell r="A636">
            <v>477840</v>
          </cell>
          <cell r="B636" t="str">
            <v>Venta al por menor de oro, monedas, sellos y similares (Incluye la venta de monedas de colección, estampillas, etc.)</v>
          </cell>
          <cell r="C636" t="str">
            <v>Comercio</v>
          </cell>
        </row>
        <row r="637">
          <cell r="A637">
            <v>477890</v>
          </cell>
          <cell r="B637" t="str">
            <v>Venta al por menor de artículos usados n.c.p. excepto automotores y motocicletas</v>
          </cell>
          <cell r="C637" t="str">
            <v>Comercio</v>
          </cell>
        </row>
        <row r="638">
          <cell r="A638">
            <v>478010</v>
          </cell>
          <cell r="B638" t="str">
            <v>Venta al por menor de alimentos, bebidas y tabaco en puestos móviles y mercados</v>
          </cell>
          <cell r="C638" t="str">
            <v>Comercio</v>
          </cell>
        </row>
        <row r="639">
          <cell r="A639">
            <v>478090</v>
          </cell>
          <cell r="B639" t="str">
            <v>Venta al por menor de productos n.c.p. en puestos móviles y mercados</v>
          </cell>
          <cell r="C639" t="str">
            <v>Comercio</v>
          </cell>
        </row>
        <row r="640">
          <cell r="A640">
            <v>479101</v>
          </cell>
          <cell r="B640" t="str">
            <v>Venta al por menor por "Internet"</v>
          </cell>
          <cell r="C640" t="str">
            <v>Comercio</v>
          </cell>
        </row>
        <row r="641">
          <cell r="A641">
            <v>479109</v>
          </cell>
          <cell r="B641" t="str">
            <v>Venta al por menor por correo, televisión y otros medios de comunicación n.c.p.</v>
          </cell>
          <cell r="C641" t="str">
            <v>Comercio</v>
          </cell>
        </row>
        <row r="642">
          <cell r="A642">
            <v>479900</v>
          </cell>
          <cell r="B642" t="str">
            <v>Venta al por menor no realizada en establecimientos n.c.p. (Incluye venta mediante máquinas expendedoras, vendedores ambulantes yvendedores a domicilio)</v>
          </cell>
          <cell r="C642" t="str">
            <v>Comercio</v>
          </cell>
        </row>
        <row r="643">
          <cell r="A643">
            <v>491110</v>
          </cell>
          <cell r="B643" t="str">
            <v>Servicio de transporte ferroviario urbano y suburbano de pasajeros (Incluye el servicio de subterráneo y de premetro)</v>
          </cell>
          <cell r="C643" t="str">
            <v>Servicios</v>
          </cell>
        </row>
        <row r="644">
          <cell r="A644">
            <v>491120</v>
          </cell>
          <cell r="B644" t="str">
            <v>Servicio de transporte ferroviario interurbano de pasajeros</v>
          </cell>
          <cell r="C644" t="str">
            <v>Servicios</v>
          </cell>
        </row>
        <row r="645">
          <cell r="A645">
            <v>491200</v>
          </cell>
          <cell r="B645" t="str">
            <v>Servicio de transporte ferroviario de cargas</v>
          </cell>
          <cell r="C645" t="str">
            <v>Servicios</v>
          </cell>
        </row>
        <row r="646">
          <cell r="A646">
            <v>492110</v>
          </cell>
          <cell r="B646" t="str">
            <v>Servicio de transporte automotor urbano y suburbano regular de pasajeros</v>
          </cell>
          <cell r="C646" t="str">
            <v>Servicios</v>
          </cell>
        </row>
        <row r="647">
          <cell r="A647">
            <v>492120</v>
          </cell>
          <cell r="B647" t="str">
            <v>Servicios de transporte automotor de pasajeros mediante taxis y remises; alquiler de autos con chofer (Incluye los radiotaxis)</v>
          </cell>
          <cell r="C647" t="str">
            <v>Servicios</v>
          </cell>
        </row>
        <row r="648">
          <cell r="A648">
            <v>492130</v>
          </cell>
          <cell r="B648" t="str">
            <v>Servicio de transporte escolar (Incluye el servicio de transporte para colonias de vacaciones y clubes)</v>
          </cell>
          <cell r="C648" t="str">
            <v>Servicios</v>
          </cell>
        </row>
        <row r="649">
          <cell r="A649">
            <v>492140</v>
          </cell>
          <cell r="B649" t="str">
            <v>Servicio de transporte automotor urbano y suburbano no regular de pasajeros de oferta libre, excepto mediante taxis y remises, alquilerde autos con chofer y transporte escolar (Incluye servicios urbanos especiales como chárteres, servicios contratados, servicios para ámbito portuario o aeroportuario, servicio de hipódromos y espectáculos deportivos y culturales)</v>
          </cell>
          <cell r="C649" t="str">
            <v>Servicios</v>
          </cell>
        </row>
        <row r="650">
          <cell r="A650">
            <v>492150</v>
          </cell>
          <cell r="B650" t="str">
            <v>Servicio de transporte automotor interurbano regular de pasajeros, excepto transporte internacional (Incluye los llamados servicios de larga distancia)</v>
          </cell>
          <cell r="C650" t="str">
            <v>Servicios</v>
          </cell>
        </row>
        <row r="651">
          <cell r="A651">
            <v>492160</v>
          </cell>
          <cell r="B651" t="str">
            <v>Servicio de transporte automotor interurbano no regular de pasajeros</v>
          </cell>
          <cell r="C651" t="str">
            <v>Servicios</v>
          </cell>
        </row>
        <row r="652">
          <cell r="A652">
            <v>492170</v>
          </cell>
          <cell r="B652" t="str">
            <v>Servicio de transporte automotor internacional de pasajeros</v>
          </cell>
          <cell r="C652" t="str">
            <v>Servicios</v>
          </cell>
        </row>
        <row r="653">
          <cell r="A653">
            <v>492180</v>
          </cell>
          <cell r="B653" t="str">
            <v>Servicio de transporte automotor turístico de pasajeros</v>
          </cell>
          <cell r="C653" t="str">
            <v>Servicios</v>
          </cell>
        </row>
        <row r="654">
          <cell r="A654">
            <v>492190</v>
          </cell>
          <cell r="B654" t="str">
            <v>Servicio de transporte automotor de pasajeros n.c.p.</v>
          </cell>
          <cell r="C654" t="str">
            <v>Servicios</v>
          </cell>
        </row>
        <row r="655">
          <cell r="A655">
            <v>492210</v>
          </cell>
          <cell r="B655" t="str">
            <v>Servicios de mudanza (Incluye servicios de guardamuebles)</v>
          </cell>
          <cell r="C655" t="str">
            <v>Servicios</v>
          </cell>
        </row>
        <row r="656">
          <cell r="A656">
            <v>492221</v>
          </cell>
          <cell r="B656" t="str">
            <v>Servicio de transporte automotor de cereales</v>
          </cell>
          <cell r="C656" t="str">
            <v>Servicios</v>
          </cell>
        </row>
        <row r="657">
          <cell r="A657">
            <v>492229</v>
          </cell>
          <cell r="B657" t="str">
            <v>Servicio de transporte automotor de mercaderías a granel n.c.p.</v>
          </cell>
          <cell r="C657" t="str">
            <v>Servicios</v>
          </cell>
        </row>
        <row r="658">
          <cell r="A658">
            <v>492230</v>
          </cell>
          <cell r="B658" t="str">
            <v>Servicio de transporte automotor de animales</v>
          </cell>
          <cell r="C658" t="str">
            <v>Servicios</v>
          </cell>
        </row>
        <row r="659">
          <cell r="A659">
            <v>492240</v>
          </cell>
          <cell r="B659" t="str">
            <v>Servicio de transporte por camión cisterna</v>
          </cell>
          <cell r="C659" t="str">
            <v>Servicios</v>
          </cell>
        </row>
        <row r="660">
          <cell r="A660">
            <v>492250</v>
          </cell>
          <cell r="B660" t="str">
            <v>Servicio de transporte automotor de mercaderías y sustancias peligrosas</v>
          </cell>
          <cell r="C660" t="str">
            <v>Servicios</v>
          </cell>
        </row>
        <row r="661">
          <cell r="A661">
            <v>492280</v>
          </cell>
          <cell r="B661" t="str">
            <v>Servicio de transporte automotor urbano de carga n.c.p. (Incluye el transporte realizado por fleteros y distribuidores dentro delejidourbano)</v>
          </cell>
          <cell r="C661" t="str">
            <v>Servicios</v>
          </cell>
        </row>
        <row r="662">
          <cell r="A662">
            <v>492290</v>
          </cell>
          <cell r="B662" t="str">
            <v>Servicio de transporte automotor de cargas n.c.p. (Incluye servicios de transporte de carga refrigerada y transporte pesado)</v>
          </cell>
          <cell r="C662" t="str">
            <v>Servicios</v>
          </cell>
        </row>
        <row r="663">
          <cell r="A663">
            <v>493110</v>
          </cell>
          <cell r="B663" t="str">
            <v>Servicio de transporte por oleoductos (Incluye estaciones de bombeo y compresión)</v>
          </cell>
          <cell r="C663" t="str">
            <v>Servicios</v>
          </cell>
        </row>
        <row r="664">
          <cell r="A664">
            <v>493120</v>
          </cell>
          <cell r="B664" t="str">
            <v>Servicio de transporte por poliductos y fueloductos</v>
          </cell>
          <cell r="C664" t="str">
            <v>Servicios</v>
          </cell>
        </row>
        <row r="665">
          <cell r="A665">
            <v>493200</v>
          </cell>
          <cell r="B665" t="str">
            <v>Servicio de transporte por gasoductos (Incluye estaciones de bombeo y compresión)</v>
          </cell>
          <cell r="C665" t="str">
            <v>Servicios</v>
          </cell>
        </row>
        <row r="666">
          <cell r="A666">
            <v>501100</v>
          </cell>
          <cell r="B666" t="str">
            <v>Servicio de transporte marítimo de pasajeros</v>
          </cell>
          <cell r="C666" t="str">
            <v>Servicios</v>
          </cell>
        </row>
        <row r="667">
          <cell r="A667">
            <v>501200</v>
          </cell>
          <cell r="B667" t="str">
            <v>Servicio de transporte marítimo de carga</v>
          </cell>
          <cell r="C667" t="str">
            <v>Servicios</v>
          </cell>
        </row>
        <row r="668">
          <cell r="A668">
            <v>502101</v>
          </cell>
          <cell r="B668" t="str">
            <v>Servicio de transporte fluvial y lacustre de pasajeros</v>
          </cell>
          <cell r="C668" t="str">
            <v>Servicios</v>
          </cell>
        </row>
        <row r="669">
          <cell r="A669">
            <v>502200</v>
          </cell>
          <cell r="B669" t="str">
            <v>Servicio de transporte fluvial y lacustre de carga</v>
          </cell>
          <cell r="C669" t="str">
            <v>Servicios</v>
          </cell>
        </row>
        <row r="670">
          <cell r="A670">
            <v>511000</v>
          </cell>
          <cell r="B670" t="str">
            <v>Servicio de transporte aéreo de pasajeros</v>
          </cell>
          <cell r="C670" t="str">
            <v>Servicios</v>
          </cell>
        </row>
        <row r="671">
          <cell r="A671">
            <v>512000</v>
          </cell>
          <cell r="B671" t="str">
            <v>Servicio de transporte aéreo de cargas</v>
          </cell>
          <cell r="C671" t="str">
            <v>Servicios</v>
          </cell>
        </row>
        <row r="672">
          <cell r="A672">
            <v>521010</v>
          </cell>
          <cell r="B672" t="str">
            <v>Servicios de manipulación de carga en el ámbito terrestre</v>
          </cell>
          <cell r="C672" t="str">
            <v>Servicios</v>
          </cell>
        </row>
        <row r="673">
          <cell r="A673">
            <v>521020</v>
          </cell>
          <cell r="B673" t="str">
            <v>Servicios de manipulación de carga en el ámbito portuario</v>
          </cell>
          <cell r="C673" t="str">
            <v>Servicios</v>
          </cell>
        </row>
        <row r="674">
          <cell r="A674">
            <v>521030</v>
          </cell>
          <cell r="B674" t="str">
            <v>Servicios de manipulación de carga en el ámbito aéreo</v>
          </cell>
          <cell r="C674" t="str">
            <v>Servicios</v>
          </cell>
        </row>
        <row r="675">
          <cell r="A675">
            <v>522010</v>
          </cell>
          <cell r="B675" t="str">
            <v>Servicios de almacenamiento y depósito en silos</v>
          </cell>
          <cell r="C675" t="str">
            <v>Servicios</v>
          </cell>
        </row>
        <row r="676">
          <cell r="A676">
            <v>522020</v>
          </cell>
          <cell r="B676" t="str">
            <v>Servicios de almacenamiento y depósito en cámaras frigoríficas</v>
          </cell>
          <cell r="C676" t="str">
            <v>Servicios</v>
          </cell>
        </row>
        <row r="677">
          <cell r="A677">
            <v>522091</v>
          </cell>
          <cell r="B677" t="str">
            <v>Servicios de usuarios directos de zona franca</v>
          </cell>
          <cell r="C677" t="str">
            <v>Servicios</v>
          </cell>
        </row>
        <row r="678">
          <cell r="A678">
            <v>522092</v>
          </cell>
          <cell r="B678" t="str">
            <v>Servicios de gestión de depósitos fiscales</v>
          </cell>
          <cell r="C678" t="str">
            <v>Servicios</v>
          </cell>
        </row>
        <row r="679">
          <cell r="A679">
            <v>522099</v>
          </cell>
          <cell r="B679" t="str">
            <v>Servicios de almacenamiento y depósito n.c.p.</v>
          </cell>
          <cell r="C679" t="str">
            <v>Servicios</v>
          </cell>
        </row>
        <row r="680">
          <cell r="A680">
            <v>523011</v>
          </cell>
          <cell r="B680" t="str">
            <v>Servicios de gestión aduanera realizados por despachantes de aduana</v>
          </cell>
          <cell r="C680" t="str">
            <v>Servicios</v>
          </cell>
        </row>
        <row r="681">
          <cell r="A681">
            <v>523019</v>
          </cell>
          <cell r="B681" t="str">
            <v>Servicios de gestión aduanera para el transporte de mercaderías n.c.p.</v>
          </cell>
          <cell r="C681" t="str">
            <v>Servicios</v>
          </cell>
        </row>
        <row r="682">
          <cell r="A682">
            <v>523020</v>
          </cell>
          <cell r="B682" t="str">
            <v>Servicios de agencias marítimas para el transporte de mercaderías</v>
          </cell>
          <cell r="C682" t="str">
            <v>Servicios</v>
          </cell>
        </row>
        <row r="683">
          <cell r="A683">
            <v>523031</v>
          </cell>
          <cell r="B683" t="str">
            <v>Servicios de gestión de agentes de transporte aduanero excepto agencias marítimas</v>
          </cell>
          <cell r="C683" t="str">
            <v>Servicios</v>
          </cell>
        </row>
        <row r="684">
          <cell r="A684">
            <v>523032</v>
          </cell>
          <cell r="B684" t="str">
            <v>Servicios de operadores logísticos seguros (OLS) en el ámbito aduanero</v>
          </cell>
          <cell r="C684" t="str">
            <v>Servicios</v>
          </cell>
        </row>
        <row r="685">
          <cell r="A685">
            <v>523039</v>
          </cell>
          <cell r="B685" t="str">
            <v>Servicios de operadores logísticos n.c.p.</v>
          </cell>
          <cell r="C685" t="str">
            <v>Servicios</v>
          </cell>
        </row>
        <row r="686">
          <cell r="A686">
            <v>523090</v>
          </cell>
          <cell r="B686" t="str">
            <v>Servicios de gestión y logística para el transporte de mercaderías n.c.p. (Incluye las actividades de empresas empaquetadoras para comercio exterior; alquiler de contenedores; etc.)</v>
          </cell>
          <cell r="C686" t="str">
            <v>Servicios</v>
          </cell>
        </row>
        <row r="687">
          <cell r="A687">
            <v>524110</v>
          </cell>
          <cell r="B687" t="str">
            <v>Servicios de explotación de infraestructura para el transporte terrestre, peajes y otros derechos</v>
          </cell>
          <cell r="C687" t="str">
            <v>Servicios</v>
          </cell>
        </row>
        <row r="688">
          <cell r="A688">
            <v>524120</v>
          </cell>
          <cell r="B688" t="str">
            <v>Servicios de playas de estacionamiento y garajes</v>
          </cell>
          <cell r="C688" t="str">
            <v>Servicios</v>
          </cell>
        </row>
        <row r="689">
          <cell r="A689">
            <v>524130</v>
          </cell>
          <cell r="B689" t="str">
            <v>Servicios de estaciones terminales de ómnibus y ferroviarias</v>
          </cell>
          <cell r="C689" t="str">
            <v>Servicios</v>
          </cell>
        </row>
        <row r="690">
          <cell r="A690">
            <v>524190</v>
          </cell>
          <cell r="B690" t="str">
            <v>Servicios complementarios para el transporte terrestre n.c.p. (Incluye servicios de mantenimiento de material ferroviario)</v>
          </cell>
          <cell r="C690" t="str">
            <v>Servicios</v>
          </cell>
        </row>
        <row r="691">
          <cell r="A691">
            <v>524210</v>
          </cell>
          <cell r="B691" t="str">
            <v>Servicios de explotación de infraestructura para el transporte marítimo, derechos de puerto</v>
          </cell>
          <cell r="C691" t="str">
            <v>Servicios</v>
          </cell>
        </row>
        <row r="692">
          <cell r="A692">
            <v>524220</v>
          </cell>
          <cell r="B692" t="str">
            <v>Servicios de guarderías náuticas</v>
          </cell>
          <cell r="C692" t="str">
            <v>Servicios</v>
          </cell>
        </row>
        <row r="693">
          <cell r="A693">
            <v>524230</v>
          </cell>
          <cell r="B693" t="str">
            <v>Servicios para la navegación (Incluye servicios de practicaje y pilotaje, atraque y salvamento)</v>
          </cell>
          <cell r="C693" t="str">
            <v>Servicios</v>
          </cell>
        </row>
        <row r="694">
          <cell r="A694">
            <v>524290</v>
          </cell>
          <cell r="B694" t="str">
            <v>Servicios complementarios para el transporte marítimo n.c.p. (Incluye explotación de servicios de terminales como puertos y muelles)</v>
          </cell>
          <cell r="C694" t="str">
            <v>Servicios</v>
          </cell>
        </row>
        <row r="695">
          <cell r="A695">
            <v>524310</v>
          </cell>
          <cell r="B695" t="str">
            <v>Servicios de explotación de infraestructura para el transporte aéreo, derechos de aeropuerto</v>
          </cell>
          <cell r="C695" t="str">
            <v>Servicios</v>
          </cell>
        </row>
        <row r="696">
          <cell r="A696">
            <v>524320</v>
          </cell>
          <cell r="B696" t="str">
            <v>Servicios de hangares y estacionamiento de aeronaves</v>
          </cell>
          <cell r="C696" t="str">
            <v>Servicios</v>
          </cell>
        </row>
        <row r="697">
          <cell r="A697">
            <v>524330</v>
          </cell>
          <cell r="B697" t="str">
            <v>Servicios para la aeronavegación (Incluye remolque de aeronaves y actividades de control de tráfico aéreo, etc.)</v>
          </cell>
          <cell r="C697" t="str">
            <v>Servicios</v>
          </cell>
        </row>
        <row r="698">
          <cell r="A698">
            <v>524390</v>
          </cell>
          <cell r="B698" t="str">
            <v>Servicios complementarios para el transporte aéreo n.c.p. (Incluye servicios de prevención y extinción de incendios)</v>
          </cell>
          <cell r="C698" t="str">
            <v>Servicios</v>
          </cell>
        </row>
        <row r="699">
          <cell r="A699">
            <v>530010</v>
          </cell>
          <cell r="B699" t="str">
            <v>Servicio de correo postal (Incluye las actividades de correo postal sujetas a la obligación de servicio universal)</v>
          </cell>
          <cell r="C699" t="str">
            <v>Servicios</v>
          </cell>
        </row>
        <row r="700">
          <cell r="A700">
            <v>530090</v>
          </cell>
          <cell r="B700" t="str">
            <v>Servicios de mensajerías (Incluye servicios puerta a puerta de correo y mensajería, comisionistas de encomiendas, transporte de documentos realizados por empresas no sujetas a la obligación de servicio universal)</v>
          </cell>
          <cell r="C700" t="str">
            <v>Servicios</v>
          </cell>
        </row>
        <row r="701">
          <cell r="A701">
            <v>551010</v>
          </cell>
          <cell r="B701" t="str">
            <v>Servicios de alojamiento por hora</v>
          </cell>
          <cell r="C701" t="str">
            <v>Servicios</v>
          </cell>
        </row>
        <row r="702">
          <cell r="A702">
            <v>551021</v>
          </cell>
          <cell r="B702" t="str">
            <v>Servicios de alojamiento en pensiones</v>
          </cell>
          <cell r="C702" t="str">
            <v>Servicios</v>
          </cell>
        </row>
        <row r="703">
          <cell r="A703">
            <v>551022</v>
          </cell>
          <cell r="B703" t="str">
            <v>Servicios de alojamiento en hoteles, hosterías y residenciales similares, excepto por hora, que incluyen servicio de restauranteal público</v>
          </cell>
          <cell r="C703" t="str">
            <v>Servicios</v>
          </cell>
        </row>
        <row r="704">
          <cell r="A704">
            <v>551023</v>
          </cell>
          <cell r="B704" t="str">
            <v>Servicios de alojamiento en hoteles, hosterías y residenciales similares, excepto por hora, que no incluyen servicio de restaurante al público</v>
          </cell>
          <cell r="C704" t="str">
            <v>Servicios</v>
          </cell>
        </row>
        <row r="705">
          <cell r="A705">
            <v>551090</v>
          </cell>
          <cell r="B705" t="str">
            <v>Servicios de hospedaje temporal n.c.p. (Incluye hospedaje en estancias, residencias para estudiantes y albergues juveniles, apartamentosturísticos, etc.)</v>
          </cell>
          <cell r="C705" t="str">
            <v>Servicios</v>
          </cell>
        </row>
        <row r="706">
          <cell r="A706">
            <v>552000</v>
          </cell>
          <cell r="B706" t="str">
            <v>Servicios de alojamiento en "camping" (Incluye refugios de montaña)</v>
          </cell>
          <cell r="C706" t="str">
            <v>Servicios</v>
          </cell>
        </row>
        <row r="707">
          <cell r="A707">
            <v>561011</v>
          </cell>
          <cell r="B707" t="str">
            <v>Servicios de restaurantes y cantinas sin espectáculo</v>
          </cell>
          <cell r="C707" t="str">
            <v>Servicios</v>
          </cell>
        </row>
        <row r="708">
          <cell r="A708">
            <v>561012</v>
          </cell>
          <cell r="B708" t="str">
            <v>Servicios de restaurantes y cantinas con espectáculo</v>
          </cell>
          <cell r="C708" t="str">
            <v>Servicios</v>
          </cell>
        </row>
        <row r="709">
          <cell r="A709">
            <v>561013</v>
          </cell>
          <cell r="B709" t="str">
            <v>Servicios de "fast food" y locales de venta de comidas y bebidas al paso (Incluye el expendio de hamburguesas, productos lácteosexceptohelados, etc.)</v>
          </cell>
          <cell r="C709" t="str">
            <v>Servicios</v>
          </cell>
        </row>
        <row r="710">
          <cell r="A710">
            <v>561014</v>
          </cell>
          <cell r="B710" t="str">
            <v>Servicios de expendio de bebidas en bares (Incluye: bares, cervecerías, pubs, cafeterías)</v>
          </cell>
          <cell r="C710" t="str">
            <v>Servicios</v>
          </cell>
        </row>
        <row r="711">
          <cell r="A711">
            <v>561019</v>
          </cell>
          <cell r="B711" t="str">
            <v>Servicios de expendio de comidas y bebidas en establecimientos con servicio de mesa y/o en mostrador n.c.p.</v>
          </cell>
          <cell r="C711" t="str">
            <v>Servicios</v>
          </cell>
        </row>
        <row r="712">
          <cell r="A712">
            <v>561020</v>
          </cell>
          <cell r="B712" t="str">
            <v>Servicios de preparación de comidas para llevar (Incluye rotiserías, casas de empanadas, pizzerías sin consumo en el local)</v>
          </cell>
          <cell r="C712" t="str">
            <v>Servicios</v>
          </cell>
        </row>
        <row r="713">
          <cell r="A713">
            <v>561030</v>
          </cell>
          <cell r="B713" t="str">
            <v>Servicio de expendio de helados</v>
          </cell>
          <cell r="C713" t="str">
            <v>Servicios</v>
          </cell>
        </row>
        <row r="714">
          <cell r="A714">
            <v>561040</v>
          </cell>
          <cell r="B714" t="str">
            <v>Servicios de preparación de comidas realizadas por/para vendedores ambulantes</v>
          </cell>
          <cell r="C714" t="str">
            <v>Servicios</v>
          </cell>
        </row>
        <row r="715">
          <cell r="A715">
            <v>562010</v>
          </cell>
          <cell r="B715" t="str">
            <v>Servicios de preparación de comidas para empresas y eventos (Incluye el servicio de catering, el suministro de comidas para banquetes, bodas, fiestas y otras celebraciones, comidas para hospital, etc.)</v>
          </cell>
          <cell r="C715" t="str">
            <v>Servicios</v>
          </cell>
        </row>
        <row r="716">
          <cell r="A716">
            <v>562091</v>
          </cell>
          <cell r="B716" t="str">
            <v>Servicios de cantinas con atención exclusiva a los empleados o estudiantes dentro de empresas o establecimientos educativos. (Incluye cantinas deportivas)</v>
          </cell>
          <cell r="C716" t="str">
            <v>Servicios</v>
          </cell>
        </row>
        <row r="717">
          <cell r="A717">
            <v>562099</v>
          </cell>
          <cell r="B717" t="str">
            <v>Servicios de comidas n.c.p.</v>
          </cell>
          <cell r="C717" t="str">
            <v>Servicios</v>
          </cell>
        </row>
        <row r="718">
          <cell r="A718">
            <v>581100</v>
          </cell>
          <cell r="B718" t="str">
            <v>Edición de libros, folletos, y otras publicaciones</v>
          </cell>
          <cell r="C718" t="str">
            <v>Servicios</v>
          </cell>
        </row>
        <row r="719">
          <cell r="A719">
            <v>581200</v>
          </cell>
          <cell r="B719" t="str">
            <v>Edición de directorios y listas de correos</v>
          </cell>
          <cell r="C719" t="str">
            <v>Servicios</v>
          </cell>
        </row>
        <row r="720">
          <cell r="A720">
            <v>581300</v>
          </cell>
          <cell r="B720" t="str">
            <v>Edición de periódicos, revistas y publicaciones periódicas</v>
          </cell>
          <cell r="C720" t="str">
            <v>Servicios</v>
          </cell>
        </row>
        <row r="721">
          <cell r="A721">
            <v>581900</v>
          </cell>
          <cell r="B721" t="str">
            <v>Edición n.c.p.</v>
          </cell>
          <cell r="C721" t="str">
            <v>Servicios</v>
          </cell>
        </row>
        <row r="722">
          <cell r="A722">
            <v>591110</v>
          </cell>
          <cell r="B722" t="str">
            <v>Producción de filmes y videocintas</v>
          </cell>
          <cell r="C722" t="str">
            <v>Servicios</v>
          </cell>
        </row>
        <row r="723">
          <cell r="A723">
            <v>591120</v>
          </cell>
          <cell r="B723" t="str">
            <v>Postproducción de filmes y videocintas</v>
          </cell>
          <cell r="C723" t="str">
            <v>Servicios</v>
          </cell>
        </row>
        <row r="724">
          <cell r="A724">
            <v>591200</v>
          </cell>
          <cell r="B724" t="str">
            <v>Distribución de filmes y videocintas</v>
          </cell>
          <cell r="C724" t="str">
            <v>Servicios</v>
          </cell>
        </row>
        <row r="725">
          <cell r="A725">
            <v>591300</v>
          </cell>
          <cell r="B725" t="str">
            <v>Exhibición de filmes y videocintas</v>
          </cell>
          <cell r="C725" t="str">
            <v>Servicios</v>
          </cell>
        </row>
        <row r="726">
          <cell r="A726">
            <v>592000</v>
          </cell>
          <cell r="B726" t="str">
            <v>Servicios de grabación de sonido y edición de música</v>
          </cell>
          <cell r="C726" t="str">
            <v>Servicios</v>
          </cell>
        </row>
        <row r="727">
          <cell r="A727">
            <v>601000</v>
          </cell>
          <cell r="B727" t="str">
            <v>Emisión y retransmisión de radio</v>
          </cell>
          <cell r="C727" t="str">
            <v>Servicios</v>
          </cell>
        </row>
        <row r="728">
          <cell r="A728">
            <v>602100</v>
          </cell>
          <cell r="B728" t="str">
            <v>Emisión y retransmisión de televisión abierta</v>
          </cell>
          <cell r="C728" t="str">
            <v>Servicios</v>
          </cell>
        </row>
        <row r="729">
          <cell r="A729">
            <v>602200</v>
          </cell>
          <cell r="B729" t="str">
            <v>Operadores de televisión por suscripción</v>
          </cell>
          <cell r="C729" t="str">
            <v>Servicios</v>
          </cell>
        </row>
        <row r="730">
          <cell r="A730">
            <v>602310</v>
          </cell>
          <cell r="B730" t="str">
            <v>Emisión de señales de televisión por suscripción</v>
          </cell>
          <cell r="C730" t="str">
            <v>Servicios</v>
          </cell>
        </row>
        <row r="731">
          <cell r="A731">
            <v>602320</v>
          </cell>
          <cell r="B731" t="str">
            <v>Producción de programas de televisión</v>
          </cell>
          <cell r="C731" t="str">
            <v>Servicios</v>
          </cell>
        </row>
        <row r="732">
          <cell r="A732">
            <v>602900</v>
          </cell>
          <cell r="B732" t="str">
            <v>Servicios de televisión n.c.p.</v>
          </cell>
          <cell r="C732" t="str">
            <v>Servicios</v>
          </cell>
        </row>
        <row r="733">
          <cell r="A733">
            <v>611010</v>
          </cell>
          <cell r="B733" t="str">
            <v>Servicios de locutorios</v>
          </cell>
          <cell r="C733" t="str">
            <v>Servicios</v>
          </cell>
        </row>
        <row r="734">
          <cell r="A734">
            <v>611090</v>
          </cell>
          <cell r="B734" t="str">
            <v>Servicios de telefonía fija, excepto locutorios</v>
          </cell>
          <cell r="C734" t="str">
            <v>Servicios</v>
          </cell>
        </row>
        <row r="735">
          <cell r="A735">
            <v>612000</v>
          </cell>
          <cell r="B735" t="str">
            <v>Servicios de telefonía móvil</v>
          </cell>
          <cell r="C735" t="str">
            <v>Servicios</v>
          </cell>
        </row>
        <row r="736">
          <cell r="A736">
            <v>613000</v>
          </cell>
          <cell r="B736" t="str">
            <v>Servicios de telecomunicaciones vía satélite, excepto servicios de transmisión de televisión</v>
          </cell>
          <cell r="C736" t="str">
            <v>Servicios</v>
          </cell>
        </row>
        <row r="737">
          <cell r="A737">
            <v>614010</v>
          </cell>
          <cell r="B737" t="str">
            <v>Servicios de proveedores de acceso a "internet"</v>
          </cell>
          <cell r="C737" t="str">
            <v>Servicios</v>
          </cell>
        </row>
        <row r="738">
          <cell r="A738">
            <v>614090</v>
          </cell>
          <cell r="B738" t="str">
            <v>Servicios de telecomunicación vía "internet" n.c.p.</v>
          </cell>
          <cell r="C738" t="str">
            <v>Servicios</v>
          </cell>
        </row>
        <row r="739">
          <cell r="A739">
            <v>619000</v>
          </cell>
          <cell r="B739" t="str">
            <v>Servicios de telecomunicaciones n.c.p. (Incluye el servicio de pagers)</v>
          </cell>
          <cell r="C739" t="str">
            <v>Servicios</v>
          </cell>
        </row>
        <row r="740">
          <cell r="A740">
            <v>620100</v>
          </cell>
          <cell r="B740" t="str">
            <v>Servicios de consultores en informática y suministros de programas de informática</v>
          </cell>
          <cell r="C740" t="str">
            <v>Servicios</v>
          </cell>
        </row>
        <row r="741">
          <cell r="A741">
            <v>620200</v>
          </cell>
          <cell r="B741" t="str">
            <v>Servicios de consultores en equipo de informática</v>
          </cell>
          <cell r="C741" t="str">
            <v>Servicios</v>
          </cell>
        </row>
        <row r="742">
          <cell r="A742">
            <v>620300</v>
          </cell>
          <cell r="B742" t="str">
            <v>Servicios de consultores en tecnología de la información</v>
          </cell>
          <cell r="C742" t="str">
            <v>Servicios</v>
          </cell>
        </row>
        <row r="743">
          <cell r="A743">
            <v>620900</v>
          </cell>
          <cell r="B743" t="str">
            <v>Servicios de informática n.c.p.</v>
          </cell>
          <cell r="C743" t="str">
            <v>Servicios</v>
          </cell>
        </row>
        <row r="744">
          <cell r="A744">
            <v>631110</v>
          </cell>
          <cell r="B744" t="str">
            <v>Procesamiento de datos</v>
          </cell>
          <cell r="C744" t="str">
            <v>Servicios</v>
          </cell>
        </row>
        <row r="745">
          <cell r="A745">
            <v>631120</v>
          </cell>
          <cell r="B745" t="str">
            <v>Hospedaje de datos</v>
          </cell>
          <cell r="C745" t="str">
            <v>Servicios</v>
          </cell>
        </row>
        <row r="746">
          <cell r="A746">
            <v>631190</v>
          </cell>
          <cell r="B746" t="str">
            <v>Actividades conexas al procesamiento y hospedaje de datos n.c.p.</v>
          </cell>
          <cell r="C746" t="str">
            <v>Servicios</v>
          </cell>
        </row>
        <row r="747">
          <cell r="A747">
            <v>631200</v>
          </cell>
          <cell r="B747" t="str">
            <v>Portales "web"</v>
          </cell>
          <cell r="C747" t="str">
            <v>Servicios</v>
          </cell>
        </row>
        <row r="748">
          <cell r="A748">
            <v>639100</v>
          </cell>
          <cell r="B748" t="str">
            <v>Agencias de noticias</v>
          </cell>
          <cell r="C748" t="str">
            <v>Servicios</v>
          </cell>
        </row>
        <row r="749">
          <cell r="A749">
            <v>639900</v>
          </cell>
          <cell r="B749" t="str">
            <v>Servicios de información n.c.p.</v>
          </cell>
          <cell r="C749" t="str">
            <v>Servicios</v>
          </cell>
        </row>
        <row r="750">
          <cell r="A750">
            <v>641100</v>
          </cell>
          <cell r="B750" t="str">
            <v>NO AUTORIZADO POR SEPYME</v>
          </cell>
          <cell r="C750" t="str">
            <v>Servicios</v>
          </cell>
        </row>
        <row r="751">
          <cell r="A751">
            <v>641910</v>
          </cell>
          <cell r="B751" t="str">
            <v>NO AUTORIZADO POR SEPYME</v>
          </cell>
          <cell r="C751" t="str">
            <v>Servicios</v>
          </cell>
        </row>
        <row r="752">
          <cell r="A752">
            <v>641920</v>
          </cell>
          <cell r="B752" t="str">
            <v>NO AUTORIZADO POR SEPYME</v>
          </cell>
          <cell r="C752" t="str">
            <v>Servicios</v>
          </cell>
        </row>
        <row r="753">
          <cell r="A753">
            <v>641930</v>
          </cell>
          <cell r="B753" t="str">
            <v>NO AUTORIZADO POR SEPYME</v>
          </cell>
          <cell r="C753" t="str">
            <v>Servicios</v>
          </cell>
        </row>
        <row r="754">
          <cell r="A754">
            <v>641941</v>
          </cell>
          <cell r="B754" t="str">
            <v>NO AUTORIZADO POR SEPYME</v>
          </cell>
          <cell r="C754" t="str">
            <v>Servicios</v>
          </cell>
        </row>
        <row r="755">
          <cell r="A755">
            <v>641942</v>
          </cell>
          <cell r="B755" t="str">
            <v>NO AUTORIZADO POR SEPYME</v>
          </cell>
          <cell r="C755" t="str">
            <v>Servicios</v>
          </cell>
        </row>
        <row r="756">
          <cell r="A756">
            <v>641943</v>
          </cell>
          <cell r="B756" t="str">
            <v>NO AUTORIZADO POR SEPYME</v>
          </cell>
          <cell r="C756" t="str">
            <v>Servicios</v>
          </cell>
        </row>
        <row r="757">
          <cell r="A757">
            <v>642000</v>
          </cell>
          <cell r="B757" t="str">
            <v>NO AUTORIZADO POR SEPYME</v>
          </cell>
          <cell r="C757" t="str">
            <v>Servicios</v>
          </cell>
        </row>
        <row r="758">
          <cell r="A758">
            <v>643001</v>
          </cell>
          <cell r="B758" t="str">
            <v>NO AUTORIZADO POR SEPYME</v>
          </cell>
          <cell r="C758" t="str">
            <v>Servicios</v>
          </cell>
        </row>
        <row r="759">
          <cell r="A759">
            <v>643009</v>
          </cell>
          <cell r="B759" t="str">
            <v>NO AUTORIZADO POR SEPYME</v>
          </cell>
          <cell r="C759" t="str">
            <v>Servicios</v>
          </cell>
        </row>
        <row r="760">
          <cell r="A760">
            <v>649100</v>
          </cell>
          <cell r="B760" t="str">
            <v>NO AUTORIZADO POR SEPYME</v>
          </cell>
          <cell r="C760" t="str">
            <v>Servicios</v>
          </cell>
        </row>
        <row r="761">
          <cell r="A761">
            <v>649210</v>
          </cell>
          <cell r="B761" t="str">
            <v>NO AUTORIZADO POR SEPYME</v>
          </cell>
          <cell r="C761" t="str">
            <v>Servicios</v>
          </cell>
        </row>
        <row r="762">
          <cell r="A762">
            <v>649220</v>
          </cell>
          <cell r="B762" t="str">
            <v>NO AUTORIZADO POR SEPYME</v>
          </cell>
          <cell r="C762" t="str">
            <v>Servicios</v>
          </cell>
        </row>
        <row r="763">
          <cell r="A763">
            <v>649290</v>
          </cell>
          <cell r="B763" t="str">
            <v>NO AUTORIZADO POR SEPYME</v>
          </cell>
          <cell r="C763" t="str">
            <v>Servicios</v>
          </cell>
        </row>
        <row r="764">
          <cell r="A764">
            <v>649910</v>
          </cell>
          <cell r="B764" t="str">
            <v>NO AUTORIZADO POR SEPYME</v>
          </cell>
          <cell r="C764" t="str">
            <v>Servicios</v>
          </cell>
        </row>
        <row r="765">
          <cell r="A765">
            <v>649991</v>
          </cell>
          <cell r="B765" t="str">
            <v>NO AUTORIZADO POR SEPYME</v>
          </cell>
          <cell r="C765" t="str">
            <v>Servicios</v>
          </cell>
        </row>
        <row r="766">
          <cell r="A766">
            <v>649999</v>
          </cell>
          <cell r="B766" t="str">
            <v>NO AUTORIZADO POR SEPYME</v>
          </cell>
          <cell r="C766" t="str">
            <v>Servicios</v>
          </cell>
        </row>
        <row r="767">
          <cell r="A767">
            <v>651110</v>
          </cell>
          <cell r="B767" t="str">
            <v>NO AUTORIZADO POR SEPYME</v>
          </cell>
          <cell r="C767" t="str">
            <v>Servicios</v>
          </cell>
        </row>
        <row r="768">
          <cell r="A768">
            <v>651120</v>
          </cell>
          <cell r="B768" t="str">
            <v>NO AUTORIZADO POR SEPYME</v>
          </cell>
          <cell r="C768" t="str">
            <v>Servicios</v>
          </cell>
        </row>
        <row r="769">
          <cell r="A769">
            <v>651130</v>
          </cell>
          <cell r="B769" t="str">
            <v>NO AUTORIZADO POR SEPYME</v>
          </cell>
          <cell r="C769" t="str">
            <v>Servicios</v>
          </cell>
        </row>
        <row r="770">
          <cell r="A770">
            <v>651210</v>
          </cell>
          <cell r="B770" t="str">
            <v>NO AUTORIZADO POR SEPYME</v>
          </cell>
          <cell r="C770" t="str">
            <v>Servicios</v>
          </cell>
        </row>
        <row r="771">
          <cell r="A771">
            <v>651220</v>
          </cell>
          <cell r="B771" t="str">
            <v>NO AUTORIZADO POR SEPYME</v>
          </cell>
          <cell r="C771" t="str">
            <v>Servicios</v>
          </cell>
        </row>
        <row r="772">
          <cell r="A772">
            <v>651310</v>
          </cell>
          <cell r="B772" t="str">
            <v>NO AUTORIZADO POR SEPYME</v>
          </cell>
          <cell r="C772" t="str">
            <v>Servicios</v>
          </cell>
        </row>
        <row r="773">
          <cell r="A773">
            <v>651320</v>
          </cell>
          <cell r="B773" t="str">
            <v>NO AUTORIZADO POR SEPYME</v>
          </cell>
          <cell r="C773" t="str">
            <v>Servicios</v>
          </cell>
        </row>
        <row r="774">
          <cell r="A774">
            <v>652000</v>
          </cell>
          <cell r="B774" t="str">
            <v>NO AUTORIZADO POR SEPYME</v>
          </cell>
          <cell r="C774" t="str">
            <v>Servicios</v>
          </cell>
        </row>
        <row r="775">
          <cell r="A775">
            <v>653000</v>
          </cell>
          <cell r="B775" t="str">
            <v>NO AUTORIZADO POR SEPYME</v>
          </cell>
          <cell r="C775" t="str">
            <v>Servicios</v>
          </cell>
        </row>
        <row r="776">
          <cell r="A776">
            <v>661111</v>
          </cell>
          <cell r="B776" t="str">
            <v>NO AUTORIZADO POR SEPYME</v>
          </cell>
          <cell r="C776" t="str">
            <v>Servicios</v>
          </cell>
        </row>
        <row r="777">
          <cell r="A777">
            <v>661121</v>
          </cell>
          <cell r="B777" t="str">
            <v>NO AUTORIZADO POR SEPYME</v>
          </cell>
          <cell r="C777" t="str">
            <v>Servicios</v>
          </cell>
        </row>
        <row r="778">
          <cell r="A778">
            <v>661131</v>
          </cell>
          <cell r="B778" t="str">
            <v>NO AUTORIZADO POR SEPYME</v>
          </cell>
          <cell r="C778" t="str">
            <v>Servicios</v>
          </cell>
        </row>
        <row r="779">
          <cell r="A779">
            <v>661910</v>
          </cell>
          <cell r="B779" t="str">
            <v>NO AUTORIZADO POR SEPYME</v>
          </cell>
          <cell r="C779" t="str">
            <v>Servicios</v>
          </cell>
        </row>
        <row r="780">
          <cell r="A780">
            <v>661920</v>
          </cell>
          <cell r="B780" t="str">
            <v>NO AUTORIZADO POR SEPYME</v>
          </cell>
          <cell r="C780" t="str">
            <v>Servicios</v>
          </cell>
        </row>
        <row r="781">
          <cell r="A781">
            <v>661930</v>
          </cell>
          <cell r="B781" t="str">
            <v>NO AUTORIZADO POR SEPYME</v>
          </cell>
          <cell r="C781" t="str">
            <v>Servicios</v>
          </cell>
        </row>
        <row r="782">
          <cell r="A782">
            <v>661991</v>
          </cell>
          <cell r="B782" t="str">
            <v>NO AUTORIZADO POR SEPYME</v>
          </cell>
          <cell r="C782" t="str">
            <v>Servicios</v>
          </cell>
        </row>
        <row r="783">
          <cell r="A783">
            <v>661992</v>
          </cell>
          <cell r="B783" t="str">
            <v>NO AUTORIZADO POR SEPYME</v>
          </cell>
          <cell r="C783" t="str">
            <v>Servicios</v>
          </cell>
        </row>
        <row r="784">
          <cell r="A784">
            <v>661999</v>
          </cell>
          <cell r="B784" t="str">
            <v>NO AUTORIZADO POR SEPYME</v>
          </cell>
          <cell r="C784" t="str">
            <v>Servicios</v>
          </cell>
        </row>
        <row r="785">
          <cell r="A785">
            <v>662010</v>
          </cell>
          <cell r="B785" t="str">
            <v>NO AUTORIZADO POR SEPYME</v>
          </cell>
          <cell r="C785" t="str">
            <v>Servicios</v>
          </cell>
        </row>
        <row r="786">
          <cell r="A786">
            <v>662020</v>
          </cell>
          <cell r="B786" t="str">
            <v>NO AUTORIZADO POR SEPYME</v>
          </cell>
          <cell r="C786" t="str">
            <v>Servicios</v>
          </cell>
        </row>
        <row r="787">
          <cell r="A787">
            <v>662090</v>
          </cell>
          <cell r="B787" t="str">
            <v>NO AUTORIZADO POR SEPYME</v>
          </cell>
          <cell r="C787" t="str">
            <v>Servicios</v>
          </cell>
        </row>
        <row r="788">
          <cell r="A788">
            <v>663000</v>
          </cell>
          <cell r="B788" t="str">
            <v>NO AUTORIZADO POR SEPYME</v>
          </cell>
          <cell r="C788" t="str">
            <v>Servicios</v>
          </cell>
        </row>
        <row r="789">
          <cell r="A789">
            <v>681010</v>
          </cell>
          <cell r="B789" t="str">
            <v>Servicios de alquiler y explotación de inmuebles para fiestas, convenciones y otros eventos similares</v>
          </cell>
          <cell r="C789" t="str">
            <v>Servicios</v>
          </cell>
        </row>
        <row r="790">
          <cell r="A790">
            <v>681020</v>
          </cell>
          <cell r="B790" t="str">
            <v>Servicios de alquiler de consultorios médicos</v>
          </cell>
          <cell r="C790" t="str">
            <v>Servicios</v>
          </cell>
        </row>
        <row r="791">
          <cell r="A791">
            <v>681098</v>
          </cell>
          <cell r="B791" t="str">
            <v>Servicios inmobiliarios realizados por cuenta propia, con bienes urbanos propios o arrendados n.c.p.</v>
          </cell>
          <cell r="C791" t="str">
            <v>Servicios</v>
          </cell>
        </row>
        <row r="792">
          <cell r="A792">
            <v>681099</v>
          </cell>
          <cell r="B792" t="str">
            <v>Servicios inmobiliarios realizados por cuenta propia, con bienes rurales propios o arrendados n.c.p.</v>
          </cell>
          <cell r="C792" t="str">
            <v>Servicios</v>
          </cell>
        </row>
        <row r="793">
          <cell r="A793">
            <v>682010</v>
          </cell>
          <cell r="B793" t="str">
            <v>Servicios de administración de consorcios de edificios</v>
          </cell>
          <cell r="C793" t="str">
            <v>Servicios</v>
          </cell>
        </row>
        <row r="794">
          <cell r="A794">
            <v>682091</v>
          </cell>
          <cell r="B794" t="str">
            <v>Servicios prestados por inmobiliarias</v>
          </cell>
          <cell r="C794" t="str">
            <v>Servicios</v>
          </cell>
        </row>
        <row r="795">
          <cell r="A795">
            <v>682099</v>
          </cell>
          <cell r="B795" t="str">
            <v>Servicios inmobiliarios realizados a cambio de una retribución o por contrata n.c.p. (Incluye compra, venta, alquiler, remate, tasación,administración de bienes, etc., realizados a cambio de una retribución o por contrata, y la actividad de administradores, martilleros, rematadores, comisionistas, etc.)</v>
          </cell>
          <cell r="C795" t="str">
            <v>Servicios</v>
          </cell>
        </row>
        <row r="796">
          <cell r="A796">
            <v>691001</v>
          </cell>
          <cell r="B796" t="str">
            <v>Servicios jurídicos</v>
          </cell>
          <cell r="C796" t="str">
            <v>Servicios</v>
          </cell>
        </row>
        <row r="797">
          <cell r="A797">
            <v>691002</v>
          </cell>
          <cell r="B797" t="str">
            <v>Servicios notariales</v>
          </cell>
          <cell r="C797" t="str">
            <v>Servicios</v>
          </cell>
        </row>
        <row r="798">
          <cell r="A798">
            <v>692000</v>
          </cell>
          <cell r="B798" t="str">
            <v>Servicios de contabilidad, auditoría y asesoría fiscal</v>
          </cell>
          <cell r="C798" t="str">
            <v>Servicios</v>
          </cell>
        </row>
        <row r="799">
          <cell r="A799">
            <v>702010</v>
          </cell>
          <cell r="B799" t="str">
            <v>Servicios de gerenciamiento de empresas e instituciones de salud; servicios de auditoría y medicina legal; servicio de asesoramiento farmacéutico</v>
          </cell>
          <cell r="C799" t="str">
            <v>Servicios</v>
          </cell>
        </row>
        <row r="800">
          <cell r="A800">
            <v>702091</v>
          </cell>
          <cell r="B800" t="str">
            <v>Servicios de asesoramiento, dirección y gestión empresarial realizados por integrantes de los órganos de administración y/o fiscalización en sociedades anónimas</v>
          </cell>
          <cell r="C800" t="str">
            <v>Servicios</v>
          </cell>
        </row>
        <row r="801">
          <cell r="A801">
            <v>702092</v>
          </cell>
          <cell r="B801" t="str">
            <v>Servicios de asesoramiento, dirección y gestión empresarial realizados por integrantes de cuerpos de dirección en sociedades excepto lasanónimas</v>
          </cell>
          <cell r="C801" t="str">
            <v>Servicios</v>
          </cell>
        </row>
        <row r="802">
          <cell r="A802">
            <v>702099</v>
          </cell>
          <cell r="B802" t="str">
            <v>Servicios de asesoramiento, dirección y gestión empresarial n.c.p.</v>
          </cell>
          <cell r="C802" t="str">
            <v>Servicios</v>
          </cell>
        </row>
        <row r="803">
          <cell r="A803">
            <v>711001</v>
          </cell>
          <cell r="B803" t="str">
            <v>Servicios relacionados con la construcción. (Incluye los servicios prestados por ingenieros, arquitectos y técnicos)</v>
          </cell>
          <cell r="C803" t="str">
            <v>Servicios</v>
          </cell>
        </row>
        <row r="804">
          <cell r="A804">
            <v>711002</v>
          </cell>
          <cell r="B804" t="str">
            <v>Servicios geológicos y de prospección</v>
          </cell>
          <cell r="C804" t="str">
            <v>Servicios</v>
          </cell>
        </row>
        <row r="805">
          <cell r="A805">
            <v>711003</v>
          </cell>
          <cell r="B805" t="str">
            <v>Servicios relacionados con la electrónica y las comunicaciones</v>
          </cell>
          <cell r="C805" t="str">
            <v>Servicios</v>
          </cell>
        </row>
        <row r="806">
          <cell r="A806">
            <v>711009</v>
          </cell>
          <cell r="B806" t="str">
            <v>Servicios de arquitectura e ingeniería y servicios conexos de asesoramiento técnico n.c.p.</v>
          </cell>
          <cell r="C806" t="str">
            <v>Servicios</v>
          </cell>
        </row>
        <row r="807">
          <cell r="A807">
            <v>712000</v>
          </cell>
          <cell r="B807" t="str">
            <v>Ensayos y análisis técnicos (Incluye inspección técnica de vehículos, laboratorios de control de calidad, servicios de peritos calígrafos, servicios de bromatología)</v>
          </cell>
          <cell r="C807" t="str">
            <v>Servicios</v>
          </cell>
        </row>
        <row r="808">
          <cell r="A808">
            <v>721010</v>
          </cell>
          <cell r="B808" t="str">
            <v>Investigación y desarrollo experimental en el campo de la ingeniería y la tecnología</v>
          </cell>
          <cell r="C808" t="str">
            <v>Servicios</v>
          </cell>
        </row>
        <row r="809">
          <cell r="A809">
            <v>721020</v>
          </cell>
          <cell r="B809" t="str">
            <v>Investigación y desarrollo experimental en el campo de las ciencias médicas</v>
          </cell>
          <cell r="C809" t="str">
            <v>Servicios</v>
          </cell>
        </row>
        <row r="810">
          <cell r="A810">
            <v>721030</v>
          </cell>
          <cell r="B810" t="str">
            <v>Investigación y desarrollo experimental en el campo de las ciencias agropecuarias</v>
          </cell>
          <cell r="C810" t="str">
            <v>Servicios</v>
          </cell>
        </row>
        <row r="811">
          <cell r="A811">
            <v>721090</v>
          </cell>
          <cell r="B811" t="str">
            <v>Investigación y desarrollo experimental en el campo de las ciencias exactas y naturales n.c.p.</v>
          </cell>
          <cell r="C811" t="str">
            <v>Servicios</v>
          </cell>
        </row>
        <row r="812">
          <cell r="A812">
            <v>722010</v>
          </cell>
          <cell r="B812" t="str">
            <v>Investigación y desarrollo experimental en el campo de las ciencias sociales</v>
          </cell>
          <cell r="C812" t="str">
            <v>Servicios</v>
          </cell>
        </row>
        <row r="813">
          <cell r="A813">
            <v>722020</v>
          </cell>
          <cell r="B813" t="str">
            <v>Investigación y desarrollo experimental en el campo de las ciencias humanas</v>
          </cell>
          <cell r="C813" t="str">
            <v>Servicios</v>
          </cell>
        </row>
        <row r="814">
          <cell r="A814">
            <v>731001</v>
          </cell>
          <cell r="B814" t="str">
            <v>Servicios de comercialización de tiempo y espacio publicitario</v>
          </cell>
          <cell r="C814" t="str">
            <v>Servicios</v>
          </cell>
        </row>
        <row r="815">
          <cell r="A815">
            <v>731009</v>
          </cell>
          <cell r="B815" t="str">
            <v>Servicios de publicidad n.c.p.</v>
          </cell>
          <cell r="C815" t="str">
            <v>Servicios</v>
          </cell>
        </row>
        <row r="816">
          <cell r="A816">
            <v>732000</v>
          </cell>
          <cell r="B816" t="str">
            <v>Estudio de mercado, realización de encuestas de opinión pública</v>
          </cell>
          <cell r="C816" t="str">
            <v>Servicios</v>
          </cell>
        </row>
        <row r="817">
          <cell r="A817">
            <v>741000</v>
          </cell>
          <cell r="B817" t="str">
            <v>Servicios de diseño especializado (Incluye diseño de indumentaria, diseño gráfico, actividades de decoradores, etc.)</v>
          </cell>
          <cell r="C817" t="str">
            <v>Servicios</v>
          </cell>
        </row>
        <row r="818">
          <cell r="A818">
            <v>742000</v>
          </cell>
          <cell r="B818" t="str">
            <v>Servicios de fotografía</v>
          </cell>
          <cell r="C818" t="str">
            <v>Servicios</v>
          </cell>
        </row>
        <row r="819">
          <cell r="A819">
            <v>749001</v>
          </cell>
          <cell r="B819" t="str">
            <v>Servicios de traducción e interpretación</v>
          </cell>
          <cell r="C819" t="str">
            <v>Servicios</v>
          </cell>
        </row>
        <row r="820">
          <cell r="A820">
            <v>749002</v>
          </cell>
          <cell r="B820" t="str">
            <v>Servicios de representación e intermediación de artistas y modelos</v>
          </cell>
          <cell r="C820" t="str">
            <v>Servicios</v>
          </cell>
        </row>
        <row r="821">
          <cell r="A821">
            <v>749003</v>
          </cell>
          <cell r="B821" t="str">
            <v>Servicios de representación e intermediación de deportistas profesionales</v>
          </cell>
          <cell r="C821" t="str">
            <v>Servicios</v>
          </cell>
        </row>
        <row r="822">
          <cell r="A822">
            <v>749009</v>
          </cell>
          <cell r="B822" t="str">
            <v>Actividades profesionales, científicas y técnicas n.c.p.</v>
          </cell>
          <cell r="C822" t="str">
            <v>Servicios</v>
          </cell>
        </row>
        <row r="823">
          <cell r="A823">
            <v>750000</v>
          </cell>
          <cell r="B823" t="str">
            <v>Servicios veterinarios</v>
          </cell>
          <cell r="C823" t="str">
            <v>Servicios</v>
          </cell>
        </row>
        <row r="824">
          <cell r="A824">
            <v>771110</v>
          </cell>
          <cell r="B824" t="str">
            <v>Alquiler de automóviles sin conductor</v>
          </cell>
          <cell r="C824" t="str">
            <v>Servicios</v>
          </cell>
        </row>
        <row r="825">
          <cell r="A825">
            <v>771190</v>
          </cell>
          <cell r="B825" t="str">
            <v>Alquiler de vehículos automotores n.c.p., sin conductor ni operarios (Incluye: camiones, remolques, etc.)</v>
          </cell>
          <cell r="C825" t="str">
            <v>Servicios</v>
          </cell>
        </row>
        <row r="826">
          <cell r="A826">
            <v>771210</v>
          </cell>
          <cell r="B826" t="str">
            <v>Alquiler de equipo de transporte para vía acuática, sin operarios ni tripulación</v>
          </cell>
          <cell r="C826" t="str">
            <v>Servicios</v>
          </cell>
        </row>
        <row r="827">
          <cell r="A827">
            <v>771220</v>
          </cell>
          <cell r="B827" t="str">
            <v>Alquiler de equipo de transporte para vía aérea, sin operarios ni tripulación</v>
          </cell>
          <cell r="C827" t="str">
            <v>Servicios</v>
          </cell>
        </row>
        <row r="828">
          <cell r="A828">
            <v>771290</v>
          </cell>
          <cell r="B828" t="str">
            <v>Alquiler de equipo de transporte n.c.p. sin conductor ni operarios (Incluye: equipo ferroviario, motocicletas)</v>
          </cell>
          <cell r="C828" t="str">
            <v>Servicios</v>
          </cell>
        </row>
        <row r="829">
          <cell r="A829">
            <v>772010</v>
          </cell>
          <cell r="B829" t="str">
            <v>Alquiler de videos y video juegos (Incluye la actividad de los videoclubes)</v>
          </cell>
          <cell r="C829" t="str">
            <v>Servicios</v>
          </cell>
        </row>
        <row r="830">
          <cell r="A830">
            <v>772091</v>
          </cell>
          <cell r="B830" t="str">
            <v>Alquiler de prendas de vestir</v>
          </cell>
          <cell r="C830" t="str">
            <v>Servicios</v>
          </cell>
        </row>
        <row r="831">
          <cell r="A831">
            <v>772099</v>
          </cell>
          <cell r="B831" t="str">
            <v>Alquiler de efectos personales y enseres domésticos n.c.p. (Incluye alquiler de artículos deportivos)</v>
          </cell>
          <cell r="C831" t="str">
            <v>Servicios</v>
          </cell>
        </row>
        <row r="832">
          <cell r="A832">
            <v>773010</v>
          </cell>
          <cell r="B832" t="str">
            <v>Alquiler de maquinaria y equipo agropecuario y forestal, sin operarios</v>
          </cell>
          <cell r="C832" t="str">
            <v>Servicios</v>
          </cell>
        </row>
        <row r="833">
          <cell r="A833">
            <v>773020</v>
          </cell>
          <cell r="B833" t="str">
            <v>Alquiler de maquinaria y equipo para la minería, sin operarios</v>
          </cell>
          <cell r="C833" t="str">
            <v>Servicios</v>
          </cell>
        </row>
        <row r="834">
          <cell r="A834">
            <v>773030</v>
          </cell>
          <cell r="B834" t="str">
            <v>Alquiler de maquinaria y equipo de construcción e ingeniería civil, sin operarios (Incluye el alquiler de andamios sin montaje nidesmantelamiento)</v>
          </cell>
          <cell r="C834" t="str">
            <v>Servicios</v>
          </cell>
        </row>
        <row r="835">
          <cell r="A835">
            <v>773040</v>
          </cell>
          <cell r="B835" t="str">
            <v>Alquiler de maquinaria y equipo de oficina, incluso computadoras</v>
          </cell>
          <cell r="C835" t="str">
            <v>Servicios</v>
          </cell>
        </row>
        <row r="836">
          <cell r="A836">
            <v>773090</v>
          </cell>
          <cell r="B836" t="str">
            <v>Alquiler de maquinaria y equipo n.c.p., sin personal</v>
          </cell>
          <cell r="C836" t="str">
            <v>Servicios</v>
          </cell>
        </row>
        <row r="837">
          <cell r="A837">
            <v>774000</v>
          </cell>
          <cell r="B837" t="str">
            <v>Arrendamiento y gestión de bienes intangibles no financieros</v>
          </cell>
          <cell r="C837" t="str">
            <v>Servicios</v>
          </cell>
        </row>
        <row r="838">
          <cell r="A838">
            <v>780000</v>
          </cell>
          <cell r="B838" t="str">
            <v>Obtención y dotación de personal (Incluye las actividades vinculadas con la búsqueda, selección y colocación de personal, la actividad de casting de actores, etc.)</v>
          </cell>
          <cell r="C838" t="str">
            <v>Servicios</v>
          </cell>
        </row>
        <row r="839">
          <cell r="A839">
            <v>791100</v>
          </cell>
          <cell r="B839" t="str">
            <v>Servicios minoristas de agencias de viajes</v>
          </cell>
          <cell r="C839" t="str">
            <v>Servicios</v>
          </cell>
        </row>
        <row r="840">
          <cell r="A840">
            <v>791200</v>
          </cell>
          <cell r="B840" t="str">
            <v>Servicios mayoristas de agencias de viajes</v>
          </cell>
          <cell r="C840" t="str">
            <v>Servicios</v>
          </cell>
        </row>
        <row r="841">
          <cell r="A841">
            <v>791901</v>
          </cell>
          <cell r="B841" t="str">
            <v>Servicios de turismo aventura</v>
          </cell>
          <cell r="C841" t="str">
            <v>Servicios</v>
          </cell>
        </row>
        <row r="842">
          <cell r="A842">
            <v>791909</v>
          </cell>
          <cell r="B842" t="str">
            <v>Servicios complementarios de apoyo turístico n.c.p.</v>
          </cell>
          <cell r="C842" t="str">
            <v>Servicios</v>
          </cell>
        </row>
        <row r="843">
          <cell r="A843">
            <v>801010</v>
          </cell>
          <cell r="B843" t="str">
            <v>Servicios de transporte de caudales y objetos de valor</v>
          </cell>
          <cell r="C843" t="str">
            <v>Servicios</v>
          </cell>
        </row>
        <row r="844">
          <cell r="A844">
            <v>801020</v>
          </cell>
          <cell r="B844" t="str">
            <v>Servicios de sistemas de seguridad</v>
          </cell>
          <cell r="C844" t="str">
            <v>Servicios</v>
          </cell>
        </row>
        <row r="845">
          <cell r="A845">
            <v>801090</v>
          </cell>
          <cell r="B845" t="str">
            <v>Servicios de seguridad e investigación n.c.p.</v>
          </cell>
          <cell r="C845" t="str">
            <v>Servicios</v>
          </cell>
        </row>
        <row r="846">
          <cell r="A846">
            <v>811000</v>
          </cell>
          <cell r="B846" t="str">
            <v>Servicio combinado de apoyo a edificios</v>
          </cell>
          <cell r="C846" t="str">
            <v>Servicios</v>
          </cell>
        </row>
        <row r="847">
          <cell r="A847">
            <v>812010</v>
          </cell>
          <cell r="B847" t="str">
            <v>Servicios de limpieza general de edificios</v>
          </cell>
          <cell r="C847" t="str">
            <v>Servicios</v>
          </cell>
        </row>
        <row r="848">
          <cell r="A848">
            <v>812020</v>
          </cell>
          <cell r="B848" t="str">
            <v>Servicios de desinfección y exterminio de plagas en el ámbito urbano</v>
          </cell>
          <cell r="C848" t="str">
            <v>Servicios</v>
          </cell>
        </row>
        <row r="849">
          <cell r="A849">
            <v>812090</v>
          </cell>
          <cell r="B849" t="str">
            <v>Servicios de limpieza n.c.p.</v>
          </cell>
          <cell r="C849" t="str">
            <v>Servicios</v>
          </cell>
        </row>
        <row r="850">
          <cell r="A850">
            <v>813000</v>
          </cell>
          <cell r="B850" t="str">
            <v>Servicios de jardinería y mantenimiento de espacios verdes</v>
          </cell>
          <cell r="C850" t="str">
            <v>Servicios</v>
          </cell>
        </row>
        <row r="851">
          <cell r="A851">
            <v>821100</v>
          </cell>
          <cell r="B851" t="str">
            <v>Servicios combinados de gestión administrativa de oficinas</v>
          </cell>
          <cell r="C851" t="str">
            <v>Servicios</v>
          </cell>
        </row>
        <row r="852">
          <cell r="A852">
            <v>821900</v>
          </cell>
          <cell r="B852" t="str">
            <v>Servicios de fotocopiado, preparación de documentos y otros servicios de apoyo de oficina</v>
          </cell>
          <cell r="C852" t="str">
            <v>Servicios</v>
          </cell>
        </row>
        <row r="853">
          <cell r="A853">
            <v>822000</v>
          </cell>
          <cell r="B853" t="str">
            <v>Servicios de "call center"</v>
          </cell>
          <cell r="C853" t="str">
            <v>Servicios</v>
          </cell>
        </row>
        <row r="854">
          <cell r="A854">
            <v>823000</v>
          </cell>
          <cell r="B854" t="str">
            <v>Servicios de organización de convenciones y exposiciones comerciales, excepto culturales y deportivos</v>
          </cell>
          <cell r="C854" t="str">
            <v>Servicios</v>
          </cell>
        </row>
        <row r="855">
          <cell r="A855">
            <v>829100</v>
          </cell>
          <cell r="B855" t="str">
            <v>Servicios de agencias de cobro y calificación crediticia</v>
          </cell>
          <cell r="C855" t="str">
            <v>Servicios</v>
          </cell>
        </row>
        <row r="856">
          <cell r="A856">
            <v>829200</v>
          </cell>
          <cell r="B856" t="str">
            <v>Servicios de envase y empaque</v>
          </cell>
          <cell r="C856" t="str">
            <v>Servicios</v>
          </cell>
        </row>
        <row r="857">
          <cell r="A857">
            <v>829900</v>
          </cell>
          <cell r="B857" t="str">
            <v>Servicios empresariales n.c.p.</v>
          </cell>
          <cell r="C857" t="str">
            <v>Servicios</v>
          </cell>
        </row>
        <row r="858">
          <cell r="A858">
            <v>841100</v>
          </cell>
          <cell r="B858" t="str">
            <v>Servicios generales de la Administración Pública (Incluye el desempeño de funciones ejecutivas y legislativas de administración por parte de las entidades de la administración central, regional y local; la administración y supervisión de asuntos fiscales; la aplicación del presupuesto y la gestión de los fondos públicos y la deuda pública; la gestión administrativa de servicios estadísticos y sociológicos y de planificación social y económica a distintos niveles de la administración)</v>
          </cell>
          <cell r="C858" t="str">
            <v>Servicios</v>
          </cell>
        </row>
        <row r="859">
          <cell r="A859">
            <v>841200</v>
          </cell>
          <cell r="B859" t="str">
            <v>Servicios para la regulación de las actividades sanitarias, educativas, culturales, y restantes servicios sociales, excepto seguridad social obligatoria (Incluye la gestión administrativa de programas destinados a mejorar el bienestar de los ciudadanos)</v>
          </cell>
          <cell r="C859" t="str">
            <v>Servicios</v>
          </cell>
        </row>
        <row r="860">
          <cell r="A860">
            <v>841300</v>
          </cell>
          <cell r="B860" t="str">
            <v>Servicios para la regulación de la actividad económica (Incluye la administración pública y la regulación de varios sectores económicos;la gestión administrativa de actividades de carácter laboral; la aplicación de políticas de desarrollo regional)</v>
          </cell>
          <cell r="C860" t="str">
            <v>Servicios</v>
          </cell>
        </row>
        <row r="861">
          <cell r="A861">
            <v>841900</v>
          </cell>
          <cell r="B861" t="str">
            <v>NO AUTORIZADO POR SEPYME</v>
          </cell>
          <cell r="C861" t="str">
            <v>Servicios</v>
          </cell>
        </row>
        <row r="862">
          <cell r="A862">
            <v>842100</v>
          </cell>
          <cell r="B862" t="str">
            <v>NO AUTORIZADO POR SEPYME</v>
          </cell>
          <cell r="C862" t="str">
            <v>Servicios</v>
          </cell>
        </row>
        <row r="863">
          <cell r="A863">
            <v>842200</v>
          </cell>
          <cell r="B863" t="str">
            <v>NO AUTORIZADO POR SEPYME</v>
          </cell>
          <cell r="C863" t="str">
            <v>Servicios</v>
          </cell>
        </row>
        <row r="864">
          <cell r="A864">
            <v>842300</v>
          </cell>
          <cell r="B864" t="str">
            <v>NO AUTORIZADO POR SEPYME</v>
          </cell>
          <cell r="C864" t="str">
            <v>Servicios</v>
          </cell>
        </row>
        <row r="865">
          <cell r="A865">
            <v>842400</v>
          </cell>
          <cell r="B865" t="str">
            <v>NO AUTORIZADO POR SEPYME</v>
          </cell>
          <cell r="C865" t="str">
            <v>Servicios</v>
          </cell>
        </row>
        <row r="866">
          <cell r="A866">
            <v>842500</v>
          </cell>
          <cell r="B866" t="str">
            <v>NO AUTORIZADO POR SEPYME</v>
          </cell>
          <cell r="C866" t="str">
            <v>Servicios</v>
          </cell>
        </row>
        <row r="867">
          <cell r="A867">
            <v>843000</v>
          </cell>
          <cell r="B867" t="str">
            <v>NO AUTORIZADO POR SEPYME</v>
          </cell>
          <cell r="C867" t="str">
            <v>Servicios</v>
          </cell>
        </row>
        <row r="868">
          <cell r="A868">
            <v>851010</v>
          </cell>
          <cell r="B868" t="str">
            <v>Guarderías y jardines maternales</v>
          </cell>
          <cell r="C868" t="str">
            <v>Servicios</v>
          </cell>
        </row>
        <row r="869">
          <cell r="A869">
            <v>851020</v>
          </cell>
          <cell r="B869" t="str">
            <v>Enseñanza inicial, jardín de infantes y primaria</v>
          </cell>
          <cell r="C869" t="str">
            <v>Servicios</v>
          </cell>
        </row>
        <row r="870">
          <cell r="A870">
            <v>852100</v>
          </cell>
          <cell r="B870" t="str">
            <v>Enseñanza secundaria de formación general</v>
          </cell>
          <cell r="C870" t="str">
            <v>Servicios</v>
          </cell>
        </row>
        <row r="871">
          <cell r="A871">
            <v>852200</v>
          </cell>
          <cell r="B871" t="str">
            <v>Enseñanza secundaria de formación técnica y profesional</v>
          </cell>
          <cell r="C871" t="str">
            <v>Servicios</v>
          </cell>
        </row>
        <row r="872">
          <cell r="A872">
            <v>853100</v>
          </cell>
          <cell r="B872" t="str">
            <v>Enseñanza terciaria</v>
          </cell>
          <cell r="C872" t="str">
            <v>Servicios</v>
          </cell>
        </row>
        <row r="873">
          <cell r="A873">
            <v>853201</v>
          </cell>
          <cell r="B873" t="str">
            <v>Enseñanza universitaria excepto formación de posgrado</v>
          </cell>
          <cell r="C873" t="str">
            <v>Servicios</v>
          </cell>
        </row>
        <row r="874">
          <cell r="A874">
            <v>853300</v>
          </cell>
          <cell r="B874" t="str">
            <v>Formación de posgrado</v>
          </cell>
          <cell r="C874" t="str">
            <v>Servicios</v>
          </cell>
        </row>
        <row r="875">
          <cell r="A875">
            <v>854910</v>
          </cell>
          <cell r="B875" t="str">
            <v>Enseñanza de idiomas</v>
          </cell>
          <cell r="C875" t="str">
            <v>Servicios</v>
          </cell>
        </row>
        <row r="876">
          <cell r="A876">
            <v>854920</v>
          </cell>
          <cell r="B876" t="str">
            <v>Enseñanza de cursos relacionados con informática</v>
          </cell>
          <cell r="C876" t="str">
            <v>Servicios</v>
          </cell>
        </row>
        <row r="877">
          <cell r="A877">
            <v>854930</v>
          </cell>
          <cell r="B877" t="str">
            <v>Enseñanza para adultos, excepto discapacitados</v>
          </cell>
          <cell r="C877" t="str">
            <v>Servicios</v>
          </cell>
        </row>
        <row r="878">
          <cell r="A878">
            <v>854940</v>
          </cell>
          <cell r="B878" t="str">
            <v>Enseñanza especial y para discapacitados</v>
          </cell>
          <cell r="C878" t="str">
            <v>Servicios</v>
          </cell>
        </row>
        <row r="879">
          <cell r="A879">
            <v>854950</v>
          </cell>
          <cell r="B879" t="str">
            <v>Enseñanza de gimnasia, deportes y actividades físicas</v>
          </cell>
          <cell r="C879" t="str">
            <v>Servicios</v>
          </cell>
        </row>
        <row r="880">
          <cell r="A880">
            <v>854960</v>
          </cell>
          <cell r="B880" t="str">
            <v>Enseñanza artística</v>
          </cell>
          <cell r="C880" t="str">
            <v>Servicios</v>
          </cell>
        </row>
        <row r="881">
          <cell r="A881">
            <v>854990</v>
          </cell>
          <cell r="B881" t="str">
            <v>Servicios de enseñanza n.c.p. (Incluye instrucción impartida mediante programas de radio, televisión, correspondencia y otros medios decomunicación, escuelas de manejo, actividades de enseñanza a domicilio y/o particulares, etc.)</v>
          </cell>
          <cell r="C881" t="str">
            <v>Servicios</v>
          </cell>
        </row>
        <row r="882">
          <cell r="A882">
            <v>855000</v>
          </cell>
          <cell r="B882" t="str">
            <v>Servicios de apoyo a la educación</v>
          </cell>
          <cell r="C882" t="str">
            <v>Servicios</v>
          </cell>
        </row>
        <row r="883">
          <cell r="A883">
            <v>861010</v>
          </cell>
          <cell r="B883" t="str">
            <v>Servicios de internación excepto instituciones relacionadas con la salud mental</v>
          </cell>
          <cell r="C883" t="str">
            <v>Servicios</v>
          </cell>
        </row>
        <row r="884">
          <cell r="A884">
            <v>861020</v>
          </cell>
          <cell r="B884" t="str">
            <v>Servicios de internación en instituciones relacionadas con la salud mental</v>
          </cell>
          <cell r="C884" t="str">
            <v>Servicios</v>
          </cell>
        </row>
        <row r="885">
          <cell r="A885">
            <v>862110</v>
          </cell>
          <cell r="B885" t="str">
            <v>Servicios de consulta médica (Incluye las actividades de establecimientos sin internación o cuyos servicios se desarrollen en unidades independientes a las de internación: consultorios médicos, servicios de medicina laboral)</v>
          </cell>
          <cell r="C885" t="str">
            <v>Servicios</v>
          </cell>
        </row>
        <row r="886">
          <cell r="A886">
            <v>862120</v>
          </cell>
          <cell r="B886" t="str">
            <v>Servicios de proveedores de atención médica domiciliaria (Incluye las actividades llevadas a cabo en domicilios de pacientes conalta precoz, y que ofrecen atención por módulo)</v>
          </cell>
          <cell r="C886" t="str">
            <v>Servicios</v>
          </cell>
        </row>
        <row r="887">
          <cell r="A887">
            <v>862130</v>
          </cell>
          <cell r="B887" t="str">
            <v>Servicios de atención médica en dispensarios, salitas, vacunatorios y otros locales de atención primaria de la salud</v>
          </cell>
          <cell r="C887" t="str">
            <v>Servicios</v>
          </cell>
        </row>
        <row r="888">
          <cell r="A888">
            <v>862200</v>
          </cell>
          <cell r="B888" t="str">
            <v>Servicios odontológicos</v>
          </cell>
          <cell r="C888" t="str">
            <v>Servicios</v>
          </cell>
        </row>
        <row r="889">
          <cell r="A889">
            <v>863110</v>
          </cell>
          <cell r="B889" t="str">
            <v>Servicios de prácticas de diagnóstico en laboratorios (Incluye análisis clínicos, bioquímica, anatomía patológica, laboratorio hematológico, etc.)</v>
          </cell>
          <cell r="C889" t="str">
            <v>Servicios</v>
          </cell>
        </row>
        <row r="890">
          <cell r="A890">
            <v>863120</v>
          </cell>
          <cell r="B890" t="str">
            <v>Servicios de prácticas de diagnóstico por imágenes (Incluye radiología, ecografía, resonancia magnética, etc.)</v>
          </cell>
          <cell r="C890" t="str">
            <v>Servicios</v>
          </cell>
        </row>
        <row r="891">
          <cell r="A891">
            <v>863190</v>
          </cell>
          <cell r="B891" t="str">
            <v>Servicios de prácticas de diagnóstico n.c.p.</v>
          </cell>
          <cell r="C891" t="str">
            <v>Servicios</v>
          </cell>
        </row>
        <row r="892">
          <cell r="A892">
            <v>863200</v>
          </cell>
          <cell r="B892" t="str">
            <v>Servicios de tratamiento (Incluye hemodiálisis, cobaltoterapia, etc.)</v>
          </cell>
          <cell r="C892" t="str">
            <v>Servicios</v>
          </cell>
        </row>
        <row r="893">
          <cell r="A893">
            <v>863300</v>
          </cell>
          <cell r="B893" t="str">
            <v>Servicio médico integrado de consulta, diagnóstico y tratamiento</v>
          </cell>
          <cell r="C893" t="str">
            <v>Servicios</v>
          </cell>
        </row>
        <row r="894">
          <cell r="A894">
            <v>864000</v>
          </cell>
          <cell r="B894" t="str">
            <v>Servicios de emergencias y traslados</v>
          </cell>
          <cell r="C894" t="str">
            <v>Servicios</v>
          </cell>
        </row>
        <row r="895">
          <cell r="A895">
            <v>869010</v>
          </cell>
          <cell r="B895" t="str">
            <v>Servicios de rehabilitación física (Incluye actividades de profesionales excepto médicos: kinesiólogos, fisiatras, etc.)</v>
          </cell>
          <cell r="C895" t="str">
            <v>Servicios</v>
          </cell>
        </row>
        <row r="896">
          <cell r="A896">
            <v>869090</v>
          </cell>
          <cell r="B896" t="str">
            <v>Servicios relacionados con la salud humana n.c.p. (Incluye servicios de psicólogos, fonoaudiólogos, servicios de enfermería, terapia ocupacional, bancos de sangre, de semen, etc.)</v>
          </cell>
          <cell r="C896" t="str">
            <v>Servicios</v>
          </cell>
        </row>
        <row r="897">
          <cell r="A897">
            <v>870100</v>
          </cell>
          <cell r="B897" t="str">
            <v>Servicios de atención a personas con problemas de salud mental o de adicciones, con alojamiento</v>
          </cell>
          <cell r="C897" t="str">
            <v>Servicios</v>
          </cell>
        </row>
        <row r="898">
          <cell r="A898">
            <v>870210</v>
          </cell>
          <cell r="B898" t="str">
            <v>Servicios de atención a ancianos con alojamiento</v>
          </cell>
          <cell r="C898" t="str">
            <v>Servicios</v>
          </cell>
        </row>
        <row r="899">
          <cell r="A899">
            <v>870220</v>
          </cell>
          <cell r="B899" t="str">
            <v>Servicios de atención a personas minusválidas con alojamiento</v>
          </cell>
          <cell r="C899" t="str">
            <v>Servicios</v>
          </cell>
        </row>
        <row r="900">
          <cell r="A900">
            <v>870910</v>
          </cell>
          <cell r="B900" t="str">
            <v>Servicios de atención a niños y adolescentes carenciados con alojamiento</v>
          </cell>
          <cell r="C900" t="str">
            <v>Servicios</v>
          </cell>
        </row>
        <row r="901">
          <cell r="A901">
            <v>870920</v>
          </cell>
          <cell r="B901" t="str">
            <v>Servicios de atención a mujeres con alojamiento</v>
          </cell>
          <cell r="C901" t="str">
            <v>Servicios</v>
          </cell>
        </row>
        <row r="902">
          <cell r="A902">
            <v>870990</v>
          </cell>
          <cell r="B902" t="str">
            <v>Servicios sociales con alojamiento n.c.p.</v>
          </cell>
          <cell r="C902" t="str">
            <v>Servicios</v>
          </cell>
        </row>
        <row r="903">
          <cell r="A903">
            <v>880000</v>
          </cell>
          <cell r="B903" t="str">
            <v>Servicios sociales sin alojamiento</v>
          </cell>
          <cell r="C903" t="str">
            <v>Servicios</v>
          </cell>
        </row>
        <row r="904">
          <cell r="A904">
            <v>900011</v>
          </cell>
          <cell r="B904" t="str">
            <v>Producción de espectáculos teatrales y musicales</v>
          </cell>
          <cell r="C904" t="str">
            <v>Servicios</v>
          </cell>
        </row>
        <row r="905">
          <cell r="A905">
            <v>900021</v>
          </cell>
          <cell r="B905" t="str">
            <v>Composición y representación de obras teatrales, musicales y artísticas (Incluye a compositores, actores, músicos, conferencistas, pintores, artistas plásticos etc.)</v>
          </cell>
          <cell r="C905" t="str">
            <v>Servicios</v>
          </cell>
        </row>
        <row r="906">
          <cell r="A906">
            <v>900030</v>
          </cell>
          <cell r="B906" t="str">
            <v>Servicios conexos a la producción de espectáculos teatrales y musicales (Incluye diseño y manejo de escenografía, montaje de iluminacióny sonido, etc.)</v>
          </cell>
          <cell r="C906" t="str">
            <v>Servicios</v>
          </cell>
        </row>
        <row r="907">
          <cell r="A907">
            <v>900040</v>
          </cell>
          <cell r="B907" t="str">
            <v>Servicios de agencias de ventas de entradas</v>
          </cell>
          <cell r="C907" t="str">
            <v>Servicios</v>
          </cell>
        </row>
        <row r="908">
          <cell r="A908">
            <v>900091</v>
          </cell>
          <cell r="B908" t="str">
            <v>Servicios de espectáculos artísticos n.c.p. (Incluye espectáculos circenses, de títeres, mimos, etc.)</v>
          </cell>
          <cell r="C908" t="str">
            <v>Servicios</v>
          </cell>
        </row>
        <row r="909">
          <cell r="A909">
            <v>910100</v>
          </cell>
          <cell r="B909" t="str">
            <v>Servicios de bibliotecas y archivos</v>
          </cell>
          <cell r="C909" t="str">
            <v>Servicios</v>
          </cell>
        </row>
        <row r="910">
          <cell r="A910">
            <v>910200</v>
          </cell>
          <cell r="B910" t="str">
            <v>Servicios de museos y preservación de lugares y edificios históricos</v>
          </cell>
          <cell r="C910" t="str">
            <v>Servicios</v>
          </cell>
        </row>
        <row r="911">
          <cell r="A911">
            <v>910300</v>
          </cell>
          <cell r="B911" t="str">
            <v>Servicios de jardines botánicos, zoológicos y de parques nacionales</v>
          </cell>
          <cell r="C911" t="str">
            <v>Servicios</v>
          </cell>
        </row>
        <row r="912">
          <cell r="A912">
            <v>910900</v>
          </cell>
          <cell r="B912" t="str">
            <v>Servicios culturales n.c.p. (Incluye actividades sociales, culturales, recreativas y de interés local desarrollado por centros vecinales, barriales, sociedades de fomento, clubes no deportivos, etc.)</v>
          </cell>
          <cell r="C912" t="str">
            <v>Servicios</v>
          </cell>
        </row>
        <row r="913">
          <cell r="A913">
            <v>920001</v>
          </cell>
          <cell r="B913" t="str">
            <v>NO AUTORIZADO POR SEPYME</v>
          </cell>
          <cell r="C913" t="str">
            <v>Servicios</v>
          </cell>
        </row>
        <row r="914">
          <cell r="A914">
            <v>920009</v>
          </cell>
          <cell r="B914" t="str">
            <v>NO AUTORIZADO POR SEPYME</v>
          </cell>
          <cell r="C914" t="str">
            <v>Servicios</v>
          </cell>
        </row>
        <row r="915">
          <cell r="A915">
            <v>931010</v>
          </cell>
          <cell r="B915" t="str">
            <v>Servicios de organización, dirección y gestión de prácticas deportivas en clubes (Incluye clubes de fútbol, golf, tiro, boxeo, etc.)</v>
          </cell>
          <cell r="C915" t="str">
            <v>Servicios</v>
          </cell>
        </row>
        <row r="916">
          <cell r="A916">
            <v>931020</v>
          </cell>
          <cell r="B916" t="str">
            <v>Explotación de instalaciones deportivas, excepto clubes</v>
          </cell>
          <cell r="C916" t="str">
            <v>Servicios</v>
          </cell>
        </row>
        <row r="917">
          <cell r="A917">
            <v>931030</v>
          </cell>
          <cell r="B917" t="str">
            <v>Promoción y producción de espectáculos deportivos</v>
          </cell>
          <cell r="C917" t="str">
            <v>Servicios</v>
          </cell>
        </row>
        <row r="918">
          <cell r="A918">
            <v>931041</v>
          </cell>
          <cell r="B918" t="str">
            <v>Servicios prestados por deportistas y atletas para la realización de prácticas deportivas</v>
          </cell>
          <cell r="C918" t="str">
            <v>Servicios</v>
          </cell>
        </row>
        <row r="919">
          <cell r="A919">
            <v>931042</v>
          </cell>
          <cell r="B919" t="str">
            <v>Servicios prestados por profesionales y técnicos para la realización de prácticas deportivas (Incluye la actividad realizada porentrenadores, instructores, jueces árbitros, cronometradores, etc.)</v>
          </cell>
          <cell r="C919" t="str">
            <v>Servicios</v>
          </cell>
        </row>
        <row r="920">
          <cell r="A920">
            <v>931050</v>
          </cell>
          <cell r="B920" t="str">
            <v>Servicios de acondicionamiento físico (Incluye gimnasios de musculación, pilates, yoga, personal trainner, etc.)</v>
          </cell>
          <cell r="C920" t="str">
            <v>Servicios</v>
          </cell>
        </row>
        <row r="921">
          <cell r="A921">
            <v>931090</v>
          </cell>
          <cell r="B921" t="str">
            <v>Servicios para la práctica deportiva n.c.p.</v>
          </cell>
          <cell r="C921" t="str">
            <v>Servicios</v>
          </cell>
        </row>
        <row r="922">
          <cell r="A922">
            <v>939010</v>
          </cell>
          <cell r="B922" t="str">
            <v>Servicios de parques de diversiones y parques temáticos</v>
          </cell>
          <cell r="C922" t="str">
            <v>Servicios</v>
          </cell>
        </row>
        <row r="923">
          <cell r="A923">
            <v>939020</v>
          </cell>
          <cell r="B923" t="str">
            <v>Servicios de salones de juegos (Incluye salones de billar, pool, bowling, juegos electrónicos, etc.)</v>
          </cell>
          <cell r="C923" t="str">
            <v>Servicios</v>
          </cell>
        </row>
        <row r="924">
          <cell r="A924">
            <v>939030</v>
          </cell>
          <cell r="B924" t="str">
            <v>Servicios de salones de baile, discotecas y similares</v>
          </cell>
          <cell r="C924" t="str">
            <v>Servicios</v>
          </cell>
        </row>
        <row r="925">
          <cell r="A925">
            <v>939090</v>
          </cell>
          <cell r="B925" t="str">
            <v>Servicios de entretenimiento n.c.p.</v>
          </cell>
          <cell r="C925" t="str">
            <v>Servicios</v>
          </cell>
        </row>
        <row r="926">
          <cell r="A926">
            <v>941100</v>
          </cell>
          <cell r="B926" t="str">
            <v>Servicios de organizaciones empresariales y de empleadores</v>
          </cell>
          <cell r="C926" t="str">
            <v>Servicios</v>
          </cell>
        </row>
        <row r="927">
          <cell r="A927">
            <v>941200</v>
          </cell>
          <cell r="B927" t="str">
            <v>Servicios de organizaciones profesionales</v>
          </cell>
          <cell r="C927" t="str">
            <v>Servicios</v>
          </cell>
        </row>
        <row r="928">
          <cell r="A928">
            <v>942000</v>
          </cell>
          <cell r="B928" t="str">
            <v>Servicios de sindicatos</v>
          </cell>
          <cell r="C928" t="str">
            <v>Servicios</v>
          </cell>
        </row>
        <row r="929">
          <cell r="A929">
            <v>949100</v>
          </cell>
          <cell r="B929" t="str">
            <v>Servicios de organizaciones religiosas</v>
          </cell>
          <cell r="C929" t="str">
            <v>Servicios</v>
          </cell>
        </row>
        <row r="930">
          <cell r="A930">
            <v>949200</v>
          </cell>
          <cell r="B930" t="str">
            <v>Servicios de organizaciones políticas</v>
          </cell>
          <cell r="C930" t="str">
            <v>Servicios</v>
          </cell>
        </row>
        <row r="931">
          <cell r="A931">
            <v>949910</v>
          </cell>
          <cell r="B931" t="str">
            <v>Servicios de mutuales, excepto mutuales de salud y financieras</v>
          </cell>
          <cell r="C931" t="str">
            <v>Servicios</v>
          </cell>
        </row>
        <row r="932">
          <cell r="A932">
            <v>949920</v>
          </cell>
          <cell r="B932" t="str">
            <v>Servicios de consorcios de edificios</v>
          </cell>
          <cell r="C932" t="str">
            <v>Servicios</v>
          </cell>
        </row>
        <row r="933">
          <cell r="A933">
            <v>949930</v>
          </cell>
          <cell r="B933" t="str">
            <v>Servicios de cooperativas cuando realizan varias actividades</v>
          </cell>
          <cell r="C933" t="str">
            <v>Servicios</v>
          </cell>
        </row>
        <row r="934">
          <cell r="A934">
            <v>949990</v>
          </cell>
          <cell r="B934" t="str">
            <v>Servicios de asociaciones n.c.p.</v>
          </cell>
          <cell r="C934" t="str">
            <v>Servicios</v>
          </cell>
        </row>
        <row r="935">
          <cell r="A935">
            <v>951100</v>
          </cell>
          <cell r="B935" t="str">
            <v>Reparación y mantenimiento de equipos informáticos</v>
          </cell>
          <cell r="C935" t="str">
            <v>Servicios</v>
          </cell>
        </row>
        <row r="936">
          <cell r="A936">
            <v>951200</v>
          </cell>
          <cell r="B936" t="str">
            <v>Reparación y mantenimiento de equipos de telefonía y de comunicación</v>
          </cell>
          <cell r="C936" t="str">
            <v>Servicios</v>
          </cell>
        </row>
        <row r="937">
          <cell r="A937">
            <v>952100</v>
          </cell>
          <cell r="B937" t="str">
            <v>Reparación de artículos eléctricos y electrónicos de uso doméstico (Incluye TV, radios, reproductores CD’s y DVD’s, cámaras de video deuso familiar, heladeras, lavarropas, secarropas, aire acondicionado de menos de 6.000 frigorías)</v>
          </cell>
          <cell r="C937" t="str">
            <v>Servicios</v>
          </cell>
        </row>
        <row r="938">
          <cell r="A938">
            <v>952200</v>
          </cell>
          <cell r="B938" t="str">
            <v>Reparación de calzado y artículos de marroquinería</v>
          </cell>
          <cell r="C938" t="str">
            <v>Servicios</v>
          </cell>
        </row>
        <row r="939">
          <cell r="A939">
            <v>952300</v>
          </cell>
          <cell r="B939" t="str">
            <v>Reparación de tapizados y muebles (Incluye la restauración de muebles)</v>
          </cell>
          <cell r="C939" t="str">
            <v>Servicios</v>
          </cell>
        </row>
        <row r="940">
          <cell r="A940">
            <v>952910</v>
          </cell>
          <cell r="B940" t="str">
            <v>Reforma y reparación de cerraduras, duplicación de llaves. Cerrajerías</v>
          </cell>
          <cell r="C940" t="str">
            <v>Servicios</v>
          </cell>
        </row>
        <row r="941">
          <cell r="A941">
            <v>952920</v>
          </cell>
          <cell r="B941" t="str">
            <v>Reparación de relojes y joyas. Relojerías</v>
          </cell>
          <cell r="C941" t="str">
            <v>Servicios</v>
          </cell>
        </row>
        <row r="942">
          <cell r="A942">
            <v>952990</v>
          </cell>
          <cell r="B942" t="str">
            <v>Reparación de efectos personales y enseres domésticos n.c.p. (Incluye la actividad de arreglos de prendas realizadas por modistas) (No incluye la actividad de sastres y modistas que confeccionan prendas: grupo 141)</v>
          </cell>
          <cell r="C942" t="str">
            <v>Servicios</v>
          </cell>
        </row>
        <row r="943">
          <cell r="A943">
            <v>960101</v>
          </cell>
          <cell r="B943" t="str">
            <v>Servicios de limpieza de prendas prestado por tintorerías rápidas</v>
          </cell>
          <cell r="C943" t="str">
            <v>Servicios</v>
          </cell>
        </row>
        <row r="944">
          <cell r="A944">
            <v>960102</v>
          </cell>
          <cell r="B944" t="str">
            <v>Lavado y limpieza de artículos de tela, cuero y/o de piel, incluso la limpieza en seco</v>
          </cell>
          <cell r="C944" t="str">
            <v>Servicios</v>
          </cell>
        </row>
        <row r="945">
          <cell r="A945">
            <v>960201</v>
          </cell>
          <cell r="B945" t="str">
            <v>Servicios de peluquería</v>
          </cell>
          <cell r="C945" t="str">
            <v>Servicios</v>
          </cell>
        </row>
        <row r="946">
          <cell r="A946">
            <v>960202</v>
          </cell>
          <cell r="B946" t="str">
            <v>Servicios de tratamiento de belleza, excepto los de peluquería</v>
          </cell>
          <cell r="C946" t="str">
            <v>Servicios</v>
          </cell>
        </row>
        <row r="947">
          <cell r="A947">
            <v>960300</v>
          </cell>
          <cell r="B947" t="str">
            <v>Pompas fúnebres y servicios conexos</v>
          </cell>
          <cell r="C947" t="str">
            <v>Servicios</v>
          </cell>
        </row>
        <row r="948">
          <cell r="A948">
            <v>960910</v>
          </cell>
          <cell r="B948" t="str">
            <v>Servicios de centros de estética, spa y similares (Incluye baños turcos, saunas, solarios, centros de masajes y adelgazamiento, etc.)</v>
          </cell>
          <cell r="C948" t="str">
            <v>Servicios</v>
          </cell>
        </row>
        <row r="949">
          <cell r="A949">
            <v>960990</v>
          </cell>
          <cell r="B949" t="str">
            <v>Servicios personales n.c.p. (Incluye actividades de astrología y espiritismo, las realizadas con fines sociales como agencias matrimoniales, de investigaciones genealógicas, de contratación de acompañantes, la actividad de lustrabotas, acomodadores de autos, etc.)</v>
          </cell>
          <cell r="C949" t="str">
            <v>Servicios</v>
          </cell>
        </row>
        <row r="950">
          <cell r="A950">
            <v>970000</v>
          </cell>
          <cell r="B950" t="str">
            <v>NO AUTORIZADO POR SEPYME</v>
          </cell>
          <cell r="C950" t="str">
            <v>Servicios</v>
          </cell>
        </row>
        <row r="951">
          <cell r="A951">
            <v>990000</v>
          </cell>
          <cell r="B951" t="str">
            <v>NO AUTORIZADO POR SEPYME</v>
          </cell>
          <cell r="C951" t="str">
            <v>Servicios</v>
          </cell>
        </row>
      </sheetData>
      <sheetData sheetId="2">
        <row r="2">
          <cell r="A2" t="str">
            <v>Agropecuario</v>
          </cell>
          <cell r="B2">
            <v>160000</v>
          </cell>
        </row>
        <row r="3">
          <cell r="A3" t="str">
            <v>Industria y Minería</v>
          </cell>
          <cell r="B3">
            <v>540000</v>
          </cell>
        </row>
        <row r="4">
          <cell r="A4" t="str">
            <v>Comercio</v>
          </cell>
          <cell r="B4">
            <v>650000</v>
          </cell>
        </row>
        <row r="5">
          <cell r="A5" t="str">
            <v>Servicios</v>
          </cell>
          <cell r="B5">
            <v>180000</v>
          </cell>
        </row>
        <row r="6">
          <cell r="A6" t="str">
            <v>Construcción</v>
          </cell>
          <cell r="B6">
            <v>270000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ncipales_variables" refreshOnLoad="1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CLANAE5" displayName="CLANAE5" ref="A1:E951" totalsRowShown="0">
  <autoFilter ref="A1:E951" xr:uid="{00000000-0009-0000-0100-000004000000}">
    <filterColumn colId="2">
      <filters>
        <filter val="Agropecuario"/>
      </filters>
    </filterColumn>
    <filterColumn colId="3">
      <filters>
        <filter val="NO"/>
      </filters>
    </filterColumn>
  </autoFilter>
  <sortState xmlns:xlrd2="http://schemas.microsoft.com/office/spreadsheetml/2017/richdata2" ref="A2:E96">
    <sortCondition ref="A1:A951"/>
  </sortState>
  <tableColumns count="5">
    <tableColumn id="1" xr3:uid="{00000000-0010-0000-0000-000001000000}" name="Clanae"/>
    <tableColumn id="2" xr3:uid="{00000000-0010-0000-0000-000002000000}" name="Descripción." dataDxfId="5"/>
    <tableColumn id="3" xr3:uid="{00000000-0010-0000-0000-000003000000}" name="Sector" dataDxfId="4"/>
    <tableColumn id="4" xr3:uid="{00000000-0010-0000-0000-000004000000}" name="Columna1"/>
    <tableColumn id="5" xr3:uid="{00000000-0010-0000-0000-000005000000}" name="Accion" dataDxfId="3" dataCellStyle="Normal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PYME" displayName="SEPYME" ref="A1:B6" totalsRowShown="0" headerRowDxfId="2">
  <autoFilter ref="A1:B6" xr:uid="{00000000-0009-0000-0100-000002000000}"/>
  <tableColumns count="2">
    <tableColumn id="1" xr3:uid="{00000000-0010-0000-0100-000001000000}" name="Sector" dataDxfId="1"/>
    <tableColumn id="2" xr3:uid="{00000000-0010-0000-0100-000002000000}" name="Limite" dataDxfId="0" dataCellStyle="Moneda 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calización" displayName="Localización" ref="A1:E180" totalsRowShown="0">
  <autoFilter ref="A1:E180" xr:uid="{00000000-0009-0000-0100-000003000000}"/>
  <sortState xmlns:xlrd2="http://schemas.microsoft.com/office/spreadsheetml/2017/richdata2" ref="A2:E180">
    <sortCondition ref="C1:C180"/>
  </sortState>
  <tableColumns count="5">
    <tableColumn id="1" xr3:uid="{00000000-0010-0000-0200-000001000000}" name="Departamento"/>
    <tableColumn id="2" xr3:uid="{00000000-0010-0000-0200-000002000000}" name="Provincia"/>
    <tableColumn id="3" xr3:uid="{00000000-0010-0000-0200-000003000000}" name="Promedio HA"/>
    <tableColumn id="4" xr3:uid="{00000000-0010-0000-0200-000004000000}" name="Ponderacion"/>
    <tableColumn id="5" xr3:uid="{00000000-0010-0000-0200-000005000000}" name="Exclui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bancogalicia.com/tasas/tasa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37"/>
  <sheetViews>
    <sheetView tabSelected="1" zoomScale="60" zoomScaleNormal="60" workbookViewId="0">
      <selection activeCell="I24" sqref="I24"/>
    </sheetView>
  </sheetViews>
  <sheetFormatPr baseColWidth="10" defaultColWidth="11.42578125" defaultRowHeight="15" x14ac:dyDescent="0.25"/>
  <cols>
    <col min="1" max="1" width="33.85546875" style="252" customWidth="1"/>
    <col min="2" max="2" width="18.7109375" style="252" customWidth="1"/>
    <col min="3" max="7" width="18.85546875" style="252" customWidth="1"/>
    <col min="8" max="8" width="36.42578125" style="252" customWidth="1"/>
    <col min="9" max="9" width="20.28515625" style="252" customWidth="1"/>
    <col min="10" max="10" width="30.140625" style="252" customWidth="1"/>
    <col min="11" max="11" width="5.7109375" style="252" customWidth="1"/>
    <col min="12" max="12" width="7.140625" style="252" customWidth="1"/>
    <col min="13" max="14" width="21.85546875" style="252" customWidth="1"/>
    <col min="15" max="15" width="17.85546875" style="252" customWidth="1"/>
    <col min="16" max="16" width="7.7109375" style="252" hidden="1" customWidth="1"/>
    <col min="17" max="18" width="11.42578125" style="252" hidden="1" customWidth="1"/>
    <col min="19" max="19" width="7.7109375" style="252" hidden="1" customWidth="1"/>
    <col min="20" max="21" width="0" style="252" hidden="1" customWidth="1"/>
    <col min="22" max="22" width="31.28515625" style="252" customWidth="1"/>
    <col min="23" max="23" width="20.85546875" style="252" customWidth="1"/>
    <col min="24" max="16384" width="11.42578125" style="252"/>
  </cols>
  <sheetData>
    <row r="2" spans="1:14" x14ac:dyDescent="0.25">
      <c r="A2" s="253"/>
      <c r="B2" s="253"/>
    </row>
    <row r="5" spans="1:14" ht="15.75" thickBot="1" x14ac:dyDescent="0.3"/>
    <row r="6" spans="1:14" ht="26.25" customHeight="1" x14ac:dyDescent="0.25">
      <c r="A6" s="262" t="s">
        <v>1701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4"/>
      <c r="M6" s="264"/>
      <c r="N6" s="265"/>
    </row>
    <row r="7" spans="1:14" ht="29.25" customHeight="1" x14ac:dyDescent="0.25">
      <c r="A7" s="266" t="s">
        <v>1702</v>
      </c>
      <c r="B7" s="251"/>
      <c r="C7" s="251"/>
      <c r="D7" s="251"/>
      <c r="E7" s="251"/>
      <c r="F7" s="251"/>
      <c r="G7" s="251"/>
      <c r="H7" s="251"/>
      <c r="I7" s="251"/>
      <c r="J7" s="251"/>
      <c r="K7" s="251"/>
      <c r="N7" s="267"/>
    </row>
    <row r="8" spans="1:14" ht="29.25" customHeight="1" x14ac:dyDescent="0.25">
      <c r="A8" s="266" t="s">
        <v>1703</v>
      </c>
      <c r="B8" s="251"/>
      <c r="C8" s="251"/>
      <c r="D8" s="251"/>
      <c r="E8" s="251"/>
      <c r="F8" s="251"/>
      <c r="G8" s="251"/>
      <c r="H8" s="251"/>
      <c r="I8" s="251"/>
      <c r="J8" s="251"/>
      <c r="K8" s="251"/>
      <c r="N8" s="267"/>
    </row>
    <row r="9" spans="1:14" ht="29.25" customHeight="1" x14ac:dyDescent="0.25">
      <c r="A9" s="266" t="s">
        <v>1704</v>
      </c>
      <c r="B9" s="251"/>
      <c r="C9" s="251"/>
      <c r="D9" s="251"/>
      <c r="E9" s="251"/>
      <c r="F9" s="251"/>
      <c r="G9" s="251"/>
      <c r="H9" s="251"/>
      <c r="I9" s="251"/>
      <c r="J9" s="251"/>
      <c r="K9" s="251"/>
      <c r="N9" s="267"/>
    </row>
    <row r="10" spans="1:14" ht="29.25" customHeight="1" x14ac:dyDescent="0.25">
      <c r="A10" s="266" t="s">
        <v>1705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N10" s="267"/>
    </row>
    <row r="11" spans="1:14" ht="29.25" customHeight="1" thickBot="1" x14ac:dyDescent="0.3">
      <c r="A11" s="268" t="s">
        <v>1706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70"/>
      <c r="M11" s="270"/>
      <c r="N11" s="271"/>
    </row>
    <row r="12" spans="1:14" ht="29.25" customHeight="1" x14ac:dyDescent="0.25">
      <c r="A12" s="250"/>
      <c r="B12" s="251"/>
      <c r="C12" s="251"/>
      <c r="D12" s="251"/>
      <c r="E12" s="251"/>
      <c r="F12" s="251"/>
      <c r="G12" s="251"/>
      <c r="H12" s="251"/>
      <c r="I12" s="251"/>
      <c r="J12" s="251"/>
      <c r="K12" s="251"/>
    </row>
    <row r="13" spans="1:14" ht="18" x14ac:dyDescent="0.25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51"/>
    </row>
    <row r="14" spans="1:14" ht="31.5" customHeight="1" x14ac:dyDescent="0.25">
      <c r="A14" s="286" t="s">
        <v>1467</v>
      </c>
      <c r="B14" s="287"/>
      <c r="C14" s="287"/>
      <c r="D14" s="254"/>
      <c r="E14" s="254"/>
      <c r="F14" s="254"/>
      <c r="G14" s="254"/>
      <c r="H14" s="254"/>
      <c r="I14" s="254"/>
      <c r="J14" s="255"/>
      <c r="K14" s="251"/>
    </row>
    <row r="15" spans="1:14" ht="27" customHeight="1" x14ac:dyDescent="0.25">
      <c r="A15" s="256" t="s">
        <v>1470</v>
      </c>
      <c r="B15" s="257"/>
      <c r="C15" s="257"/>
      <c r="D15" s="258"/>
      <c r="E15" s="258"/>
      <c r="F15" s="254"/>
      <c r="G15" s="254"/>
      <c r="H15" s="254"/>
      <c r="I15" s="254"/>
      <c r="J15" s="255"/>
      <c r="K15" s="251"/>
    </row>
    <row r="16" spans="1:14" ht="54" x14ac:dyDescent="0.25">
      <c r="A16" s="288" t="s">
        <v>1468</v>
      </c>
      <c r="B16" s="288"/>
      <c r="C16" s="288"/>
      <c r="D16" s="249" t="s">
        <v>1708</v>
      </c>
      <c r="E16" s="249" t="s">
        <v>1709</v>
      </c>
      <c r="F16" s="249" t="s">
        <v>1710</v>
      </c>
      <c r="G16" s="249" t="s">
        <v>1583</v>
      </c>
      <c r="H16" s="249" t="s">
        <v>1469</v>
      </c>
      <c r="I16" s="249" t="s">
        <v>1544</v>
      </c>
      <c r="J16" s="249" t="s">
        <v>1545</v>
      </c>
      <c r="K16" s="259"/>
    </row>
    <row r="17" spans="1:22" ht="18" x14ac:dyDescent="0.25">
      <c r="A17" s="283"/>
      <c r="B17" s="284"/>
      <c r="C17" s="285"/>
      <c r="D17" s="261"/>
      <c r="E17" s="261"/>
      <c r="F17" s="261"/>
      <c r="G17" s="272">
        <f>+D17+F17+E17</f>
        <v>0</v>
      </c>
      <c r="H17" s="260"/>
      <c r="I17" s="261"/>
      <c r="J17" s="261"/>
      <c r="K17" s="251"/>
    </row>
    <row r="18" spans="1:22" ht="18" x14ac:dyDescent="0.25">
      <c r="A18" s="283"/>
      <c r="B18" s="284"/>
      <c r="C18" s="285"/>
      <c r="D18" s="261"/>
      <c r="E18" s="261"/>
      <c r="F18" s="261"/>
      <c r="G18" s="272">
        <f t="shared" ref="G18:G33" si="0">+D18+F18+E18</f>
        <v>0</v>
      </c>
      <c r="H18" s="260"/>
      <c r="I18" s="261"/>
      <c r="J18" s="261"/>
      <c r="K18" s="251"/>
    </row>
    <row r="19" spans="1:22" ht="18" x14ac:dyDescent="0.25">
      <c r="A19" s="283"/>
      <c r="B19" s="284"/>
      <c r="C19" s="285"/>
      <c r="D19" s="261"/>
      <c r="E19" s="261"/>
      <c r="F19" s="261"/>
      <c r="G19" s="272">
        <f t="shared" si="0"/>
        <v>0</v>
      </c>
      <c r="H19" s="260"/>
      <c r="I19" s="261"/>
      <c r="J19" s="261"/>
      <c r="K19" s="251"/>
    </row>
    <row r="20" spans="1:22" ht="18" x14ac:dyDescent="0.25">
      <c r="A20" s="283"/>
      <c r="B20" s="284"/>
      <c r="C20" s="285"/>
      <c r="D20" s="261"/>
      <c r="E20" s="261"/>
      <c r="F20" s="261"/>
      <c r="G20" s="272">
        <f t="shared" si="0"/>
        <v>0</v>
      </c>
      <c r="H20" s="260"/>
      <c r="I20" s="261"/>
      <c r="J20" s="261"/>
      <c r="K20" s="251"/>
    </row>
    <row r="21" spans="1:22" ht="18" x14ac:dyDescent="0.25">
      <c r="A21" s="283"/>
      <c r="B21" s="284"/>
      <c r="C21" s="285"/>
      <c r="D21" s="261"/>
      <c r="E21" s="261"/>
      <c r="F21" s="261"/>
      <c r="G21" s="272">
        <f t="shared" si="0"/>
        <v>0</v>
      </c>
      <c r="H21" s="260"/>
      <c r="I21" s="261"/>
      <c r="J21" s="261"/>
      <c r="K21" s="251"/>
    </row>
    <row r="22" spans="1:22" ht="18" x14ac:dyDescent="0.25">
      <c r="A22" s="283"/>
      <c r="B22" s="284"/>
      <c r="C22" s="285"/>
      <c r="D22" s="261"/>
      <c r="E22" s="261"/>
      <c r="F22" s="261"/>
      <c r="G22" s="272">
        <f t="shared" si="0"/>
        <v>0</v>
      </c>
      <c r="H22" s="260"/>
      <c r="I22" s="261"/>
      <c r="J22" s="261"/>
      <c r="K22" s="251"/>
      <c r="V22" s="252">
        <v>120</v>
      </c>
    </row>
    <row r="23" spans="1:22" ht="18" x14ac:dyDescent="0.25">
      <c r="A23" s="283"/>
      <c r="B23" s="284"/>
      <c r="C23" s="285"/>
      <c r="D23" s="261"/>
      <c r="E23" s="261"/>
      <c r="F23" s="261"/>
      <c r="G23" s="272">
        <f t="shared" si="0"/>
        <v>0</v>
      </c>
      <c r="H23" s="260"/>
      <c r="I23" s="261"/>
      <c r="J23" s="261"/>
      <c r="K23" s="251"/>
    </row>
    <row r="24" spans="1:22" ht="18" x14ac:dyDescent="0.25">
      <c r="A24" s="283"/>
      <c r="B24" s="284"/>
      <c r="C24" s="285"/>
      <c r="D24" s="261"/>
      <c r="E24" s="261"/>
      <c r="F24" s="261"/>
      <c r="G24" s="272">
        <f t="shared" si="0"/>
        <v>0</v>
      </c>
      <c r="H24" s="260"/>
      <c r="I24" s="261"/>
      <c r="J24" s="261"/>
      <c r="K24" s="251"/>
    </row>
    <row r="25" spans="1:22" ht="18" x14ac:dyDescent="0.25">
      <c r="A25" s="283"/>
      <c r="B25" s="284"/>
      <c r="C25" s="285"/>
      <c r="D25" s="261"/>
      <c r="E25" s="261"/>
      <c r="F25" s="261"/>
      <c r="G25" s="272">
        <f t="shared" si="0"/>
        <v>0</v>
      </c>
      <c r="H25" s="260"/>
      <c r="I25" s="261"/>
      <c r="J25" s="261"/>
      <c r="K25" s="251"/>
    </row>
    <row r="26" spans="1:22" ht="18" x14ac:dyDescent="0.25">
      <c r="A26" s="283"/>
      <c r="B26" s="284"/>
      <c r="C26" s="285"/>
      <c r="D26" s="261"/>
      <c r="E26" s="261"/>
      <c r="F26" s="261"/>
      <c r="G26" s="272">
        <f t="shared" si="0"/>
        <v>0</v>
      </c>
      <c r="H26" s="260"/>
      <c r="I26" s="261"/>
      <c r="J26" s="261"/>
      <c r="K26" s="251"/>
    </row>
    <row r="27" spans="1:22" ht="18" x14ac:dyDescent="0.25">
      <c r="A27" s="283"/>
      <c r="B27" s="284"/>
      <c r="C27" s="285"/>
      <c r="D27" s="261"/>
      <c r="E27" s="261"/>
      <c r="F27" s="261"/>
      <c r="G27" s="272">
        <f t="shared" si="0"/>
        <v>0</v>
      </c>
      <c r="H27" s="260"/>
      <c r="I27" s="261"/>
      <c r="J27" s="261"/>
      <c r="K27" s="251"/>
    </row>
    <row r="28" spans="1:22" ht="18" x14ac:dyDescent="0.25">
      <c r="A28" s="283"/>
      <c r="B28" s="284"/>
      <c r="C28" s="285"/>
      <c r="D28" s="261"/>
      <c r="E28" s="261"/>
      <c r="F28" s="261"/>
      <c r="G28" s="272">
        <f t="shared" si="0"/>
        <v>0</v>
      </c>
      <c r="H28" s="260"/>
      <c r="I28" s="261"/>
      <c r="J28" s="261"/>
      <c r="K28" s="251"/>
    </row>
    <row r="29" spans="1:22" ht="18" x14ac:dyDescent="0.25">
      <c r="A29" s="283"/>
      <c r="B29" s="284"/>
      <c r="C29" s="285"/>
      <c r="D29" s="261"/>
      <c r="E29" s="261"/>
      <c r="F29" s="261"/>
      <c r="G29" s="272">
        <f t="shared" si="0"/>
        <v>0</v>
      </c>
      <c r="H29" s="260"/>
      <c r="I29" s="261"/>
      <c r="J29" s="261"/>
      <c r="K29" s="251"/>
    </row>
    <row r="30" spans="1:22" ht="18" x14ac:dyDescent="0.25">
      <c r="A30" s="283"/>
      <c r="B30" s="284"/>
      <c r="C30" s="285"/>
      <c r="D30" s="261"/>
      <c r="E30" s="261"/>
      <c r="F30" s="261"/>
      <c r="G30" s="272">
        <f t="shared" si="0"/>
        <v>0</v>
      </c>
      <c r="H30" s="260"/>
      <c r="I30" s="261"/>
      <c r="J30" s="261"/>
      <c r="K30" s="251"/>
    </row>
    <row r="31" spans="1:22" ht="18" x14ac:dyDescent="0.25">
      <c r="A31" s="283"/>
      <c r="B31" s="284"/>
      <c r="C31" s="285"/>
      <c r="D31" s="261"/>
      <c r="E31" s="261"/>
      <c r="F31" s="261"/>
      <c r="G31" s="272">
        <f t="shared" si="0"/>
        <v>0</v>
      </c>
      <c r="H31" s="260"/>
      <c r="I31" s="261"/>
      <c r="J31" s="261"/>
      <c r="K31" s="251"/>
    </row>
    <row r="32" spans="1:22" ht="18" x14ac:dyDescent="0.25">
      <c r="A32" s="283"/>
      <c r="B32" s="284"/>
      <c r="C32" s="285"/>
      <c r="D32" s="261"/>
      <c r="E32" s="261"/>
      <c r="F32" s="261"/>
      <c r="G32" s="272">
        <f t="shared" si="0"/>
        <v>0</v>
      </c>
      <c r="H32" s="260"/>
      <c r="I32" s="261"/>
      <c r="J32" s="261"/>
      <c r="K32" s="251"/>
    </row>
    <row r="33" spans="1:11" ht="18" x14ac:dyDescent="0.25">
      <c r="A33" s="283"/>
      <c r="B33" s="284"/>
      <c r="C33" s="285"/>
      <c r="D33" s="261"/>
      <c r="E33" s="261"/>
      <c r="F33" s="261"/>
      <c r="G33" s="272">
        <f t="shared" si="0"/>
        <v>0</v>
      </c>
      <c r="H33" s="260"/>
      <c r="I33" s="261"/>
      <c r="J33" s="261"/>
      <c r="K33" s="251"/>
    </row>
    <row r="34" spans="1:11" ht="18" x14ac:dyDescent="0.25">
      <c r="A34" s="277" t="s">
        <v>1570</v>
      </c>
      <c r="B34" s="278"/>
      <c r="C34" s="279"/>
      <c r="D34" s="273">
        <f>SUM(D17:D33)</f>
        <v>0</v>
      </c>
      <c r="E34" s="273">
        <f>SUM(E17:E33)</f>
        <v>0</v>
      </c>
      <c r="F34" s="273">
        <f>SUM(F17:F33)</f>
        <v>0</v>
      </c>
      <c r="G34" s="276">
        <f>SUM(G17:G33)</f>
        <v>0</v>
      </c>
      <c r="H34" s="280">
        <f>+D34+F34+E34</f>
        <v>0</v>
      </c>
      <c r="I34" s="281"/>
      <c r="J34" s="282"/>
      <c r="K34" s="251"/>
    </row>
    <row r="35" spans="1:11" ht="18" x14ac:dyDescent="0.25">
      <c r="A35" s="251"/>
      <c r="B35" s="251"/>
      <c r="C35" s="251"/>
      <c r="D35" s="274" t="e">
        <f>+D34/$H$34</f>
        <v>#DIV/0!</v>
      </c>
      <c r="E35" s="274" t="e">
        <f>+E34/$H$34</f>
        <v>#DIV/0!</v>
      </c>
      <c r="F35" s="274" t="e">
        <f>+F34/H34</f>
        <v>#DIV/0!</v>
      </c>
      <c r="G35" s="275"/>
      <c r="H35" s="251"/>
      <c r="I35" s="251"/>
      <c r="J35" s="251"/>
      <c r="K35" s="251"/>
    </row>
    <row r="36" spans="1:11" ht="18" x14ac:dyDescent="0.25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</row>
    <row r="37" spans="1:11" ht="18" x14ac:dyDescent="0.25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</row>
  </sheetData>
  <sheetProtection selectLockedCells="1"/>
  <mergeCells count="21">
    <mergeCell ref="A30:C30"/>
    <mergeCell ref="A26:C26"/>
    <mergeCell ref="A14:C14"/>
    <mergeCell ref="A16:C16"/>
    <mergeCell ref="A17:C17"/>
    <mergeCell ref="A34:C34"/>
    <mergeCell ref="H34:J34"/>
    <mergeCell ref="A18:C18"/>
    <mergeCell ref="A19:C19"/>
    <mergeCell ref="A20:C20"/>
    <mergeCell ref="A21:C21"/>
    <mergeCell ref="A23:C23"/>
    <mergeCell ref="A22:C22"/>
    <mergeCell ref="A24:C24"/>
    <mergeCell ref="A25:C25"/>
    <mergeCell ref="A27:C27"/>
    <mergeCell ref="A28:C28"/>
    <mergeCell ref="A29:C29"/>
    <mergeCell ref="A31:C31"/>
    <mergeCell ref="A32:C32"/>
    <mergeCell ref="A33:C33"/>
  </mergeCells>
  <dataValidations count="1">
    <dataValidation type="list" allowBlank="1" showInputMessage="1" showErrorMessage="1" sqref="J17:J33" xr:uid="{9117C551-1C2A-49C2-9767-155D9E181337}">
      <formula1>INDIRECT(I17)</formula1>
    </dataValidation>
  </dataValidations>
  <pageMargins left="0.70866141732283472" right="0.70866141732283472" top="0.74803149606299213" bottom="0.74803149606299213" header="0.31496062992125984" footer="0.31496062992125984"/>
  <pageSetup paperSize="9" scale="3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7E0B741-FCAA-4143-8569-D0C9DC5F319A}">
          <x14:formula1>
            <xm:f>'LOCALIZACION TIERRA'!$A$1:$G$1</xm:f>
          </x14:formula1>
          <xm:sqref>I17:I33</xm:sqref>
        </x14:dataValidation>
        <x14:dataValidation type="list" allowBlank="1" showInputMessage="1" showErrorMessage="1" xr:uid="{F8C5C229-C457-42B9-9A69-C4B2482C6B84}">
          <x14:formula1>
            <xm:f>'LISTAS DESPLEGABLES'!$A$1:$A$3</xm:f>
          </x14:formula1>
          <xm:sqref>A17:C33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G17"/>
  <sheetViews>
    <sheetView workbookViewId="0">
      <selection activeCell="G8" sqref="G8"/>
    </sheetView>
  </sheetViews>
  <sheetFormatPr baseColWidth="10" defaultRowHeight="15" x14ac:dyDescent="0.25"/>
  <cols>
    <col min="2" max="2" width="24.140625" bestFit="1" customWidth="1"/>
    <col min="6" max="6" width="18.140625" bestFit="1" customWidth="1"/>
    <col min="7" max="7" width="14.42578125" customWidth="1"/>
  </cols>
  <sheetData>
    <row r="3" spans="2:7" x14ac:dyDescent="0.25">
      <c r="B3" t="s">
        <v>1345</v>
      </c>
      <c r="F3" t="s">
        <v>1346</v>
      </c>
    </row>
    <row r="4" spans="2:7" ht="15.75" thickBot="1" x14ac:dyDescent="0.3">
      <c r="B4" t="s">
        <v>1347</v>
      </c>
    </row>
    <row r="5" spans="2:7" ht="15.75" thickBot="1" x14ac:dyDescent="0.3">
      <c r="B5" s="182" t="s">
        <v>1327</v>
      </c>
      <c r="C5" s="183" t="e">
        <f>+#REF!/2</f>
        <v>#REF!</v>
      </c>
      <c r="F5" s="182" t="s">
        <v>1348</v>
      </c>
      <c r="G5" s="183" t="e">
        <f>+#REF!*0.2</f>
        <v>#REF!</v>
      </c>
    </row>
    <row r="6" spans="2:7" ht="15.75" thickBot="1" x14ac:dyDescent="0.3">
      <c r="B6" s="182" t="s">
        <v>1330</v>
      </c>
      <c r="C6" s="183" t="e">
        <f>-#REF!/12*0.8</f>
        <v>#REF!</v>
      </c>
      <c r="F6" s="182" t="s">
        <v>1327</v>
      </c>
      <c r="G6" s="183" t="e">
        <f>+C5</f>
        <v>#REF!</v>
      </c>
    </row>
    <row r="7" spans="2:7" ht="15.75" thickBot="1" x14ac:dyDescent="0.3">
      <c r="B7" s="182" t="s">
        <v>1349</v>
      </c>
      <c r="C7" s="183" t="e">
        <f>+#REF!</f>
        <v>#REF!</v>
      </c>
      <c r="F7" s="182" t="s">
        <v>1282</v>
      </c>
      <c r="G7" s="183" t="e">
        <f>+C7</f>
        <v>#REF!</v>
      </c>
    </row>
    <row r="8" spans="2:7" ht="15.75" thickBot="1" x14ac:dyDescent="0.3">
      <c r="B8" s="182" t="s">
        <v>1350</v>
      </c>
      <c r="C8" s="183" t="e">
        <f>+#REF!</f>
        <v>#REF!</v>
      </c>
      <c r="F8" s="182" t="s">
        <v>1351</v>
      </c>
      <c r="G8" s="183" t="e">
        <f>+#REF!</f>
        <v>#REF!</v>
      </c>
    </row>
    <row r="9" spans="2:7" ht="15.75" thickBot="1" x14ac:dyDescent="0.3">
      <c r="B9" s="182" t="s">
        <v>1352</v>
      </c>
      <c r="C9" s="183">
        <v>2500</v>
      </c>
      <c r="F9" s="182" t="s">
        <v>979</v>
      </c>
      <c r="G9" s="183">
        <v>1500</v>
      </c>
    </row>
    <row r="12" spans="2:7" ht="15.75" thickBot="1" x14ac:dyDescent="0.3">
      <c r="B12" t="s">
        <v>1320</v>
      </c>
    </row>
    <row r="13" spans="2:7" ht="15.75" thickBot="1" x14ac:dyDescent="0.3">
      <c r="B13" s="182" t="s">
        <v>1331</v>
      </c>
      <c r="C13" s="183" t="e">
        <f>+(#REF!/2)*'FORMULA NUEVOS'!F3</f>
        <v>#REF!</v>
      </c>
    </row>
    <row r="14" spans="2:7" ht="15.75" thickBot="1" x14ac:dyDescent="0.3">
      <c r="B14" s="182" t="s">
        <v>1333</v>
      </c>
      <c r="C14" s="183" t="e">
        <f>-#REF!/12*0.8*'FORMULA NUEVOS'!F3</f>
        <v>#REF!</v>
      </c>
    </row>
    <row r="15" spans="2:7" ht="15.75" thickBot="1" x14ac:dyDescent="0.3">
      <c r="B15" s="182" t="s">
        <v>1349</v>
      </c>
      <c r="C15" s="183" t="e">
        <f>+C7</f>
        <v>#REF!</v>
      </c>
    </row>
    <row r="16" spans="2:7" ht="15.75" thickBot="1" x14ac:dyDescent="0.3">
      <c r="B16" s="182" t="s">
        <v>1350</v>
      </c>
      <c r="C16" s="183" t="e">
        <f>+C8</f>
        <v>#REF!</v>
      </c>
    </row>
    <row r="17" spans="2:3" ht="15.75" thickBot="1" x14ac:dyDescent="0.3">
      <c r="B17" s="182" t="s">
        <v>1352</v>
      </c>
      <c r="C17" s="183">
        <v>2500</v>
      </c>
    </row>
  </sheetData>
  <sheetProtection algorithmName="SHA-512" hashValue="irQE8b7i2uyMstPnczSFcD2uIAvugy/WDD388Z7cWtCdTw2VqF7v0+swpPGwf7Wiv39CT6NW+4RqdiojvT0lHA==" saltValue="UgeXmkEoYDZNDZM1AqYxaQ==" spinCount="100000" sheet="1" objects="1" scenarios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G17"/>
  <sheetViews>
    <sheetView workbookViewId="0">
      <selection activeCell="C9" sqref="C9"/>
    </sheetView>
  </sheetViews>
  <sheetFormatPr baseColWidth="10" defaultRowHeight="15" x14ac:dyDescent="0.25"/>
  <cols>
    <col min="2" max="2" width="24.140625" bestFit="1" customWidth="1"/>
    <col min="6" max="6" width="18.140625" bestFit="1" customWidth="1"/>
    <col min="7" max="7" width="14.42578125" customWidth="1"/>
  </cols>
  <sheetData>
    <row r="3" spans="2:7" x14ac:dyDescent="0.25">
      <c r="B3" t="s">
        <v>1345</v>
      </c>
      <c r="F3" t="s">
        <v>1346</v>
      </c>
    </row>
    <row r="4" spans="2:7" ht="15.75" thickBot="1" x14ac:dyDescent="0.3">
      <c r="B4" t="s">
        <v>1347</v>
      </c>
    </row>
    <row r="5" spans="2:7" ht="15.75" thickBot="1" x14ac:dyDescent="0.3">
      <c r="B5" s="182" t="s">
        <v>1327</v>
      </c>
      <c r="C5" s="183" t="e">
        <f>+'Scoring Viejo'!J21/2</f>
        <v>#REF!</v>
      </c>
      <c r="F5" s="182" t="s">
        <v>1348</v>
      </c>
      <c r="G5" s="183" t="e">
        <f>+'Scoring Viejo'!D25*0.2</f>
        <v>#REF!</v>
      </c>
    </row>
    <row r="6" spans="2:7" ht="15.75" thickBot="1" x14ac:dyDescent="0.3">
      <c r="B6" s="182" t="s">
        <v>1330</v>
      </c>
      <c r="C6" s="183" t="e">
        <f>-'Scoring Viejo'!D29/12*0.8</f>
        <v>#REF!</v>
      </c>
      <c r="F6" s="182" t="s">
        <v>1327</v>
      </c>
      <c r="G6" s="183" t="e">
        <f>+C5</f>
        <v>#REF!</v>
      </c>
    </row>
    <row r="7" spans="2:7" ht="15.75" thickBot="1" x14ac:dyDescent="0.3">
      <c r="B7" s="182" t="s">
        <v>1349</v>
      </c>
      <c r="C7" s="183" t="e">
        <f>+'Scoring Viejo'!J19</f>
        <v>#REF!</v>
      </c>
      <c r="F7" s="182" t="s">
        <v>1282</v>
      </c>
      <c r="G7" s="183" t="e">
        <f>+C7</f>
        <v>#REF!</v>
      </c>
    </row>
    <row r="8" spans="2:7" ht="15.75" thickBot="1" x14ac:dyDescent="0.3">
      <c r="B8" s="182" t="s">
        <v>1350</v>
      </c>
      <c r="C8" s="183" t="e">
        <f>+'Scoring Viejo'!D25</f>
        <v>#REF!</v>
      </c>
      <c r="F8" s="182" t="s">
        <v>1351</v>
      </c>
      <c r="G8" s="183" t="e">
        <f>+'Scoring Viejo'!D40</f>
        <v>#REF!</v>
      </c>
    </row>
    <row r="9" spans="2:7" ht="15.75" thickBot="1" x14ac:dyDescent="0.3">
      <c r="B9" s="182" t="s">
        <v>1352</v>
      </c>
      <c r="C9" s="183">
        <v>2500</v>
      </c>
      <c r="F9" s="182" t="s">
        <v>979</v>
      </c>
      <c r="G9" s="183">
        <v>1500</v>
      </c>
    </row>
    <row r="12" spans="2:7" ht="15.75" thickBot="1" x14ac:dyDescent="0.3">
      <c r="B12" t="s">
        <v>1320</v>
      </c>
    </row>
    <row r="13" spans="2:7" ht="15.75" thickBot="1" x14ac:dyDescent="0.3">
      <c r="B13" s="182" t="s">
        <v>1331</v>
      </c>
      <c r="C13" s="183" t="e">
        <f>+('Scoring Viejo'!J21/2)*'FORMULA RENOVACIONES'!F3</f>
        <v>#REF!</v>
      </c>
    </row>
    <row r="14" spans="2:7" ht="15.75" thickBot="1" x14ac:dyDescent="0.3">
      <c r="B14" s="182" t="s">
        <v>1333</v>
      </c>
      <c r="C14" s="183" t="e">
        <f>-'Scoring Viejo'!D29/12*0.8*'FORMULA RENOVACIONES'!F3</f>
        <v>#REF!</v>
      </c>
    </row>
    <row r="15" spans="2:7" ht="15.75" thickBot="1" x14ac:dyDescent="0.3">
      <c r="B15" s="182" t="s">
        <v>1349</v>
      </c>
      <c r="C15" s="183" t="e">
        <f>+C7</f>
        <v>#REF!</v>
      </c>
    </row>
    <row r="16" spans="2:7" ht="15.75" thickBot="1" x14ac:dyDescent="0.3">
      <c r="B16" s="182" t="s">
        <v>1350</v>
      </c>
      <c r="C16" s="183" t="e">
        <f>+C8</f>
        <v>#REF!</v>
      </c>
    </row>
    <row r="17" spans="2:3" ht="15.75" thickBot="1" x14ac:dyDescent="0.3">
      <c r="B17" s="182" t="s">
        <v>1352</v>
      </c>
      <c r="C17" s="183">
        <v>2500</v>
      </c>
    </row>
  </sheetData>
  <sheetProtection algorithmName="SHA-512" hashValue="muqXW+5/JokG9e2uWzLnbDLw8FCGz61aNGYWLc46GAGRAMOcQsLgjT+qG6xVsLgvfu2BKi5SDhu1PVtnXSEdqg==" saltValue="fy71P8Pb7MytLKOcZGuNHQ==" spinCount="100000" sheet="1" objects="1" scenarios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zoomScale="70" zoomScaleNormal="70" workbookViewId="0">
      <selection activeCell="B15" sqref="B15"/>
    </sheetView>
  </sheetViews>
  <sheetFormatPr baseColWidth="10" defaultColWidth="11.42578125" defaultRowHeight="15" x14ac:dyDescent="0.25"/>
  <cols>
    <col min="1" max="1" width="37" bestFit="1" customWidth="1"/>
    <col min="2" max="3" width="19.85546875" customWidth="1"/>
    <col min="4" max="4" width="19.7109375" customWidth="1"/>
    <col min="6" max="6" width="37.85546875" bestFit="1" customWidth="1"/>
    <col min="7" max="7" width="19.7109375" customWidth="1"/>
    <col min="8" max="8" width="19.7109375" bestFit="1" customWidth="1"/>
  </cols>
  <sheetData>
    <row r="1" spans="1:8" ht="15.75" thickBot="1" x14ac:dyDescent="0.3"/>
    <row r="2" spans="1:8" ht="19.5" thickTop="1" thickBot="1" x14ac:dyDescent="0.3">
      <c r="A2" s="42" t="s">
        <v>1170</v>
      </c>
      <c r="B2" s="41" t="e">
        <f>+SCORING!#REF!</f>
        <v>#REF!</v>
      </c>
      <c r="C2" s="41" t="e">
        <f>+SCORING!#REF!</f>
        <v>#REF!</v>
      </c>
      <c r="D2" s="41" t="s">
        <v>1220</v>
      </c>
      <c r="F2" s="40" t="s">
        <v>14</v>
      </c>
      <c r="G2" s="41" t="e">
        <f>+SCORING!#REF!</f>
        <v>#REF!</v>
      </c>
      <c r="H2" s="41" t="str">
        <f>+Proyectado!D2</f>
        <v>Proyecciones</v>
      </c>
    </row>
    <row r="3" spans="1:8" ht="18.75" thickTop="1" x14ac:dyDescent="0.25">
      <c r="A3" s="11" t="s">
        <v>1166</v>
      </c>
      <c r="B3" s="11" t="e">
        <f>+SCORING!#REF!</f>
        <v>#REF!</v>
      </c>
      <c r="C3" s="62" t="e">
        <f>+SCORING!#REF!</f>
        <v>#REF!</v>
      </c>
      <c r="D3" s="62"/>
      <c r="F3" s="22" t="s">
        <v>15</v>
      </c>
      <c r="G3" s="28" t="e">
        <f>+SCORING!#REF!</f>
        <v>#REF!</v>
      </c>
      <c r="H3" s="28"/>
    </row>
    <row r="4" spans="1:8" ht="18" x14ac:dyDescent="0.25">
      <c r="A4" s="11" t="s">
        <v>1167</v>
      </c>
      <c r="B4" s="11" t="e">
        <f>+SCORING!#REF!</f>
        <v>#REF!</v>
      </c>
      <c r="C4" s="62" t="e">
        <f>+SCORING!#REF!</f>
        <v>#REF!</v>
      </c>
      <c r="D4" s="62" t="e">
        <f>+D24*SCORING!#REF!/360</f>
        <v>#REF!</v>
      </c>
      <c r="F4" s="22" t="s">
        <v>16</v>
      </c>
      <c r="G4" s="29" t="e">
        <f>+SCORING!#REF!</f>
        <v>#REF!</v>
      </c>
      <c r="H4" s="29"/>
    </row>
    <row r="5" spans="1:8" ht="18" x14ac:dyDescent="0.25">
      <c r="A5" s="11" t="s">
        <v>1168</v>
      </c>
      <c r="B5" s="11" t="e">
        <f>+SCORING!#REF!</f>
        <v>#REF!</v>
      </c>
      <c r="C5" s="62" t="e">
        <f>+SCORING!#REF!</f>
        <v>#REF!</v>
      </c>
      <c r="D5" s="62" t="e">
        <f>-D25*SCORING!#REF!/360</f>
        <v>#REF!</v>
      </c>
      <c r="F5" s="22" t="s">
        <v>1183</v>
      </c>
      <c r="G5" s="30" t="e">
        <f>+SCORING!#REF!</f>
        <v>#REF!</v>
      </c>
      <c r="H5" s="30" t="e">
        <f>+Proyectado!D31-Proyectado!D29-(+Proyectado!D7-SCORING!#REF!)+Proyectado!D33</f>
        <v>#REF!</v>
      </c>
    </row>
    <row r="6" spans="1:8" ht="18" x14ac:dyDescent="0.25">
      <c r="A6" s="11" t="s">
        <v>1169</v>
      </c>
      <c r="B6" s="11" t="e">
        <f>+SCORING!#REF!</f>
        <v>#REF!</v>
      </c>
      <c r="C6" s="62" t="e">
        <f>+SCORING!#REF!</f>
        <v>#REF!</v>
      </c>
      <c r="D6" s="62"/>
      <c r="F6" s="22" t="s">
        <v>1184</v>
      </c>
      <c r="G6" s="29" t="e">
        <f>+SCORING!#REF!</f>
        <v>#REF!</v>
      </c>
      <c r="H6" s="29" t="e">
        <f>+H5/Proyectado!D24</f>
        <v>#REF!</v>
      </c>
    </row>
    <row r="7" spans="1:8" ht="18" x14ac:dyDescent="0.25">
      <c r="A7" s="11" t="s">
        <v>8</v>
      </c>
      <c r="B7" s="11" t="e">
        <f>+SCORING!#REF!</f>
        <v>#REF!</v>
      </c>
      <c r="C7" s="62" t="e">
        <f>+SCORING!#REF!</f>
        <v>#REF!</v>
      </c>
      <c r="D7" s="62" t="e">
        <f>(+SCORING!#REF!+SCORING!#REF!)/2</f>
        <v>#REF!</v>
      </c>
      <c r="F7" s="22" t="s">
        <v>17</v>
      </c>
      <c r="G7" s="30" t="e">
        <f>+SCORING!#REF!</f>
        <v>#REF!</v>
      </c>
      <c r="H7" s="30" t="e">
        <f>+Proyectado!D24/12</f>
        <v>#REF!</v>
      </c>
    </row>
    <row r="8" spans="1:8" ht="18.75" x14ac:dyDescent="0.3">
      <c r="A8" s="12" t="s">
        <v>1171</v>
      </c>
      <c r="B8" s="12" t="e">
        <f>+SCORING!#REF!</f>
        <v>#REF!</v>
      </c>
      <c r="C8" s="69" t="e">
        <f>+SCORING!#REF!</f>
        <v>#REF!</v>
      </c>
      <c r="D8" s="27"/>
      <c r="F8" s="22" t="s">
        <v>18</v>
      </c>
      <c r="G8" s="29" t="e">
        <f>+SCORING!#REF!</f>
        <v>#REF!</v>
      </c>
      <c r="H8" s="29" t="e">
        <f>(+Proyectado!D24-SCORING!#REF!)/SCORING!#REF!</f>
        <v>#REF!</v>
      </c>
    </row>
    <row r="9" spans="1:8" ht="18" x14ac:dyDescent="0.25">
      <c r="A9" s="11" t="s">
        <v>1272</v>
      </c>
      <c r="B9" s="11" t="e">
        <f>+SCORING!#REF!</f>
        <v>#REF!</v>
      </c>
      <c r="C9" s="62" t="e">
        <f>+SCORING!#REF!</f>
        <v>#REF!</v>
      </c>
      <c r="D9" s="62"/>
      <c r="F9" s="22" t="s">
        <v>19</v>
      </c>
      <c r="G9" s="30" t="e">
        <f>+SCORING!#REF!</f>
        <v>#REF!</v>
      </c>
      <c r="H9" s="30" t="e">
        <f>+Proyectado!D26+Proyectado!D27+Proyectado!D33</f>
        <v>#REF!</v>
      </c>
    </row>
    <row r="10" spans="1:8" ht="18" x14ac:dyDescent="0.25">
      <c r="A10" s="11" t="s">
        <v>1210</v>
      </c>
      <c r="B10" s="11" t="e">
        <f>+SCORING!#REF!</f>
        <v>#REF!</v>
      </c>
      <c r="C10" s="62" t="e">
        <f>+SCORING!#REF!</f>
        <v>#REF!</v>
      </c>
      <c r="D10" s="62"/>
      <c r="F10" s="22" t="s">
        <v>1179</v>
      </c>
      <c r="G10" s="30" t="e">
        <f>+SCORING!#REF!</f>
        <v>#REF!</v>
      </c>
      <c r="H10" s="30" t="e">
        <f>+Proyectado!D5/-Proyectado!D25*360</f>
        <v>#REF!</v>
      </c>
    </row>
    <row r="11" spans="1:8" ht="19.5" thickBot="1" x14ac:dyDescent="0.35">
      <c r="A11" s="12" t="s">
        <v>1186</v>
      </c>
      <c r="B11" s="12" t="e">
        <f>+SCORING!#REF!</f>
        <v>#REF!</v>
      </c>
      <c r="C11" s="69" t="e">
        <f>+SCORING!#REF!</f>
        <v>#REF!</v>
      </c>
      <c r="D11" s="27"/>
      <c r="F11" s="22" t="s">
        <v>1180</v>
      </c>
      <c r="G11" s="30" t="e">
        <f>+SCORING!#REF!</f>
        <v>#REF!</v>
      </c>
      <c r="H11" s="30" t="e">
        <f>+Proyectado!D4/(Proyectado!D24/12*1.21)*30</f>
        <v>#REF!</v>
      </c>
    </row>
    <row r="12" spans="1:8" ht="19.5" thickBot="1" x14ac:dyDescent="0.35">
      <c r="A12" s="13" t="s">
        <v>1176</v>
      </c>
      <c r="B12" s="48" t="e">
        <f>+SCORING!#REF!</f>
        <v>#REF!</v>
      </c>
      <c r="C12" s="70" t="e">
        <f>+SCORING!#REF!</f>
        <v>#REF!</v>
      </c>
      <c r="D12" s="14"/>
      <c r="F12" s="22" t="s">
        <v>1181</v>
      </c>
      <c r="G12" s="30" t="e">
        <f>+SCORING!#REF!</f>
        <v>#REF!</v>
      </c>
      <c r="H12" s="30" t="e">
        <f>+Proyectado!D13/(-Proyectado!D25/12*1.21)*30</f>
        <v>#REF!</v>
      </c>
    </row>
    <row r="13" spans="1:8" ht="18" x14ac:dyDescent="0.25">
      <c r="A13" s="11" t="s">
        <v>1173</v>
      </c>
      <c r="B13" s="11" t="e">
        <f>+SCORING!#REF!</f>
        <v>#REF!</v>
      </c>
      <c r="C13" s="62" t="e">
        <f>+SCORING!#REF!</f>
        <v>#REF!</v>
      </c>
      <c r="D13" s="62" t="e">
        <f>-D25*SCORING!#REF!/360</f>
        <v>#REF!</v>
      </c>
      <c r="F13" s="22" t="s">
        <v>1182</v>
      </c>
      <c r="G13" s="31" t="e">
        <f>+SCORING!#REF!</f>
        <v>#REF!</v>
      </c>
      <c r="H13" s="31" t="e">
        <f>-H12+H10+H11</f>
        <v>#REF!</v>
      </c>
    </row>
    <row r="14" spans="1:8" ht="18.75" thickBot="1" x14ac:dyDescent="0.3">
      <c r="A14" s="11" t="s">
        <v>1174</v>
      </c>
      <c r="B14" s="11" t="e">
        <f>+SCORING!#REF!</f>
        <v>#REF!</v>
      </c>
      <c r="C14" s="62" t="e">
        <f>+SCORING!#REF!</f>
        <v>#REF!</v>
      </c>
      <c r="D14" s="62"/>
      <c r="F14" s="38" t="s">
        <v>1185</v>
      </c>
      <c r="G14" s="39" t="e">
        <f>+SCORING!#REF!</f>
        <v>#REF!</v>
      </c>
      <c r="H14" s="39" t="e">
        <f>+Proyectado!D4+Proyectado!D5-Proyectado!D13</f>
        <v>#REF!</v>
      </c>
    </row>
    <row r="15" spans="1:8" ht="18" x14ac:dyDescent="0.25">
      <c r="A15" s="11" t="s">
        <v>1175</v>
      </c>
      <c r="B15" s="11" t="e">
        <f>+SCORING!#REF!</f>
        <v>#REF!</v>
      </c>
      <c r="C15" s="62" t="e">
        <f>+SCORING!#REF!</f>
        <v>#REF!</v>
      </c>
      <c r="D15" s="62"/>
    </row>
    <row r="16" spans="1:8" ht="18.75" x14ac:dyDescent="0.3">
      <c r="A16" s="12" t="s">
        <v>1172</v>
      </c>
      <c r="B16" s="12" t="e">
        <f>+SCORING!#REF!</f>
        <v>#REF!</v>
      </c>
      <c r="C16" s="69" t="e">
        <f>+SCORING!#REF!</f>
        <v>#REF!</v>
      </c>
      <c r="D16" s="27"/>
    </row>
    <row r="17" spans="1:4" ht="18" x14ac:dyDescent="0.25">
      <c r="A17" s="11" t="s">
        <v>1221</v>
      </c>
      <c r="B17" s="11" t="e">
        <f>+SCORING!#REF!</f>
        <v>#REF!</v>
      </c>
      <c r="C17" s="62" t="e">
        <f>+SCORING!#REF!</f>
        <v>#REF!</v>
      </c>
      <c r="D17" s="27"/>
    </row>
    <row r="18" spans="1:4" ht="18" x14ac:dyDescent="0.25">
      <c r="A18" s="11" t="s">
        <v>1219</v>
      </c>
      <c r="B18" s="11" t="e">
        <f>+SCORING!#REF!</f>
        <v>#REF!</v>
      </c>
      <c r="C18" s="62" t="e">
        <f>+SCORING!#REF!</f>
        <v>#REF!</v>
      </c>
      <c r="D18" s="27"/>
    </row>
    <row r="19" spans="1:4" ht="19.5" thickBot="1" x14ac:dyDescent="0.35">
      <c r="A19" s="12" t="s">
        <v>1187</v>
      </c>
      <c r="B19" s="12" t="e">
        <f>+SCORING!#REF!</f>
        <v>#REF!</v>
      </c>
      <c r="C19" s="69" t="e">
        <f>+SCORING!#REF!</f>
        <v>#REF!</v>
      </c>
      <c r="D19" s="62"/>
    </row>
    <row r="20" spans="1:4" ht="19.5" thickBot="1" x14ac:dyDescent="0.35">
      <c r="A20" s="13" t="s">
        <v>1177</v>
      </c>
      <c r="B20" s="48" t="e">
        <f>+SCORING!#REF!</f>
        <v>#REF!</v>
      </c>
      <c r="C20" s="70" t="e">
        <f>+SCORING!#REF!</f>
        <v>#REF!</v>
      </c>
      <c r="D20" s="14">
        <f>+D19+D16</f>
        <v>0</v>
      </c>
    </row>
    <row r="21" spans="1:4" ht="18.75" x14ac:dyDescent="0.3">
      <c r="A21" s="25" t="s">
        <v>980</v>
      </c>
      <c r="B21" s="25" t="e">
        <f>+SCORING!#REF!</f>
        <v>#REF!</v>
      </c>
      <c r="C21" s="71" t="e">
        <f>+SCORING!#REF!</f>
        <v>#REF!</v>
      </c>
      <c r="D21" s="26"/>
    </row>
    <row r="22" spans="1:4" ht="19.5" thickBot="1" x14ac:dyDescent="0.35">
      <c r="A22" s="15"/>
      <c r="B22" s="15"/>
      <c r="C22" s="72"/>
      <c r="D22" s="16"/>
    </row>
    <row r="23" spans="1:4" ht="18" x14ac:dyDescent="0.25">
      <c r="A23" s="17" t="s">
        <v>1178</v>
      </c>
      <c r="B23" s="17"/>
      <c r="C23" s="73"/>
      <c r="D23" s="18"/>
    </row>
    <row r="24" spans="1:4" ht="18" x14ac:dyDescent="0.25">
      <c r="A24" s="11" t="s">
        <v>9</v>
      </c>
      <c r="B24" s="74" t="e">
        <f>+SCORING!#REF!</f>
        <v>#REF!</v>
      </c>
      <c r="C24" s="74" t="e">
        <f>+SCORING!#REF!</f>
        <v>#REF!</v>
      </c>
      <c r="D24" s="62" t="e">
        <f>+SCORING!#REF!*(1+SCORING!#REF!)</f>
        <v>#REF!</v>
      </c>
    </row>
    <row r="25" spans="1:4" ht="18" x14ac:dyDescent="0.25">
      <c r="A25" s="19" t="s">
        <v>10</v>
      </c>
      <c r="B25" s="11" t="e">
        <f>+SCORING!#REF!</f>
        <v>#REF!</v>
      </c>
      <c r="C25" s="74" t="e">
        <f>+SCORING!#REF!</f>
        <v>#REF!</v>
      </c>
      <c r="D25" s="62" t="e">
        <f>(SCORING!#REF!/SUM(SCORING!#REF!)*D24)</f>
        <v>#REF!</v>
      </c>
    </row>
    <row r="26" spans="1:4" ht="18.75" x14ac:dyDescent="0.3">
      <c r="A26" s="20" t="s">
        <v>1189</v>
      </c>
      <c r="B26" s="20" t="e">
        <f>+SCORING!#REF!</f>
        <v>#REF!</v>
      </c>
      <c r="C26" s="75" t="e">
        <f>+SCORING!#REF!</f>
        <v>#REF!</v>
      </c>
      <c r="D26" s="24" t="e">
        <f>SUM(D24:D25)</f>
        <v>#REF!</v>
      </c>
    </row>
    <row r="27" spans="1:4" ht="18" x14ac:dyDescent="0.25">
      <c r="A27" s="11" t="s">
        <v>11</v>
      </c>
      <c r="B27" s="11" t="e">
        <f>+SCORING!#REF!</f>
        <v>#REF!</v>
      </c>
      <c r="C27" s="74" t="e">
        <f>+SCORING!#REF!</f>
        <v>#REF!</v>
      </c>
      <c r="D27" s="62" t="e">
        <f>(+SCORING!#REF!/SCORING!#REF!)*D24</f>
        <v>#REF!</v>
      </c>
    </row>
    <row r="28" spans="1:4" ht="18" x14ac:dyDescent="0.25">
      <c r="A28" s="11" t="s">
        <v>12</v>
      </c>
      <c r="B28" s="11" t="e">
        <f>+SCORING!#REF!</f>
        <v>#REF!</v>
      </c>
      <c r="C28" s="74" t="e">
        <f>+SCORING!#REF!</f>
        <v>#REF!</v>
      </c>
      <c r="D28" s="62" t="e">
        <f>(1+(-SCORING!#REF!-SCORING!#REF!)/(+SCORING!#REF!+SCORING!#REF!+SCORING!#REF!+SCORING!#REF!+SCORING!#REF!+SCORING!#REF!)/10)*SCORING!#REF!</f>
        <v>#REF!</v>
      </c>
    </row>
    <row r="29" spans="1:4" ht="18" x14ac:dyDescent="0.25">
      <c r="A29" s="11" t="s">
        <v>13</v>
      </c>
      <c r="B29" s="11" t="e">
        <f>+SCORING!#REF!</f>
        <v>#REF!</v>
      </c>
      <c r="C29" s="74" t="e">
        <f>+SCORING!#REF!</f>
        <v>#REF!</v>
      </c>
      <c r="D29" s="62">
        <v>0</v>
      </c>
    </row>
    <row r="30" spans="1:4" ht="18.75" thickBot="1" x14ac:dyDescent="0.3">
      <c r="A30" s="11" t="s">
        <v>1188</v>
      </c>
      <c r="B30" s="11" t="e">
        <f>+SCORING!#REF!</f>
        <v>#REF!</v>
      </c>
      <c r="C30" s="74" t="e">
        <f>+SCORING!#REF!</f>
        <v>#REF!</v>
      </c>
      <c r="D30" s="62" t="e">
        <f>-SUM(D26:D29)*0.35</f>
        <v>#REF!</v>
      </c>
    </row>
    <row r="31" spans="1:4" ht="19.5" thickBot="1" x14ac:dyDescent="0.35">
      <c r="A31" s="13" t="s">
        <v>1190</v>
      </c>
      <c r="B31" s="48" t="e">
        <f>+SCORING!#REF!</f>
        <v>#REF!</v>
      </c>
      <c r="C31" s="70" t="e">
        <f>+SCORING!#REF!</f>
        <v>#REF!</v>
      </c>
      <c r="D31" s="14" t="e">
        <f>SUM(D26:D30)</f>
        <v>#REF!</v>
      </c>
    </row>
    <row r="32" spans="1:4" ht="19.5" thickBot="1" x14ac:dyDescent="0.35">
      <c r="A32" s="21"/>
      <c r="B32" s="21"/>
      <c r="C32" s="76"/>
      <c r="D32" s="21"/>
    </row>
    <row r="33" spans="1:4" ht="19.5" thickBot="1" x14ac:dyDescent="0.3">
      <c r="A33" s="23" t="s">
        <v>1191</v>
      </c>
      <c r="B33" s="49" t="e">
        <f>+SCORING!#REF!</f>
        <v>#REF!</v>
      </c>
      <c r="C33" s="77" t="e">
        <f>+SCORING!#REF!</f>
        <v>#REF!</v>
      </c>
      <c r="D33" s="78" t="e">
        <f>(1+(SCORING!#REF!+SCORING!#REF!)/(SCORING!#REF!+SCORING!#REF!))*SCORING!#REF!</f>
        <v>#REF!</v>
      </c>
    </row>
  </sheetData>
  <sheetProtection algorithmName="SHA-512" hashValue="GkSoXhndn3KBK9UEAQIrRCSeh43SH+QpSxGoMl73wNBx8V24FClxoG23eizdBxBkzK54LmkgEF+P+RmwRLcvgQ==" saltValue="d09K4WXUkl06hak8HqbbQg==" spinCount="100000" sheet="1" objects="1" scenario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>
        <v>12</v>
      </c>
    </row>
    <row r="2" spans="1:1" x14ac:dyDescent="0.25">
      <c r="A2">
        <v>24</v>
      </c>
    </row>
    <row r="3" spans="1:1" x14ac:dyDescent="0.25">
      <c r="A3">
        <v>36</v>
      </c>
    </row>
    <row r="4" spans="1:1" x14ac:dyDescent="0.25">
      <c r="A4">
        <v>48</v>
      </c>
    </row>
    <row r="5" spans="1:1" x14ac:dyDescent="0.25">
      <c r="A5">
        <v>60</v>
      </c>
    </row>
    <row r="6" spans="1:1" x14ac:dyDescent="0.25">
      <c r="A6">
        <v>72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5684-A8AB-4743-B94C-13CD0E9A08CB}">
  <dimension ref="A1:D3"/>
  <sheetViews>
    <sheetView workbookViewId="0">
      <selection activeCell="A4" sqref="A4"/>
    </sheetView>
  </sheetViews>
  <sheetFormatPr baseColWidth="10" defaultRowHeight="15" x14ac:dyDescent="0.25"/>
  <cols>
    <col min="1" max="1" width="19.85546875" customWidth="1"/>
  </cols>
  <sheetData>
    <row r="1" spans="1:4" x14ac:dyDescent="0.25">
      <c r="A1" t="s">
        <v>1707</v>
      </c>
      <c r="D1">
        <v>1</v>
      </c>
    </row>
    <row r="2" spans="1:4" x14ac:dyDescent="0.25">
      <c r="A2" t="s">
        <v>1471</v>
      </c>
      <c r="D2">
        <v>2</v>
      </c>
    </row>
    <row r="3" spans="1:4" x14ac:dyDescent="0.25">
      <c r="A3" t="s">
        <v>1601</v>
      </c>
      <c r="D3">
        <v>3</v>
      </c>
    </row>
  </sheetData>
  <sheetProtection algorithmName="SHA-512" hashValue="uTim+bEica3If2/S0xu9F3oWeRykVtUmsrN2o1CsF+r8fssG1XA0I9yo3A71M3hA36+qvCAQo5ah518Sjkq5Qg==" saltValue="WankwcyYVajQAnUMkwBVeg==" spinCount="100000" sheet="1" objects="1" scenarios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51"/>
  <sheetViews>
    <sheetView zoomScale="90" zoomScaleNormal="90" workbookViewId="0">
      <selection activeCell="D2" sqref="D2:D951"/>
    </sheetView>
  </sheetViews>
  <sheetFormatPr baseColWidth="10" defaultRowHeight="12.75" x14ac:dyDescent="0.2"/>
  <cols>
    <col min="1" max="1" width="10.85546875" style="1" customWidth="1"/>
    <col min="2" max="2" width="111" style="2" customWidth="1"/>
    <col min="3" max="3" width="15.85546875" style="1" bestFit="1" customWidth="1"/>
    <col min="4" max="256" width="11.42578125" style="1"/>
    <col min="257" max="257" width="10.85546875" style="1" customWidth="1"/>
    <col min="258" max="258" width="111" style="1" customWidth="1"/>
    <col min="259" max="259" width="15.85546875" style="1" bestFit="1" customWidth="1"/>
    <col min="260" max="512" width="11.42578125" style="1"/>
    <col min="513" max="513" width="10.85546875" style="1" customWidth="1"/>
    <col min="514" max="514" width="111" style="1" customWidth="1"/>
    <col min="515" max="515" width="15.85546875" style="1" bestFit="1" customWidth="1"/>
    <col min="516" max="768" width="11.42578125" style="1"/>
    <col min="769" max="769" width="10.85546875" style="1" customWidth="1"/>
    <col min="770" max="770" width="111" style="1" customWidth="1"/>
    <col min="771" max="771" width="15.85546875" style="1" bestFit="1" customWidth="1"/>
    <col min="772" max="1024" width="11.42578125" style="1"/>
    <col min="1025" max="1025" width="10.85546875" style="1" customWidth="1"/>
    <col min="1026" max="1026" width="111" style="1" customWidth="1"/>
    <col min="1027" max="1027" width="15.85546875" style="1" bestFit="1" customWidth="1"/>
    <col min="1028" max="1280" width="11.42578125" style="1"/>
    <col min="1281" max="1281" width="10.85546875" style="1" customWidth="1"/>
    <col min="1282" max="1282" width="111" style="1" customWidth="1"/>
    <col min="1283" max="1283" width="15.85546875" style="1" bestFit="1" customWidth="1"/>
    <col min="1284" max="1536" width="11.42578125" style="1"/>
    <col min="1537" max="1537" width="10.85546875" style="1" customWidth="1"/>
    <col min="1538" max="1538" width="111" style="1" customWidth="1"/>
    <col min="1539" max="1539" width="15.85546875" style="1" bestFit="1" customWidth="1"/>
    <col min="1540" max="1792" width="11.42578125" style="1"/>
    <col min="1793" max="1793" width="10.85546875" style="1" customWidth="1"/>
    <col min="1794" max="1794" width="111" style="1" customWidth="1"/>
    <col min="1795" max="1795" width="15.85546875" style="1" bestFit="1" customWidth="1"/>
    <col min="1796" max="2048" width="11.42578125" style="1"/>
    <col min="2049" max="2049" width="10.85546875" style="1" customWidth="1"/>
    <col min="2050" max="2050" width="111" style="1" customWidth="1"/>
    <col min="2051" max="2051" width="15.85546875" style="1" bestFit="1" customWidth="1"/>
    <col min="2052" max="2304" width="11.42578125" style="1"/>
    <col min="2305" max="2305" width="10.85546875" style="1" customWidth="1"/>
    <col min="2306" max="2306" width="111" style="1" customWidth="1"/>
    <col min="2307" max="2307" width="15.85546875" style="1" bestFit="1" customWidth="1"/>
    <col min="2308" max="2560" width="11.42578125" style="1"/>
    <col min="2561" max="2561" width="10.85546875" style="1" customWidth="1"/>
    <col min="2562" max="2562" width="111" style="1" customWidth="1"/>
    <col min="2563" max="2563" width="15.85546875" style="1" bestFit="1" customWidth="1"/>
    <col min="2564" max="2816" width="11.42578125" style="1"/>
    <col min="2817" max="2817" width="10.85546875" style="1" customWidth="1"/>
    <col min="2818" max="2818" width="111" style="1" customWidth="1"/>
    <col min="2819" max="2819" width="15.85546875" style="1" bestFit="1" customWidth="1"/>
    <col min="2820" max="3072" width="11.42578125" style="1"/>
    <col min="3073" max="3073" width="10.85546875" style="1" customWidth="1"/>
    <col min="3074" max="3074" width="111" style="1" customWidth="1"/>
    <col min="3075" max="3075" width="15.85546875" style="1" bestFit="1" customWidth="1"/>
    <col min="3076" max="3328" width="11.42578125" style="1"/>
    <col min="3329" max="3329" width="10.85546875" style="1" customWidth="1"/>
    <col min="3330" max="3330" width="111" style="1" customWidth="1"/>
    <col min="3331" max="3331" width="15.85546875" style="1" bestFit="1" customWidth="1"/>
    <col min="3332" max="3584" width="11.42578125" style="1"/>
    <col min="3585" max="3585" width="10.85546875" style="1" customWidth="1"/>
    <col min="3586" max="3586" width="111" style="1" customWidth="1"/>
    <col min="3587" max="3587" width="15.85546875" style="1" bestFit="1" customWidth="1"/>
    <col min="3588" max="3840" width="11.42578125" style="1"/>
    <col min="3841" max="3841" width="10.85546875" style="1" customWidth="1"/>
    <col min="3842" max="3842" width="111" style="1" customWidth="1"/>
    <col min="3843" max="3843" width="15.85546875" style="1" bestFit="1" customWidth="1"/>
    <col min="3844" max="4096" width="11.42578125" style="1"/>
    <col min="4097" max="4097" width="10.85546875" style="1" customWidth="1"/>
    <col min="4098" max="4098" width="111" style="1" customWidth="1"/>
    <col min="4099" max="4099" width="15.85546875" style="1" bestFit="1" customWidth="1"/>
    <col min="4100" max="4352" width="11.42578125" style="1"/>
    <col min="4353" max="4353" width="10.85546875" style="1" customWidth="1"/>
    <col min="4354" max="4354" width="111" style="1" customWidth="1"/>
    <col min="4355" max="4355" width="15.85546875" style="1" bestFit="1" customWidth="1"/>
    <col min="4356" max="4608" width="11.42578125" style="1"/>
    <col min="4609" max="4609" width="10.85546875" style="1" customWidth="1"/>
    <col min="4610" max="4610" width="111" style="1" customWidth="1"/>
    <col min="4611" max="4611" width="15.85546875" style="1" bestFit="1" customWidth="1"/>
    <col min="4612" max="4864" width="11.42578125" style="1"/>
    <col min="4865" max="4865" width="10.85546875" style="1" customWidth="1"/>
    <col min="4866" max="4866" width="111" style="1" customWidth="1"/>
    <col min="4867" max="4867" width="15.85546875" style="1" bestFit="1" customWidth="1"/>
    <col min="4868" max="5120" width="11.42578125" style="1"/>
    <col min="5121" max="5121" width="10.85546875" style="1" customWidth="1"/>
    <col min="5122" max="5122" width="111" style="1" customWidth="1"/>
    <col min="5123" max="5123" width="15.85546875" style="1" bestFit="1" customWidth="1"/>
    <col min="5124" max="5376" width="11.42578125" style="1"/>
    <col min="5377" max="5377" width="10.85546875" style="1" customWidth="1"/>
    <col min="5378" max="5378" width="111" style="1" customWidth="1"/>
    <col min="5379" max="5379" width="15.85546875" style="1" bestFit="1" customWidth="1"/>
    <col min="5380" max="5632" width="11.42578125" style="1"/>
    <col min="5633" max="5633" width="10.85546875" style="1" customWidth="1"/>
    <col min="5634" max="5634" width="111" style="1" customWidth="1"/>
    <col min="5635" max="5635" width="15.85546875" style="1" bestFit="1" customWidth="1"/>
    <col min="5636" max="5888" width="11.42578125" style="1"/>
    <col min="5889" max="5889" width="10.85546875" style="1" customWidth="1"/>
    <col min="5890" max="5890" width="111" style="1" customWidth="1"/>
    <col min="5891" max="5891" width="15.85546875" style="1" bestFit="1" customWidth="1"/>
    <col min="5892" max="6144" width="11.42578125" style="1"/>
    <col min="6145" max="6145" width="10.85546875" style="1" customWidth="1"/>
    <col min="6146" max="6146" width="111" style="1" customWidth="1"/>
    <col min="6147" max="6147" width="15.85546875" style="1" bestFit="1" customWidth="1"/>
    <col min="6148" max="6400" width="11.42578125" style="1"/>
    <col min="6401" max="6401" width="10.85546875" style="1" customWidth="1"/>
    <col min="6402" max="6402" width="111" style="1" customWidth="1"/>
    <col min="6403" max="6403" width="15.85546875" style="1" bestFit="1" customWidth="1"/>
    <col min="6404" max="6656" width="11.42578125" style="1"/>
    <col min="6657" max="6657" width="10.85546875" style="1" customWidth="1"/>
    <col min="6658" max="6658" width="111" style="1" customWidth="1"/>
    <col min="6659" max="6659" width="15.85546875" style="1" bestFit="1" customWidth="1"/>
    <col min="6660" max="6912" width="11.42578125" style="1"/>
    <col min="6913" max="6913" width="10.85546875" style="1" customWidth="1"/>
    <col min="6914" max="6914" width="111" style="1" customWidth="1"/>
    <col min="6915" max="6915" width="15.85546875" style="1" bestFit="1" customWidth="1"/>
    <col min="6916" max="7168" width="11.42578125" style="1"/>
    <col min="7169" max="7169" width="10.85546875" style="1" customWidth="1"/>
    <col min="7170" max="7170" width="111" style="1" customWidth="1"/>
    <col min="7171" max="7171" width="15.85546875" style="1" bestFit="1" customWidth="1"/>
    <col min="7172" max="7424" width="11.42578125" style="1"/>
    <col min="7425" max="7425" width="10.85546875" style="1" customWidth="1"/>
    <col min="7426" max="7426" width="111" style="1" customWidth="1"/>
    <col min="7427" max="7427" width="15.85546875" style="1" bestFit="1" customWidth="1"/>
    <col min="7428" max="7680" width="11.42578125" style="1"/>
    <col min="7681" max="7681" width="10.85546875" style="1" customWidth="1"/>
    <col min="7682" max="7682" width="111" style="1" customWidth="1"/>
    <col min="7683" max="7683" width="15.85546875" style="1" bestFit="1" customWidth="1"/>
    <col min="7684" max="7936" width="11.42578125" style="1"/>
    <col min="7937" max="7937" width="10.85546875" style="1" customWidth="1"/>
    <col min="7938" max="7938" width="111" style="1" customWidth="1"/>
    <col min="7939" max="7939" width="15.85546875" style="1" bestFit="1" customWidth="1"/>
    <col min="7940" max="8192" width="11.42578125" style="1"/>
    <col min="8193" max="8193" width="10.85546875" style="1" customWidth="1"/>
    <col min="8194" max="8194" width="111" style="1" customWidth="1"/>
    <col min="8195" max="8195" width="15.85546875" style="1" bestFit="1" customWidth="1"/>
    <col min="8196" max="8448" width="11.42578125" style="1"/>
    <col min="8449" max="8449" width="10.85546875" style="1" customWidth="1"/>
    <col min="8450" max="8450" width="111" style="1" customWidth="1"/>
    <col min="8451" max="8451" width="15.85546875" style="1" bestFit="1" customWidth="1"/>
    <col min="8452" max="8704" width="11.42578125" style="1"/>
    <col min="8705" max="8705" width="10.85546875" style="1" customWidth="1"/>
    <col min="8706" max="8706" width="111" style="1" customWidth="1"/>
    <col min="8707" max="8707" width="15.85546875" style="1" bestFit="1" customWidth="1"/>
    <col min="8708" max="8960" width="11.42578125" style="1"/>
    <col min="8961" max="8961" width="10.85546875" style="1" customWidth="1"/>
    <col min="8962" max="8962" width="111" style="1" customWidth="1"/>
    <col min="8963" max="8963" width="15.85546875" style="1" bestFit="1" customWidth="1"/>
    <col min="8964" max="9216" width="11.42578125" style="1"/>
    <col min="9217" max="9217" width="10.85546875" style="1" customWidth="1"/>
    <col min="9218" max="9218" width="111" style="1" customWidth="1"/>
    <col min="9219" max="9219" width="15.85546875" style="1" bestFit="1" customWidth="1"/>
    <col min="9220" max="9472" width="11.42578125" style="1"/>
    <col min="9473" max="9473" width="10.85546875" style="1" customWidth="1"/>
    <col min="9474" max="9474" width="111" style="1" customWidth="1"/>
    <col min="9475" max="9475" width="15.85546875" style="1" bestFit="1" customWidth="1"/>
    <col min="9476" max="9728" width="11.42578125" style="1"/>
    <col min="9729" max="9729" width="10.85546875" style="1" customWidth="1"/>
    <col min="9730" max="9730" width="111" style="1" customWidth="1"/>
    <col min="9731" max="9731" width="15.85546875" style="1" bestFit="1" customWidth="1"/>
    <col min="9732" max="9984" width="11.42578125" style="1"/>
    <col min="9985" max="9985" width="10.85546875" style="1" customWidth="1"/>
    <col min="9986" max="9986" width="111" style="1" customWidth="1"/>
    <col min="9987" max="9987" width="15.85546875" style="1" bestFit="1" customWidth="1"/>
    <col min="9988" max="10240" width="11.42578125" style="1"/>
    <col min="10241" max="10241" width="10.85546875" style="1" customWidth="1"/>
    <col min="10242" max="10242" width="111" style="1" customWidth="1"/>
    <col min="10243" max="10243" width="15.85546875" style="1" bestFit="1" customWidth="1"/>
    <col min="10244" max="10496" width="11.42578125" style="1"/>
    <col min="10497" max="10497" width="10.85546875" style="1" customWidth="1"/>
    <col min="10498" max="10498" width="111" style="1" customWidth="1"/>
    <col min="10499" max="10499" width="15.85546875" style="1" bestFit="1" customWidth="1"/>
    <col min="10500" max="10752" width="11.42578125" style="1"/>
    <col min="10753" max="10753" width="10.85546875" style="1" customWidth="1"/>
    <col min="10754" max="10754" width="111" style="1" customWidth="1"/>
    <col min="10755" max="10755" width="15.85546875" style="1" bestFit="1" customWidth="1"/>
    <col min="10756" max="11008" width="11.42578125" style="1"/>
    <col min="11009" max="11009" width="10.85546875" style="1" customWidth="1"/>
    <col min="11010" max="11010" width="111" style="1" customWidth="1"/>
    <col min="11011" max="11011" width="15.85546875" style="1" bestFit="1" customWidth="1"/>
    <col min="11012" max="11264" width="11.42578125" style="1"/>
    <col min="11265" max="11265" width="10.85546875" style="1" customWidth="1"/>
    <col min="11266" max="11266" width="111" style="1" customWidth="1"/>
    <col min="11267" max="11267" width="15.85546875" style="1" bestFit="1" customWidth="1"/>
    <col min="11268" max="11520" width="11.42578125" style="1"/>
    <col min="11521" max="11521" width="10.85546875" style="1" customWidth="1"/>
    <col min="11522" max="11522" width="111" style="1" customWidth="1"/>
    <col min="11523" max="11523" width="15.85546875" style="1" bestFit="1" customWidth="1"/>
    <col min="11524" max="11776" width="11.42578125" style="1"/>
    <col min="11777" max="11777" width="10.85546875" style="1" customWidth="1"/>
    <col min="11778" max="11778" width="111" style="1" customWidth="1"/>
    <col min="11779" max="11779" width="15.85546875" style="1" bestFit="1" customWidth="1"/>
    <col min="11780" max="12032" width="11.42578125" style="1"/>
    <col min="12033" max="12033" width="10.85546875" style="1" customWidth="1"/>
    <col min="12034" max="12034" width="111" style="1" customWidth="1"/>
    <col min="12035" max="12035" width="15.85546875" style="1" bestFit="1" customWidth="1"/>
    <col min="12036" max="12288" width="11.42578125" style="1"/>
    <col min="12289" max="12289" width="10.85546875" style="1" customWidth="1"/>
    <col min="12290" max="12290" width="111" style="1" customWidth="1"/>
    <col min="12291" max="12291" width="15.85546875" style="1" bestFit="1" customWidth="1"/>
    <col min="12292" max="12544" width="11.42578125" style="1"/>
    <col min="12545" max="12545" width="10.85546875" style="1" customWidth="1"/>
    <col min="12546" max="12546" width="111" style="1" customWidth="1"/>
    <col min="12547" max="12547" width="15.85546875" style="1" bestFit="1" customWidth="1"/>
    <col min="12548" max="12800" width="11.42578125" style="1"/>
    <col min="12801" max="12801" width="10.85546875" style="1" customWidth="1"/>
    <col min="12802" max="12802" width="111" style="1" customWidth="1"/>
    <col min="12803" max="12803" width="15.85546875" style="1" bestFit="1" customWidth="1"/>
    <col min="12804" max="13056" width="11.42578125" style="1"/>
    <col min="13057" max="13057" width="10.85546875" style="1" customWidth="1"/>
    <col min="13058" max="13058" width="111" style="1" customWidth="1"/>
    <col min="13059" max="13059" width="15.85546875" style="1" bestFit="1" customWidth="1"/>
    <col min="13060" max="13312" width="11.42578125" style="1"/>
    <col min="13313" max="13313" width="10.85546875" style="1" customWidth="1"/>
    <col min="13314" max="13314" width="111" style="1" customWidth="1"/>
    <col min="13315" max="13315" width="15.85546875" style="1" bestFit="1" customWidth="1"/>
    <col min="13316" max="13568" width="11.42578125" style="1"/>
    <col min="13569" max="13569" width="10.85546875" style="1" customWidth="1"/>
    <col min="13570" max="13570" width="111" style="1" customWidth="1"/>
    <col min="13571" max="13571" width="15.85546875" style="1" bestFit="1" customWidth="1"/>
    <col min="13572" max="13824" width="11.42578125" style="1"/>
    <col min="13825" max="13825" width="10.85546875" style="1" customWidth="1"/>
    <col min="13826" max="13826" width="111" style="1" customWidth="1"/>
    <col min="13827" max="13827" width="15.85546875" style="1" bestFit="1" customWidth="1"/>
    <col min="13828" max="14080" width="11.42578125" style="1"/>
    <col min="14081" max="14081" width="10.85546875" style="1" customWidth="1"/>
    <col min="14082" max="14082" width="111" style="1" customWidth="1"/>
    <col min="14083" max="14083" width="15.85546875" style="1" bestFit="1" customWidth="1"/>
    <col min="14084" max="14336" width="11.42578125" style="1"/>
    <col min="14337" max="14337" width="10.85546875" style="1" customWidth="1"/>
    <col min="14338" max="14338" width="111" style="1" customWidth="1"/>
    <col min="14339" max="14339" width="15.85546875" style="1" bestFit="1" customWidth="1"/>
    <col min="14340" max="14592" width="11.42578125" style="1"/>
    <col min="14593" max="14593" width="10.85546875" style="1" customWidth="1"/>
    <col min="14594" max="14594" width="111" style="1" customWidth="1"/>
    <col min="14595" max="14595" width="15.85546875" style="1" bestFit="1" customWidth="1"/>
    <col min="14596" max="14848" width="11.42578125" style="1"/>
    <col min="14849" max="14849" width="10.85546875" style="1" customWidth="1"/>
    <col min="14850" max="14850" width="111" style="1" customWidth="1"/>
    <col min="14851" max="14851" width="15.85546875" style="1" bestFit="1" customWidth="1"/>
    <col min="14852" max="15104" width="11.42578125" style="1"/>
    <col min="15105" max="15105" width="10.85546875" style="1" customWidth="1"/>
    <col min="15106" max="15106" width="111" style="1" customWidth="1"/>
    <col min="15107" max="15107" width="15.85546875" style="1" bestFit="1" customWidth="1"/>
    <col min="15108" max="15360" width="11.42578125" style="1"/>
    <col min="15361" max="15361" width="10.85546875" style="1" customWidth="1"/>
    <col min="15362" max="15362" width="111" style="1" customWidth="1"/>
    <col min="15363" max="15363" width="15.85546875" style="1" bestFit="1" customWidth="1"/>
    <col min="15364" max="15616" width="11.42578125" style="1"/>
    <col min="15617" max="15617" width="10.85546875" style="1" customWidth="1"/>
    <col min="15618" max="15618" width="111" style="1" customWidth="1"/>
    <col min="15619" max="15619" width="15.85546875" style="1" bestFit="1" customWidth="1"/>
    <col min="15620" max="15872" width="11.42578125" style="1"/>
    <col min="15873" max="15873" width="10.85546875" style="1" customWidth="1"/>
    <col min="15874" max="15874" width="111" style="1" customWidth="1"/>
    <col min="15875" max="15875" width="15.85546875" style="1" bestFit="1" customWidth="1"/>
    <col min="15876" max="16128" width="11.42578125" style="1"/>
    <col min="16129" max="16129" width="10.85546875" style="1" customWidth="1"/>
    <col min="16130" max="16130" width="111" style="1" customWidth="1"/>
    <col min="16131" max="16131" width="15.85546875" style="1" bestFit="1" customWidth="1"/>
    <col min="16132" max="16384" width="11.42578125" style="1"/>
  </cols>
  <sheetData>
    <row r="1" spans="1:5" ht="15" x14ac:dyDescent="0.25">
      <c r="A1" s="80" t="s">
        <v>21</v>
      </c>
      <c r="B1" s="81" t="s">
        <v>22</v>
      </c>
      <c r="C1" t="s">
        <v>23</v>
      </c>
      <c r="D1" t="s">
        <v>1278</v>
      </c>
      <c r="E1" s="1" t="s">
        <v>1421</v>
      </c>
    </row>
    <row r="2" spans="1:5" ht="15" x14ac:dyDescent="0.25">
      <c r="A2">
        <v>11111</v>
      </c>
      <c r="B2" s="82" t="s">
        <v>24</v>
      </c>
      <c r="C2" s="80" t="s">
        <v>25</v>
      </c>
      <c r="D2" s="80" t="s">
        <v>20</v>
      </c>
      <c r="E2" s="187">
        <v>0.8</v>
      </c>
    </row>
    <row r="3" spans="1:5" ht="15" x14ac:dyDescent="0.25">
      <c r="A3">
        <v>11112</v>
      </c>
      <c r="B3" s="82" t="s">
        <v>26</v>
      </c>
      <c r="C3" s="80" t="s">
        <v>25</v>
      </c>
      <c r="D3" s="80" t="s">
        <v>20</v>
      </c>
      <c r="E3" s="187">
        <v>1</v>
      </c>
    </row>
    <row r="4" spans="1:5" ht="15" x14ac:dyDescent="0.25">
      <c r="A4">
        <v>11119</v>
      </c>
      <c r="B4" s="82" t="s">
        <v>27</v>
      </c>
      <c r="C4" s="80" t="s">
        <v>25</v>
      </c>
      <c r="D4" s="80" t="s">
        <v>20</v>
      </c>
      <c r="E4" s="187">
        <v>1</v>
      </c>
    </row>
    <row r="5" spans="1:5" ht="15" x14ac:dyDescent="0.25">
      <c r="A5">
        <v>11121</v>
      </c>
      <c r="B5" s="82" t="s">
        <v>28</v>
      </c>
      <c r="C5" s="80" t="s">
        <v>25</v>
      </c>
      <c r="D5" s="80" t="s">
        <v>20</v>
      </c>
      <c r="E5" s="187">
        <v>1</v>
      </c>
    </row>
    <row r="6" spans="1:5" ht="15" x14ac:dyDescent="0.25">
      <c r="A6">
        <v>11129</v>
      </c>
      <c r="B6" s="82" t="s">
        <v>29</v>
      </c>
      <c r="C6" s="80" t="s">
        <v>25</v>
      </c>
      <c r="D6" s="80" t="s">
        <v>20</v>
      </c>
      <c r="E6" s="187">
        <v>0.8</v>
      </c>
    </row>
    <row r="7" spans="1:5" ht="15" x14ac:dyDescent="0.25">
      <c r="A7">
        <v>11130</v>
      </c>
      <c r="B7" s="82" t="s">
        <v>30</v>
      </c>
      <c r="C7" s="80" t="s">
        <v>25</v>
      </c>
      <c r="D7" s="80" t="s">
        <v>20</v>
      </c>
      <c r="E7" s="187">
        <v>0.8</v>
      </c>
    </row>
    <row r="8" spans="1:5" ht="15" x14ac:dyDescent="0.25">
      <c r="A8">
        <v>11211</v>
      </c>
      <c r="B8" s="82" t="s">
        <v>31</v>
      </c>
      <c r="C8" s="80" t="s">
        <v>25</v>
      </c>
      <c r="D8" s="80" t="s">
        <v>20</v>
      </c>
      <c r="E8" s="187">
        <v>1</v>
      </c>
    </row>
    <row r="9" spans="1:5" ht="15" x14ac:dyDescent="0.25">
      <c r="A9">
        <v>11291</v>
      </c>
      <c r="B9" s="82" t="s">
        <v>32</v>
      </c>
      <c r="C9" s="80" t="s">
        <v>25</v>
      </c>
      <c r="D9" s="80" t="s">
        <v>20</v>
      </c>
      <c r="E9" s="187">
        <v>1</v>
      </c>
    </row>
    <row r="10" spans="1:5" ht="30" x14ac:dyDescent="0.25">
      <c r="A10">
        <v>11299</v>
      </c>
      <c r="B10" s="82" t="s">
        <v>33</v>
      </c>
      <c r="C10" s="80" t="s">
        <v>25</v>
      </c>
      <c r="D10" s="80" t="s">
        <v>20</v>
      </c>
      <c r="E10" s="187">
        <v>1</v>
      </c>
    </row>
    <row r="11" spans="1:5" ht="15" x14ac:dyDescent="0.25">
      <c r="A11">
        <v>11310</v>
      </c>
      <c r="B11" s="82" t="s">
        <v>34</v>
      </c>
      <c r="C11" s="80" t="s">
        <v>25</v>
      </c>
      <c r="D11" s="80" t="s">
        <v>20</v>
      </c>
      <c r="E11" s="187">
        <v>0.7</v>
      </c>
    </row>
    <row r="12" spans="1:5" ht="15" x14ac:dyDescent="0.25">
      <c r="A12">
        <v>11321</v>
      </c>
      <c r="B12" s="82" t="s">
        <v>35</v>
      </c>
      <c r="C12" s="80" t="s">
        <v>25</v>
      </c>
      <c r="D12" s="80" t="s">
        <v>20</v>
      </c>
      <c r="E12" s="187">
        <v>0.7</v>
      </c>
    </row>
    <row r="13" spans="1:5" ht="30" x14ac:dyDescent="0.25">
      <c r="A13">
        <v>11329</v>
      </c>
      <c r="B13" s="82" t="s">
        <v>36</v>
      </c>
      <c r="C13" s="80" t="s">
        <v>25</v>
      </c>
      <c r="D13" s="80" t="s">
        <v>20</v>
      </c>
      <c r="E13" s="187">
        <v>0.7</v>
      </c>
    </row>
    <row r="14" spans="1:5" ht="30" x14ac:dyDescent="0.25">
      <c r="A14">
        <v>11331</v>
      </c>
      <c r="B14" s="82" t="s">
        <v>37</v>
      </c>
      <c r="C14" s="80" t="s">
        <v>25</v>
      </c>
      <c r="D14" s="80" t="s">
        <v>20</v>
      </c>
      <c r="E14" s="187">
        <v>0.7</v>
      </c>
    </row>
    <row r="15" spans="1:5" ht="15" x14ac:dyDescent="0.25">
      <c r="A15">
        <v>11341</v>
      </c>
      <c r="B15" s="82" t="s">
        <v>38</v>
      </c>
      <c r="C15" s="80" t="s">
        <v>25</v>
      </c>
      <c r="D15" s="80" t="s">
        <v>20</v>
      </c>
      <c r="E15" s="187">
        <v>0.8</v>
      </c>
    </row>
    <row r="16" spans="1:5" ht="15" x14ac:dyDescent="0.25">
      <c r="A16">
        <v>11342</v>
      </c>
      <c r="B16" s="82" t="s">
        <v>39</v>
      </c>
      <c r="C16" s="80" t="s">
        <v>25</v>
      </c>
      <c r="D16" s="80" t="s">
        <v>20</v>
      </c>
      <c r="E16" s="187">
        <v>0.8</v>
      </c>
    </row>
    <row r="17" spans="1:5" ht="15" x14ac:dyDescent="0.25">
      <c r="A17">
        <v>11400</v>
      </c>
      <c r="B17" s="82" t="s">
        <v>40</v>
      </c>
      <c r="C17" s="80" t="s">
        <v>25</v>
      </c>
      <c r="D17" s="80" t="s">
        <v>20</v>
      </c>
      <c r="E17" s="187">
        <v>0.7</v>
      </c>
    </row>
    <row r="18" spans="1:5" ht="15" x14ac:dyDescent="0.25">
      <c r="A18">
        <v>11501</v>
      </c>
      <c r="B18" s="82" t="s">
        <v>41</v>
      </c>
      <c r="C18" s="80" t="s">
        <v>25</v>
      </c>
      <c r="D18" s="80" t="s">
        <v>20</v>
      </c>
      <c r="E18" s="187">
        <v>1</v>
      </c>
    </row>
    <row r="19" spans="1:5" ht="30" x14ac:dyDescent="0.25">
      <c r="A19">
        <v>11509</v>
      </c>
      <c r="B19" s="82" t="s">
        <v>42</v>
      </c>
      <c r="C19" s="80" t="s">
        <v>25</v>
      </c>
      <c r="D19" s="80" t="s">
        <v>20</v>
      </c>
      <c r="E19" s="187">
        <v>0.7</v>
      </c>
    </row>
    <row r="20" spans="1:5" ht="15" x14ac:dyDescent="0.25">
      <c r="A20">
        <v>11911</v>
      </c>
      <c r="B20" s="82" t="s">
        <v>43</v>
      </c>
      <c r="C20" s="80" t="s">
        <v>25</v>
      </c>
      <c r="D20" s="80" t="s">
        <v>20</v>
      </c>
      <c r="E20" s="187">
        <v>0.7</v>
      </c>
    </row>
    <row r="21" spans="1:5" ht="15" x14ac:dyDescent="0.25">
      <c r="A21">
        <v>11912</v>
      </c>
      <c r="B21" s="82" t="s">
        <v>44</v>
      </c>
      <c r="C21" s="80" t="s">
        <v>25</v>
      </c>
      <c r="D21" s="80" t="s">
        <v>20</v>
      </c>
      <c r="E21" s="187">
        <v>0.7</v>
      </c>
    </row>
    <row r="22" spans="1:5" ht="15" x14ac:dyDescent="0.25">
      <c r="A22">
        <v>11990</v>
      </c>
      <c r="B22" s="82" t="s">
        <v>45</v>
      </c>
      <c r="C22" s="80" t="s">
        <v>25</v>
      </c>
      <c r="D22" s="80" t="s">
        <v>20</v>
      </c>
      <c r="E22" s="187">
        <v>0.7</v>
      </c>
    </row>
    <row r="23" spans="1:5" ht="15" x14ac:dyDescent="0.25">
      <c r="A23">
        <v>12110</v>
      </c>
      <c r="B23" s="82" t="s">
        <v>46</v>
      </c>
      <c r="C23" s="80" t="s">
        <v>25</v>
      </c>
      <c r="D23" s="80" t="s">
        <v>20</v>
      </c>
      <c r="E23" s="187">
        <v>0.7</v>
      </c>
    </row>
    <row r="24" spans="1:5" ht="15" x14ac:dyDescent="0.25">
      <c r="A24">
        <v>12121</v>
      </c>
      <c r="B24" s="82" t="s">
        <v>47</v>
      </c>
      <c r="C24" s="80" t="s">
        <v>25</v>
      </c>
      <c r="D24" s="80" t="s">
        <v>20</v>
      </c>
      <c r="E24" s="187">
        <v>0.7</v>
      </c>
    </row>
    <row r="25" spans="1:5" ht="15" x14ac:dyDescent="0.25">
      <c r="A25">
        <v>12200</v>
      </c>
      <c r="B25" s="82" t="s">
        <v>48</v>
      </c>
      <c r="C25" s="80" t="s">
        <v>25</v>
      </c>
      <c r="D25" s="80" t="s">
        <v>20</v>
      </c>
      <c r="E25" s="187">
        <v>0.7</v>
      </c>
    </row>
    <row r="26" spans="1:5" ht="15" x14ac:dyDescent="0.25">
      <c r="A26">
        <v>12311</v>
      </c>
      <c r="B26" s="82" t="s">
        <v>49</v>
      </c>
      <c r="C26" s="80" t="s">
        <v>25</v>
      </c>
      <c r="D26" s="80" t="s">
        <v>20</v>
      </c>
      <c r="E26" s="187">
        <v>0.7</v>
      </c>
    </row>
    <row r="27" spans="1:5" ht="15" x14ac:dyDescent="0.25">
      <c r="A27">
        <v>12319</v>
      </c>
      <c r="B27" s="82" t="s">
        <v>50</v>
      </c>
      <c r="C27" s="80" t="s">
        <v>25</v>
      </c>
      <c r="D27" s="80" t="s">
        <v>20</v>
      </c>
      <c r="E27" s="187">
        <v>0.7</v>
      </c>
    </row>
    <row r="28" spans="1:5" ht="15" x14ac:dyDescent="0.25">
      <c r="A28">
        <v>12320</v>
      </c>
      <c r="B28" s="82" t="s">
        <v>51</v>
      </c>
      <c r="C28" s="80" t="s">
        <v>25</v>
      </c>
      <c r="D28" s="80" t="s">
        <v>20</v>
      </c>
      <c r="E28" s="187">
        <v>0.7</v>
      </c>
    </row>
    <row r="29" spans="1:5" ht="15" x14ac:dyDescent="0.25">
      <c r="A29">
        <v>12410</v>
      </c>
      <c r="B29" s="82" t="s">
        <v>52</v>
      </c>
      <c r="C29" s="80" t="s">
        <v>25</v>
      </c>
      <c r="D29" s="80" t="s">
        <v>20</v>
      </c>
      <c r="E29" s="187">
        <v>0.7</v>
      </c>
    </row>
    <row r="30" spans="1:5" ht="15" x14ac:dyDescent="0.25">
      <c r="A30">
        <v>12420</v>
      </c>
      <c r="B30" s="82" t="s">
        <v>53</v>
      </c>
      <c r="C30" s="80" t="s">
        <v>25</v>
      </c>
      <c r="D30" s="80" t="s">
        <v>20</v>
      </c>
      <c r="E30" s="187">
        <v>0.7</v>
      </c>
    </row>
    <row r="31" spans="1:5" ht="15" x14ac:dyDescent="0.25">
      <c r="A31">
        <v>12490</v>
      </c>
      <c r="B31" s="82" t="s">
        <v>54</v>
      </c>
      <c r="C31" s="80" t="s">
        <v>25</v>
      </c>
      <c r="D31" s="80" t="s">
        <v>20</v>
      </c>
      <c r="E31" s="187">
        <v>0.7</v>
      </c>
    </row>
    <row r="32" spans="1:5" ht="15" x14ac:dyDescent="0.25">
      <c r="A32">
        <v>12510</v>
      </c>
      <c r="B32" s="82" t="s">
        <v>55</v>
      </c>
      <c r="C32" s="80" t="s">
        <v>25</v>
      </c>
      <c r="D32" s="80" t="s">
        <v>20</v>
      </c>
      <c r="E32" s="187">
        <v>0.7</v>
      </c>
    </row>
    <row r="33" spans="1:5" ht="15" x14ac:dyDescent="0.25">
      <c r="A33">
        <v>12590</v>
      </c>
      <c r="B33" s="82" t="s">
        <v>56</v>
      </c>
      <c r="C33" s="80" t="s">
        <v>25</v>
      </c>
      <c r="D33" s="80" t="s">
        <v>20</v>
      </c>
      <c r="E33" s="187">
        <v>0.7</v>
      </c>
    </row>
    <row r="34" spans="1:5" ht="15" x14ac:dyDescent="0.25">
      <c r="A34">
        <v>12600</v>
      </c>
      <c r="B34" s="82" t="s">
        <v>57</v>
      </c>
      <c r="C34" s="80" t="s">
        <v>25</v>
      </c>
      <c r="D34" s="80" t="s">
        <v>20</v>
      </c>
      <c r="E34" s="187">
        <v>0.7</v>
      </c>
    </row>
    <row r="35" spans="1:5" ht="15" x14ac:dyDescent="0.25">
      <c r="A35">
        <v>12701</v>
      </c>
      <c r="B35" s="82" t="s">
        <v>58</v>
      </c>
      <c r="C35" s="80" t="s">
        <v>25</v>
      </c>
      <c r="D35" s="80" t="s">
        <v>20</v>
      </c>
      <c r="E35" s="187">
        <v>0.7</v>
      </c>
    </row>
    <row r="36" spans="1:5" ht="15" x14ac:dyDescent="0.25">
      <c r="A36">
        <v>12709</v>
      </c>
      <c r="B36" s="82" t="s">
        <v>59</v>
      </c>
      <c r="C36" s="80" t="s">
        <v>25</v>
      </c>
      <c r="D36" s="80" t="s">
        <v>20</v>
      </c>
      <c r="E36" s="187">
        <v>0.7</v>
      </c>
    </row>
    <row r="37" spans="1:5" ht="15" x14ac:dyDescent="0.25">
      <c r="A37">
        <v>12800</v>
      </c>
      <c r="B37" s="82" t="s">
        <v>60</v>
      </c>
      <c r="C37" s="80" t="s">
        <v>25</v>
      </c>
      <c r="D37" s="80" t="s">
        <v>20</v>
      </c>
      <c r="E37" s="187">
        <v>0.7</v>
      </c>
    </row>
    <row r="38" spans="1:5" ht="15" x14ac:dyDescent="0.25">
      <c r="A38">
        <v>12900</v>
      </c>
      <c r="B38" s="82" t="s">
        <v>61</v>
      </c>
      <c r="C38" s="80" t="s">
        <v>25</v>
      </c>
      <c r="D38" s="80" t="s">
        <v>20</v>
      </c>
      <c r="E38" s="187">
        <v>0.7</v>
      </c>
    </row>
    <row r="39" spans="1:5" ht="15" x14ac:dyDescent="0.25">
      <c r="A39">
        <v>13011</v>
      </c>
      <c r="B39" s="82" t="s">
        <v>62</v>
      </c>
      <c r="C39" s="80" t="s">
        <v>25</v>
      </c>
      <c r="D39" s="80" t="s">
        <v>20</v>
      </c>
      <c r="E39" s="187">
        <v>1</v>
      </c>
    </row>
    <row r="40" spans="1:5" ht="15" x14ac:dyDescent="0.25">
      <c r="A40">
        <v>13012</v>
      </c>
      <c r="B40" s="82" t="s">
        <v>63</v>
      </c>
      <c r="C40" s="80" t="s">
        <v>25</v>
      </c>
      <c r="D40" s="80" t="s">
        <v>20</v>
      </c>
      <c r="E40" s="187">
        <v>1</v>
      </c>
    </row>
    <row r="41" spans="1:5" ht="15" x14ac:dyDescent="0.25">
      <c r="A41">
        <v>13013</v>
      </c>
      <c r="B41" s="82" t="s">
        <v>64</v>
      </c>
      <c r="C41" s="80" t="s">
        <v>25</v>
      </c>
      <c r="D41" s="80" t="s">
        <v>20</v>
      </c>
      <c r="E41" s="187">
        <v>1</v>
      </c>
    </row>
    <row r="42" spans="1:5" ht="15" x14ac:dyDescent="0.25">
      <c r="A42">
        <v>13019</v>
      </c>
      <c r="B42" s="82" t="s">
        <v>65</v>
      </c>
      <c r="C42" s="80" t="s">
        <v>25</v>
      </c>
      <c r="D42" s="80" t="s">
        <v>20</v>
      </c>
      <c r="E42" s="187">
        <v>1</v>
      </c>
    </row>
    <row r="43" spans="1:5" ht="30" x14ac:dyDescent="0.25">
      <c r="A43">
        <v>13020</v>
      </c>
      <c r="B43" s="82" t="s">
        <v>66</v>
      </c>
      <c r="C43" s="80" t="s">
        <v>25</v>
      </c>
      <c r="D43" s="80" t="s">
        <v>20</v>
      </c>
      <c r="E43" s="187">
        <v>1</v>
      </c>
    </row>
    <row r="44" spans="1:5" ht="15" x14ac:dyDescent="0.25">
      <c r="A44">
        <v>14113</v>
      </c>
      <c r="B44" s="82" t="s">
        <v>67</v>
      </c>
      <c r="C44" s="80" t="s">
        <v>25</v>
      </c>
      <c r="D44" s="80" t="s">
        <v>20</v>
      </c>
      <c r="E44" s="187">
        <v>1</v>
      </c>
    </row>
    <row r="45" spans="1:5" ht="15" x14ac:dyDescent="0.25">
      <c r="A45">
        <v>14114</v>
      </c>
      <c r="B45" s="82" t="s">
        <v>68</v>
      </c>
      <c r="C45" s="80" t="s">
        <v>25</v>
      </c>
      <c r="D45" s="80" t="s">
        <v>20</v>
      </c>
      <c r="E45" s="187">
        <v>1</v>
      </c>
    </row>
    <row r="46" spans="1:5" ht="15" x14ac:dyDescent="0.25">
      <c r="A46">
        <v>14115</v>
      </c>
      <c r="B46" s="82" t="s">
        <v>69</v>
      </c>
      <c r="C46" s="80" t="s">
        <v>25</v>
      </c>
      <c r="D46" s="80" t="s">
        <v>20</v>
      </c>
      <c r="E46" s="187">
        <v>1</v>
      </c>
    </row>
    <row r="47" spans="1:5" ht="15" x14ac:dyDescent="0.25">
      <c r="A47">
        <v>14121</v>
      </c>
      <c r="B47" s="82" t="s">
        <v>70</v>
      </c>
      <c r="C47" s="80" t="s">
        <v>25</v>
      </c>
      <c r="D47" s="80" t="s">
        <v>20</v>
      </c>
      <c r="E47" s="187">
        <v>1</v>
      </c>
    </row>
    <row r="48" spans="1:5" ht="15" x14ac:dyDescent="0.25">
      <c r="A48">
        <v>14211</v>
      </c>
      <c r="B48" s="82" t="s">
        <v>71</v>
      </c>
      <c r="C48" s="80" t="s">
        <v>25</v>
      </c>
      <c r="D48" s="80" t="s">
        <v>20</v>
      </c>
      <c r="E48" s="187">
        <v>1</v>
      </c>
    </row>
    <row r="49" spans="1:5" ht="15" x14ac:dyDescent="0.25">
      <c r="A49">
        <v>14221</v>
      </c>
      <c r="B49" s="82" t="s">
        <v>72</v>
      </c>
      <c r="C49" s="80" t="s">
        <v>25</v>
      </c>
      <c r="D49" s="80" t="s">
        <v>20</v>
      </c>
      <c r="E49" s="187">
        <v>1</v>
      </c>
    </row>
    <row r="50" spans="1:5" ht="15" x14ac:dyDescent="0.25">
      <c r="A50">
        <v>14300</v>
      </c>
      <c r="B50" s="82" t="s">
        <v>73</v>
      </c>
      <c r="C50" s="80" t="s">
        <v>25</v>
      </c>
      <c r="D50" s="80" t="s">
        <v>20</v>
      </c>
      <c r="E50" s="187">
        <v>1</v>
      </c>
    </row>
    <row r="51" spans="1:5" ht="15" x14ac:dyDescent="0.25">
      <c r="A51">
        <v>14410</v>
      </c>
      <c r="B51" s="82" t="s">
        <v>74</v>
      </c>
      <c r="C51" s="80" t="s">
        <v>25</v>
      </c>
      <c r="D51" s="80" t="s">
        <v>20</v>
      </c>
      <c r="E51" s="187">
        <v>1</v>
      </c>
    </row>
    <row r="52" spans="1:5" ht="15" x14ac:dyDescent="0.25">
      <c r="A52">
        <v>14420</v>
      </c>
      <c r="B52" s="82" t="s">
        <v>75</v>
      </c>
      <c r="C52" s="80" t="s">
        <v>25</v>
      </c>
      <c r="D52" s="80" t="s">
        <v>20</v>
      </c>
      <c r="E52" s="187">
        <v>1</v>
      </c>
    </row>
    <row r="53" spans="1:5" ht="15" x14ac:dyDescent="0.25">
      <c r="A53">
        <v>14430</v>
      </c>
      <c r="B53" s="82" t="s">
        <v>76</v>
      </c>
      <c r="C53" s="80" t="s">
        <v>25</v>
      </c>
      <c r="D53" s="80" t="s">
        <v>20</v>
      </c>
      <c r="E53" s="187">
        <v>1</v>
      </c>
    </row>
    <row r="54" spans="1:5" ht="15" x14ac:dyDescent="0.25">
      <c r="A54">
        <v>14440</v>
      </c>
      <c r="B54" s="82" t="s">
        <v>77</v>
      </c>
      <c r="C54" s="80" t="s">
        <v>25</v>
      </c>
      <c r="D54" s="80" t="s">
        <v>20</v>
      </c>
      <c r="E54" s="187">
        <v>1</v>
      </c>
    </row>
    <row r="55" spans="1:5" ht="15" x14ac:dyDescent="0.25">
      <c r="A55">
        <v>14510</v>
      </c>
      <c r="B55" s="82" t="s">
        <v>78</v>
      </c>
      <c r="C55" s="80" t="s">
        <v>25</v>
      </c>
      <c r="D55" s="80" t="s">
        <v>20</v>
      </c>
      <c r="E55" s="187">
        <v>1</v>
      </c>
    </row>
    <row r="56" spans="1:5" ht="15" x14ac:dyDescent="0.25">
      <c r="A56">
        <v>14520</v>
      </c>
      <c r="B56" s="82" t="s">
        <v>79</v>
      </c>
      <c r="C56" s="80" t="s">
        <v>25</v>
      </c>
      <c r="D56" s="80" t="s">
        <v>20</v>
      </c>
      <c r="E56" s="187">
        <v>1</v>
      </c>
    </row>
    <row r="57" spans="1:5" ht="15" x14ac:dyDescent="0.25">
      <c r="A57">
        <v>14610</v>
      </c>
      <c r="B57" s="82" t="s">
        <v>80</v>
      </c>
      <c r="C57" s="80" t="s">
        <v>25</v>
      </c>
      <c r="D57" s="80" t="s">
        <v>20</v>
      </c>
      <c r="E57" s="187">
        <v>0.7</v>
      </c>
    </row>
    <row r="58" spans="1:5" ht="15" x14ac:dyDescent="0.25">
      <c r="A58">
        <v>14620</v>
      </c>
      <c r="B58" s="82" t="s">
        <v>81</v>
      </c>
      <c r="C58" s="80" t="s">
        <v>25</v>
      </c>
      <c r="D58" s="80" t="s">
        <v>20</v>
      </c>
      <c r="E58" s="187">
        <v>0.7</v>
      </c>
    </row>
    <row r="59" spans="1:5" ht="15" x14ac:dyDescent="0.25">
      <c r="A59">
        <v>14710</v>
      </c>
      <c r="B59" s="82" t="s">
        <v>82</v>
      </c>
      <c r="C59" s="80" t="s">
        <v>25</v>
      </c>
      <c r="D59" s="80" t="s">
        <v>20</v>
      </c>
      <c r="E59" s="187">
        <v>1</v>
      </c>
    </row>
    <row r="60" spans="1:5" ht="15" x14ac:dyDescent="0.25">
      <c r="A60">
        <v>14720</v>
      </c>
      <c r="B60" s="82" t="s">
        <v>83</v>
      </c>
      <c r="C60" s="80" t="s">
        <v>25</v>
      </c>
      <c r="D60" s="80" t="s">
        <v>20</v>
      </c>
      <c r="E60" s="187">
        <v>1</v>
      </c>
    </row>
    <row r="61" spans="1:5" ht="15" x14ac:dyDescent="0.25">
      <c r="A61">
        <v>14810</v>
      </c>
      <c r="B61" s="82" t="s">
        <v>84</v>
      </c>
      <c r="C61" s="80" t="s">
        <v>25</v>
      </c>
      <c r="D61" s="80" t="s">
        <v>20</v>
      </c>
      <c r="E61" s="187">
        <v>1</v>
      </c>
    </row>
    <row r="62" spans="1:5" ht="15" x14ac:dyDescent="0.25">
      <c r="A62">
        <v>14820</v>
      </c>
      <c r="B62" s="82" t="s">
        <v>85</v>
      </c>
      <c r="C62" s="80" t="s">
        <v>25</v>
      </c>
      <c r="D62" s="80" t="s">
        <v>20</v>
      </c>
      <c r="E62" s="187">
        <v>1</v>
      </c>
    </row>
    <row r="63" spans="1:5" ht="15" x14ac:dyDescent="0.25">
      <c r="A63">
        <v>14910</v>
      </c>
      <c r="B63" s="82" t="s">
        <v>86</v>
      </c>
      <c r="C63" s="80" t="s">
        <v>25</v>
      </c>
      <c r="D63" s="80" t="s">
        <v>20</v>
      </c>
      <c r="E63" s="187">
        <v>0.7</v>
      </c>
    </row>
    <row r="64" spans="1:5" ht="15" x14ac:dyDescent="0.25">
      <c r="A64">
        <v>14920</v>
      </c>
      <c r="B64" s="82" t="s">
        <v>87</v>
      </c>
      <c r="C64" s="80" t="s">
        <v>25</v>
      </c>
      <c r="D64" s="80" t="s">
        <v>20</v>
      </c>
      <c r="E64" s="187">
        <v>1</v>
      </c>
    </row>
    <row r="65" spans="1:5" ht="30" x14ac:dyDescent="0.25">
      <c r="A65">
        <v>14930</v>
      </c>
      <c r="B65" s="82" t="s">
        <v>88</v>
      </c>
      <c r="C65" s="80" t="s">
        <v>25</v>
      </c>
      <c r="D65" s="80" t="s">
        <v>20</v>
      </c>
      <c r="E65" s="187">
        <v>1</v>
      </c>
    </row>
    <row r="66" spans="1:5" ht="45" x14ac:dyDescent="0.25">
      <c r="A66">
        <v>14990</v>
      </c>
      <c r="B66" s="82" t="s">
        <v>89</v>
      </c>
      <c r="C66" s="80" t="s">
        <v>25</v>
      </c>
      <c r="D66" s="80" t="s">
        <v>20</v>
      </c>
      <c r="E66" s="187">
        <v>1</v>
      </c>
    </row>
    <row r="67" spans="1:5" ht="15" x14ac:dyDescent="0.25">
      <c r="A67">
        <v>16111</v>
      </c>
      <c r="B67" s="82" t="s">
        <v>90</v>
      </c>
      <c r="C67" s="80" t="s">
        <v>25</v>
      </c>
      <c r="D67" s="80" t="s">
        <v>20</v>
      </c>
      <c r="E67" s="187">
        <v>1</v>
      </c>
    </row>
    <row r="68" spans="1:5" ht="15" x14ac:dyDescent="0.25">
      <c r="A68">
        <v>16112</v>
      </c>
      <c r="B68" s="82" t="s">
        <v>91</v>
      </c>
      <c r="C68" s="80" t="s">
        <v>25</v>
      </c>
      <c r="D68" s="80" t="s">
        <v>20</v>
      </c>
      <c r="E68" s="187">
        <v>1</v>
      </c>
    </row>
    <row r="69" spans="1:5" ht="15" x14ac:dyDescent="0.25">
      <c r="A69">
        <v>16113</v>
      </c>
      <c r="B69" s="82" t="s">
        <v>92</v>
      </c>
      <c r="C69" s="80" t="s">
        <v>25</v>
      </c>
      <c r="D69" s="80" t="s">
        <v>20</v>
      </c>
      <c r="E69" s="187">
        <v>1</v>
      </c>
    </row>
    <row r="70" spans="1:5" ht="30" x14ac:dyDescent="0.25">
      <c r="A70">
        <v>16119</v>
      </c>
      <c r="B70" s="82" t="s">
        <v>93</v>
      </c>
      <c r="C70" s="80" t="s">
        <v>25</v>
      </c>
      <c r="D70" s="80" t="s">
        <v>20</v>
      </c>
      <c r="E70" s="187">
        <v>1</v>
      </c>
    </row>
    <row r="71" spans="1:5" ht="30" x14ac:dyDescent="0.25">
      <c r="A71">
        <v>16120</v>
      </c>
      <c r="B71" s="82" t="s">
        <v>94</v>
      </c>
      <c r="C71" s="80" t="s">
        <v>25</v>
      </c>
      <c r="D71" s="80" t="s">
        <v>20</v>
      </c>
      <c r="E71" s="187">
        <v>1</v>
      </c>
    </row>
    <row r="72" spans="1:5" ht="30" x14ac:dyDescent="0.25">
      <c r="A72">
        <v>16130</v>
      </c>
      <c r="B72" s="82" t="s">
        <v>95</v>
      </c>
      <c r="C72" s="80" t="s">
        <v>25</v>
      </c>
      <c r="D72" s="80" t="s">
        <v>20</v>
      </c>
      <c r="E72" s="187">
        <v>1</v>
      </c>
    </row>
    <row r="73" spans="1:5" ht="30" x14ac:dyDescent="0.25">
      <c r="A73">
        <v>16140</v>
      </c>
      <c r="B73" s="82" t="s">
        <v>96</v>
      </c>
      <c r="C73" s="80" t="s">
        <v>25</v>
      </c>
      <c r="D73" s="80" t="s">
        <v>20</v>
      </c>
      <c r="E73" s="187">
        <v>1</v>
      </c>
    </row>
    <row r="74" spans="1:5" ht="15" x14ac:dyDescent="0.25">
      <c r="A74">
        <v>16150</v>
      </c>
      <c r="B74" s="82" t="s">
        <v>97</v>
      </c>
      <c r="C74" s="80" t="s">
        <v>25</v>
      </c>
      <c r="D74" s="80" t="s">
        <v>20</v>
      </c>
      <c r="E74" s="187">
        <v>1</v>
      </c>
    </row>
    <row r="75" spans="1:5" ht="45" x14ac:dyDescent="0.25">
      <c r="A75">
        <v>16190</v>
      </c>
      <c r="B75" s="82" t="s">
        <v>98</v>
      </c>
      <c r="C75" s="80" t="s">
        <v>25</v>
      </c>
      <c r="D75" s="80" t="s">
        <v>20</v>
      </c>
      <c r="E75" s="187">
        <v>1</v>
      </c>
    </row>
    <row r="76" spans="1:5" ht="15" x14ac:dyDescent="0.25">
      <c r="A76">
        <v>16210</v>
      </c>
      <c r="B76" s="82" t="s">
        <v>99</v>
      </c>
      <c r="C76" s="80" t="s">
        <v>25</v>
      </c>
      <c r="D76" s="80" t="s">
        <v>20</v>
      </c>
      <c r="E76" s="187">
        <v>1</v>
      </c>
    </row>
    <row r="77" spans="1:5" ht="15" x14ac:dyDescent="0.25">
      <c r="A77">
        <v>16220</v>
      </c>
      <c r="B77" s="82" t="s">
        <v>100</v>
      </c>
      <c r="C77" s="80" t="s">
        <v>25</v>
      </c>
      <c r="D77" s="80" t="s">
        <v>20</v>
      </c>
      <c r="E77" s="187">
        <v>1</v>
      </c>
    </row>
    <row r="78" spans="1:5" ht="15" x14ac:dyDescent="0.25">
      <c r="A78">
        <v>16230</v>
      </c>
      <c r="B78" s="82" t="s">
        <v>101</v>
      </c>
      <c r="C78" s="80" t="s">
        <v>25</v>
      </c>
      <c r="D78" s="80" t="s">
        <v>20</v>
      </c>
      <c r="E78" s="187">
        <v>1</v>
      </c>
    </row>
    <row r="79" spans="1:5" ht="15" x14ac:dyDescent="0.25">
      <c r="A79">
        <v>16291</v>
      </c>
      <c r="B79" s="82" t="s">
        <v>102</v>
      </c>
      <c r="C79" s="80" t="s">
        <v>25</v>
      </c>
      <c r="D79" s="80" t="s">
        <v>20</v>
      </c>
      <c r="E79" s="187">
        <v>1</v>
      </c>
    </row>
    <row r="80" spans="1:5" ht="15" x14ac:dyDescent="0.25">
      <c r="A80">
        <v>16292</v>
      </c>
      <c r="B80" s="82" t="s">
        <v>103</v>
      </c>
      <c r="C80" s="80" t="s">
        <v>25</v>
      </c>
      <c r="D80" s="80" t="s">
        <v>20</v>
      </c>
      <c r="E80" s="187">
        <v>1</v>
      </c>
    </row>
    <row r="81" spans="1:5" ht="15" x14ac:dyDescent="0.25">
      <c r="A81">
        <v>16299</v>
      </c>
      <c r="B81" s="82" t="s">
        <v>104</v>
      </c>
      <c r="C81" s="80" t="s">
        <v>25</v>
      </c>
      <c r="D81" s="80" t="s">
        <v>20</v>
      </c>
      <c r="E81" s="187">
        <v>1</v>
      </c>
    </row>
    <row r="82" spans="1:5" ht="30" x14ac:dyDescent="0.25">
      <c r="A82">
        <v>17010</v>
      </c>
      <c r="B82" s="82" t="s">
        <v>105</v>
      </c>
      <c r="C82" s="80" t="s">
        <v>25</v>
      </c>
      <c r="D82" s="80" t="s">
        <v>20</v>
      </c>
      <c r="E82" s="187">
        <v>1</v>
      </c>
    </row>
    <row r="83" spans="1:5" ht="15" x14ac:dyDescent="0.25">
      <c r="A83">
        <v>17020</v>
      </c>
      <c r="B83" s="82" t="s">
        <v>106</v>
      </c>
      <c r="C83" s="80" t="s">
        <v>25</v>
      </c>
      <c r="D83" s="80" t="s">
        <v>20</v>
      </c>
      <c r="E83" s="187">
        <v>1</v>
      </c>
    </row>
    <row r="84" spans="1:5" ht="15" x14ac:dyDescent="0.25">
      <c r="A84">
        <v>21010</v>
      </c>
      <c r="B84" s="82" t="s">
        <v>107</v>
      </c>
      <c r="C84" s="80" t="s">
        <v>25</v>
      </c>
      <c r="D84" s="80" t="s">
        <v>20</v>
      </c>
      <c r="E84" s="187">
        <v>0.7</v>
      </c>
    </row>
    <row r="85" spans="1:5" ht="15" x14ac:dyDescent="0.25">
      <c r="A85">
        <v>21020</v>
      </c>
      <c r="B85" s="82" t="s">
        <v>108</v>
      </c>
      <c r="C85" s="80" t="s">
        <v>25</v>
      </c>
      <c r="D85" s="80" t="s">
        <v>20</v>
      </c>
      <c r="E85" s="187">
        <v>0.7</v>
      </c>
    </row>
    <row r="86" spans="1:5" ht="15" x14ac:dyDescent="0.25">
      <c r="A86">
        <v>21030</v>
      </c>
      <c r="B86" s="82" t="s">
        <v>109</v>
      </c>
      <c r="C86" s="80" t="s">
        <v>25</v>
      </c>
      <c r="D86" s="80" t="s">
        <v>20</v>
      </c>
      <c r="E86" s="187">
        <v>0.7</v>
      </c>
    </row>
    <row r="87" spans="1:5" ht="30" x14ac:dyDescent="0.25">
      <c r="A87">
        <v>22010</v>
      </c>
      <c r="B87" s="82" t="s">
        <v>110</v>
      </c>
      <c r="C87" s="80" t="s">
        <v>25</v>
      </c>
      <c r="D87" s="80" t="s">
        <v>20</v>
      </c>
      <c r="E87" s="187">
        <v>0.7</v>
      </c>
    </row>
    <row r="88" spans="1:5" ht="45" x14ac:dyDescent="0.25">
      <c r="A88">
        <v>22020</v>
      </c>
      <c r="B88" s="82" t="s">
        <v>111</v>
      </c>
      <c r="C88" s="80" t="s">
        <v>25</v>
      </c>
      <c r="D88" s="80" t="s">
        <v>20</v>
      </c>
      <c r="E88" s="187">
        <v>0.7</v>
      </c>
    </row>
    <row r="89" spans="1:5" ht="30" x14ac:dyDescent="0.25">
      <c r="A89">
        <v>24010</v>
      </c>
      <c r="B89" s="82" t="s">
        <v>112</v>
      </c>
      <c r="C89" s="80" t="s">
        <v>25</v>
      </c>
      <c r="D89" s="80" t="s">
        <v>20</v>
      </c>
      <c r="E89" s="187">
        <v>0.7</v>
      </c>
    </row>
    <row r="90" spans="1:5" ht="30" x14ac:dyDescent="0.25">
      <c r="A90">
        <v>24020</v>
      </c>
      <c r="B90" s="82" t="s">
        <v>113</v>
      </c>
      <c r="C90" s="80" t="s">
        <v>25</v>
      </c>
      <c r="D90" s="80" t="s">
        <v>20</v>
      </c>
      <c r="E90" s="187">
        <v>0.7</v>
      </c>
    </row>
    <row r="91" spans="1:5" ht="15" x14ac:dyDescent="0.25">
      <c r="A91">
        <v>31110</v>
      </c>
      <c r="B91" s="82" t="s">
        <v>114</v>
      </c>
      <c r="C91" s="80" t="s">
        <v>25</v>
      </c>
      <c r="D91" s="80" t="s">
        <v>20</v>
      </c>
      <c r="E91" s="187">
        <v>1</v>
      </c>
    </row>
    <row r="92" spans="1:5" ht="15" x14ac:dyDescent="0.25">
      <c r="A92">
        <v>31120</v>
      </c>
      <c r="B92" s="82" t="s">
        <v>115</v>
      </c>
      <c r="C92" s="80" t="s">
        <v>25</v>
      </c>
      <c r="D92" s="80" t="s">
        <v>20</v>
      </c>
      <c r="E92" s="187">
        <v>0.7</v>
      </c>
    </row>
    <row r="93" spans="1:5" ht="15" x14ac:dyDescent="0.25">
      <c r="A93">
        <v>31130</v>
      </c>
      <c r="B93" s="82" t="s">
        <v>116</v>
      </c>
      <c r="C93" s="80" t="s">
        <v>25</v>
      </c>
      <c r="D93" s="80" t="s">
        <v>20</v>
      </c>
      <c r="E93" s="187">
        <v>0.7</v>
      </c>
    </row>
    <row r="94" spans="1:5" ht="15" x14ac:dyDescent="0.25">
      <c r="A94">
        <v>31200</v>
      </c>
      <c r="B94" s="82" t="s">
        <v>117</v>
      </c>
      <c r="C94" s="80" t="s">
        <v>25</v>
      </c>
      <c r="D94" s="80" t="s">
        <v>20</v>
      </c>
      <c r="E94" s="187">
        <v>0.7</v>
      </c>
    </row>
    <row r="95" spans="1:5" ht="15" x14ac:dyDescent="0.25">
      <c r="A95">
        <v>31300</v>
      </c>
      <c r="B95" s="82" t="s">
        <v>118</v>
      </c>
      <c r="C95" s="80" t="s">
        <v>25</v>
      </c>
      <c r="D95" s="80" t="s">
        <v>20</v>
      </c>
      <c r="E95" s="187">
        <v>0.7</v>
      </c>
    </row>
    <row r="96" spans="1:5" ht="15" x14ac:dyDescent="0.25">
      <c r="A96">
        <v>32000</v>
      </c>
      <c r="B96" s="82" t="s">
        <v>119</v>
      </c>
      <c r="C96" s="80" t="s">
        <v>25</v>
      </c>
      <c r="D96" s="80" t="s">
        <v>20</v>
      </c>
      <c r="E96" s="187">
        <v>0.7</v>
      </c>
    </row>
    <row r="97" spans="1:5" ht="30" hidden="1" x14ac:dyDescent="0.25">
      <c r="A97">
        <v>51000</v>
      </c>
      <c r="B97" s="82" t="s">
        <v>120</v>
      </c>
      <c r="C97" s="80" t="s">
        <v>121</v>
      </c>
      <c r="D97" s="80" t="s">
        <v>981</v>
      </c>
      <c r="E97" s="187">
        <v>1</v>
      </c>
    </row>
    <row r="98" spans="1:5" ht="15" hidden="1" x14ac:dyDescent="0.25">
      <c r="A98">
        <v>52000</v>
      </c>
      <c r="B98" s="82" t="s">
        <v>122</v>
      </c>
      <c r="C98" s="80" t="s">
        <v>121</v>
      </c>
      <c r="D98" s="80" t="s">
        <v>981</v>
      </c>
      <c r="E98" s="187">
        <v>1</v>
      </c>
    </row>
    <row r="99" spans="1:5" ht="30" hidden="1" x14ac:dyDescent="0.25">
      <c r="A99">
        <v>61000</v>
      </c>
      <c r="B99" s="82" t="s">
        <v>123</v>
      </c>
      <c r="C99" s="80" t="s">
        <v>121</v>
      </c>
      <c r="D99" s="80" t="s">
        <v>981</v>
      </c>
      <c r="E99" s="187">
        <v>1</v>
      </c>
    </row>
    <row r="100" spans="1:5" ht="15" hidden="1" x14ac:dyDescent="0.25">
      <c r="A100">
        <v>62000</v>
      </c>
      <c r="B100" s="82" t="s">
        <v>124</v>
      </c>
      <c r="C100" s="80" t="s">
        <v>121</v>
      </c>
      <c r="D100" s="80" t="s">
        <v>981</v>
      </c>
      <c r="E100" s="187">
        <v>1</v>
      </c>
    </row>
    <row r="101" spans="1:5" ht="15" hidden="1" x14ac:dyDescent="0.25">
      <c r="A101">
        <v>71000</v>
      </c>
      <c r="B101" s="82" t="s">
        <v>125</v>
      </c>
      <c r="C101" s="80" t="s">
        <v>121</v>
      </c>
      <c r="D101" s="80" t="s">
        <v>981</v>
      </c>
      <c r="E101" s="187">
        <v>1</v>
      </c>
    </row>
    <row r="102" spans="1:5" ht="15" hidden="1" x14ac:dyDescent="0.25">
      <c r="A102">
        <v>72100</v>
      </c>
      <c r="B102" s="82" t="s">
        <v>126</v>
      </c>
      <c r="C102" s="80" t="s">
        <v>121</v>
      </c>
      <c r="D102" s="80" t="s">
        <v>981</v>
      </c>
      <c r="E102" s="187">
        <v>1</v>
      </c>
    </row>
    <row r="103" spans="1:5" ht="15" hidden="1" x14ac:dyDescent="0.25">
      <c r="A103">
        <v>72910</v>
      </c>
      <c r="B103" s="82" t="s">
        <v>127</v>
      </c>
      <c r="C103" s="80" t="s">
        <v>121</v>
      </c>
      <c r="D103" s="80" t="s">
        <v>981</v>
      </c>
      <c r="E103" s="187">
        <v>1</v>
      </c>
    </row>
    <row r="104" spans="1:5" ht="45" hidden="1" x14ac:dyDescent="0.25">
      <c r="A104">
        <v>72990</v>
      </c>
      <c r="B104" s="82" t="s">
        <v>128</v>
      </c>
      <c r="C104" s="80" t="s">
        <v>121</v>
      </c>
      <c r="D104" s="80" t="s">
        <v>981</v>
      </c>
      <c r="E104" s="187">
        <v>1</v>
      </c>
    </row>
    <row r="105" spans="1:5" ht="30" hidden="1" x14ac:dyDescent="0.25">
      <c r="A105">
        <v>81100</v>
      </c>
      <c r="B105" s="82" t="s">
        <v>129</v>
      </c>
      <c r="C105" s="80" t="s">
        <v>121</v>
      </c>
      <c r="D105" s="80" t="s">
        <v>981</v>
      </c>
      <c r="E105" s="187">
        <v>1</v>
      </c>
    </row>
    <row r="106" spans="1:5" ht="15" hidden="1" x14ac:dyDescent="0.25">
      <c r="A106">
        <v>81200</v>
      </c>
      <c r="B106" s="82" t="s">
        <v>130</v>
      </c>
      <c r="C106" s="80" t="s">
        <v>121</v>
      </c>
      <c r="D106" s="80" t="s">
        <v>981</v>
      </c>
      <c r="E106" s="187">
        <v>1</v>
      </c>
    </row>
    <row r="107" spans="1:5" ht="30" hidden="1" x14ac:dyDescent="0.25">
      <c r="A107">
        <v>81300</v>
      </c>
      <c r="B107" s="82" t="s">
        <v>131</v>
      </c>
      <c r="C107" s="80" t="s">
        <v>121</v>
      </c>
      <c r="D107" s="80" t="s">
        <v>981</v>
      </c>
      <c r="E107" s="187">
        <v>1</v>
      </c>
    </row>
    <row r="108" spans="1:5" ht="30" hidden="1" x14ac:dyDescent="0.25">
      <c r="A108">
        <v>81400</v>
      </c>
      <c r="B108" s="82" t="s">
        <v>132</v>
      </c>
      <c r="C108" s="80" t="s">
        <v>121</v>
      </c>
      <c r="D108" s="80" t="s">
        <v>981</v>
      </c>
      <c r="E108" s="187">
        <v>1</v>
      </c>
    </row>
    <row r="109" spans="1:5" ht="30" hidden="1" x14ac:dyDescent="0.25">
      <c r="A109">
        <v>89110</v>
      </c>
      <c r="B109" s="82" t="s">
        <v>133</v>
      </c>
      <c r="C109" s="80" t="s">
        <v>121</v>
      </c>
      <c r="D109" s="80" t="s">
        <v>981</v>
      </c>
      <c r="E109" s="187">
        <v>1</v>
      </c>
    </row>
    <row r="110" spans="1:5" ht="45" hidden="1" x14ac:dyDescent="0.25">
      <c r="A110">
        <v>89120</v>
      </c>
      <c r="B110" s="82" t="s">
        <v>134</v>
      </c>
      <c r="C110" s="80" t="s">
        <v>121</v>
      </c>
      <c r="D110" s="80" t="s">
        <v>981</v>
      </c>
      <c r="E110" s="187">
        <v>1</v>
      </c>
    </row>
    <row r="111" spans="1:5" ht="15" hidden="1" x14ac:dyDescent="0.25">
      <c r="A111">
        <v>89200</v>
      </c>
      <c r="B111" s="82" t="s">
        <v>135</v>
      </c>
      <c r="C111" s="80" t="s">
        <v>121</v>
      </c>
      <c r="D111" s="80" t="s">
        <v>981</v>
      </c>
      <c r="E111" s="187">
        <v>1</v>
      </c>
    </row>
    <row r="112" spans="1:5" ht="15" hidden="1" x14ac:dyDescent="0.25">
      <c r="A112">
        <v>89300</v>
      </c>
      <c r="B112" s="82" t="s">
        <v>136</v>
      </c>
      <c r="C112" s="80" t="s">
        <v>121</v>
      </c>
      <c r="D112" s="80" t="s">
        <v>981</v>
      </c>
      <c r="E112" s="187">
        <v>1</v>
      </c>
    </row>
    <row r="113" spans="1:5" ht="45" hidden="1" x14ac:dyDescent="0.25">
      <c r="A113">
        <v>89900</v>
      </c>
      <c r="B113" s="82" t="s">
        <v>137</v>
      </c>
      <c r="C113" s="80" t="s">
        <v>121</v>
      </c>
      <c r="D113" s="80" t="s">
        <v>981</v>
      </c>
      <c r="E113" s="187">
        <v>1</v>
      </c>
    </row>
    <row r="114" spans="1:5" ht="15" hidden="1" x14ac:dyDescent="0.25">
      <c r="A114">
        <v>91000</v>
      </c>
      <c r="B114" s="82" t="s">
        <v>138</v>
      </c>
      <c r="C114" s="80" t="s">
        <v>121</v>
      </c>
      <c r="D114" s="80" t="s">
        <v>981</v>
      </c>
      <c r="E114" s="187">
        <v>1</v>
      </c>
    </row>
    <row r="115" spans="1:5" ht="15" hidden="1" x14ac:dyDescent="0.25">
      <c r="A115">
        <v>99000</v>
      </c>
      <c r="B115" s="82" t="s">
        <v>139</v>
      </c>
      <c r="C115" s="80" t="s">
        <v>121</v>
      </c>
      <c r="D115" s="80" t="s">
        <v>981</v>
      </c>
      <c r="E115" s="187">
        <v>1</v>
      </c>
    </row>
    <row r="116" spans="1:5" ht="15" hidden="1" x14ac:dyDescent="0.25">
      <c r="A116">
        <v>101011</v>
      </c>
      <c r="B116" s="82" t="s">
        <v>140</v>
      </c>
      <c r="C116" s="80" t="s">
        <v>121</v>
      </c>
      <c r="D116" s="80" t="s">
        <v>981</v>
      </c>
      <c r="E116" s="187">
        <v>1</v>
      </c>
    </row>
    <row r="117" spans="1:5" ht="15" hidden="1" x14ac:dyDescent="0.25">
      <c r="A117">
        <v>101012</v>
      </c>
      <c r="B117" s="82" t="s">
        <v>141</v>
      </c>
      <c r="C117" s="80" t="s">
        <v>121</v>
      </c>
      <c r="D117" s="80" t="s">
        <v>981</v>
      </c>
      <c r="E117" s="187">
        <v>1</v>
      </c>
    </row>
    <row r="118" spans="1:5" ht="15" hidden="1" x14ac:dyDescent="0.25">
      <c r="A118">
        <v>101013</v>
      </c>
      <c r="B118" s="82" t="s">
        <v>142</v>
      </c>
      <c r="C118" s="80" t="s">
        <v>121</v>
      </c>
      <c r="D118" s="80" t="s">
        <v>981</v>
      </c>
      <c r="E118" s="187">
        <v>1</v>
      </c>
    </row>
    <row r="119" spans="1:5" ht="15" hidden="1" x14ac:dyDescent="0.25">
      <c r="A119">
        <v>101020</v>
      </c>
      <c r="B119" s="82" t="s">
        <v>143</v>
      </c>
      <c r="C119" s="80" t="s">
        <v>121</v>
      </c>
      <c r="D119" s="80" t="s">
        <v>981</v>
      </c>
      <c r="E119" s="187">
        <v>1</v>
      </c>
    </row>
    <row r="120" spans="1:5" ht="15" hidden="1" x14ac:dyDescent="0.25">
      <c r="A120">
        <v>101030</v>
      </c>
      <c r="B120" s="82" t="s">
        <v>144</v>
      </c>
      <c r="C120" s="80" t="s">
        <v>121</v>
      </c>
      <c r="D120" s="80" t="s">
        <v>981</v>
      </c>
      <c r="E120" s="187">
        <v>1</v>
      </c>
    </row>
    <row r="121" spans="1:5" ht="15" hidden="1" x14ac:dyDescent="0.25">
      <c r="A121">
        <v>101040</v>
      </c>
      <c r="B121" s="82" t="s">
        <v>145</v>
      </c>
      <c r="C121" s="80" t="s">
        <v>121</v>
      </c>
      <c r="D121" s="80" t="s">
        <v>981</v>
      </c>
      <c r="E121" s="187">
        <v>1</v>
      </c>
    </row>
    <row r="122" spans="1:5" ht="15" hidden="1" x14ac:dyDescent="0.25">
      <c r="A122">
        <v>101091</v>
      </c>
      <c r="B122" s="82" t="s">
        <v>146</v>
      </c>
      <c r="C122" s="80" t="s">
        <v>121</v>
      </c>
      <c r="D122" s="80" t="s">
        <v>981</v>
      </c>
      <c r="E122" s="187">
        <v>0.7</v>
      </c>
    </row>
    <row r="123" spans="1:5" ht="30" hidden="1" x14ac:dyDescent="0.25">
      <c r="A123">
        <v>101099</v>
      </c>
      <c r="B123" s="82" t="s">
        <v>147</v>
      </c>
      <c r="C123" s="80" t="s">
        <v>121</v>
      </c>
      <c r="D123" s="80" t="s">
        <v>981</v>
      </c>
      <c r="E123" s="187">
        <v>1</v>
      </c>
    </row>
    <row r="124" spans="1:5" ht="15" hidden="1" x14ac:dyDescent="0.25">
      <c r="A124">
        <v>102001</v>
      </c>
      <c r="B124" s="82" t="s">
        <v>148</v>
      </c>
      <c r="C124" s="80" t="s">
        <v>121</v>
      </c>
      <c r="D124" s="80" t="s">
        <v>981</v>
      </c>
      <c r="E124" s="187">
        <v>0.7</v>
      </c>
    </row>
    <row r="125" spans="1:5" ht="15" hidden="1" x14ac:dyDescent="0.25">
      <c r="A125">
        <v>102002</v>
      </c>
      <c r="B125" s="82" t="s">
        <v>149</v>
      </c>
      <c r="C125" s="80" t="s">
        <v>121</v>
      </c>
      <c r="D125" s="80" t="s">
        <v>981</v>
      </c>
      <c r="E125" s="187">
        <v>0.7</v>
      </c>
    </row>
    <row r="126" spans="1:5" ht="15" hidden="1" x14ac:dyDescent="0.25">
      <c r="A126">
        <v>102003</v>
      </c>
      <c r="B126" s="82" t="s">
        <v>150</v>
      </c>
      <c r="C126" s="80" t="s">
        <v>121</v>
      </c>
      <c r="D126" s="80" t="s">
        <v>981</v>
      </c>
      <c r="E126" s="187">
        <v>0.7</v>
      </c>
    </row>
    <row r="127" spans="1:5" ht="15" hidden="1" x14ac:dyDescent="0.25">
      <c r="A127">
        <v>103011</v>
      </c>
      <c r="B127" s="82" t="s">
        <v>151</v>
      </c>
      <c r="C127" s="80" t="s">
        <v>121</v>
      </c>
      <c r="D127" s="80" t="s">
        <v>981</v>
      </c>
      <c r="E127" s="187">
        <v>0.7</v>
      </c>
    </row>
    <row r="128" spans="1:5" ht="15" hidden="1" x14ac:dyDescent="0.25">
      <c r="A128">
        <v>103012</v>
      </c>
      <c r="B128" s="82" t="s">
        <v>152</v>
      </c>
      <c r="C128" s="80" t="s">
        <v>121</v>
      </c>
      <c r="D128" s="80" t="s">
        <v>981</v>
      </c>
      <c r="E128" s="187">
        <v>1</v>
      </c>
    </row>
    <row r="129" spans="1:5" ht="45" hidden="1" x14ac:dyDescent="0.25">
      <c r="A129">
        <v>103020</v>
      </c>
      <c r="B129" s="82" t="s">
        <v>153</v>
      </c>
      <c r="C129" s="80" t="s">
        <v>121</v>
      </c>
      <c r="D129" s="80" t="s">
        <v>981</v>
      </c>
      <c r="E129" s="187">
        <v>1</v>
      </c>
    </row>
    <row r="130" spans="1:5" ht="30" hidden="1" x14ac:dyDescent="0.25">
      <c r="A130">
        <v>103091</v>
      </c>
      <c r="B130" s="82" t="s">
        <v>154</v>
      </c>
      <c r="C130" s="80" t="s">
        <v>121</v>
      </c>
      <c r="D130" s="80" t="s">
        <v>981</v>
      </c>
      <c r="E130" s="187">
        <v>1</v>
      </c>
    </row>
    <row r="131" spans="1:5" ht="15" hidden="1" x14ac:dyDescent="0.25">
      <c r="A131">
        <v>103099</v>
      </c>
      <c r="B131" s="82" t="s">
        <v>155</v>
      </c>
      <c r="C131" s="80" t="s">
        <v>121</v>
      </c>
      <c r="D131" s="80" t="s">
        <v>981</v>
      </c>
      <c r="E131" s="187">
        <v>1</v>
      </c>
    </row>
    <row r="132" spans="1:5" ht="15" hidden="1" x14ac:dyDescent="0.25">
      <c r="A132">
        <v>104011</v>
      </c>
      <c r="B132" s="82" t="s">
        <v>156</v>
      </c>
      <c r="C132" s="80" t="s">
        <v>121</v>
      </c>
      <c r="D132" s="80" t="s">
        <v>981</v>
      </c>
      <c r="E132" s="187">
        <v>0.7</v>
      </c>
    </row>
    <row r="133" spans="1:5" ht="15" hidden="1" x14ac:dyDescent="0.25">
      <c r="A133">
        <v>104012</v>
      </c>
      <c r="B133" s="82" t="s">
        <v>157</v>
      </c>
      <c r="C133" s="80" t="s">
        <v>121</v>
      </c>
      <c r="D133" s="80" t="s">
        <v>981</v>
      </c>
      <c r="E133" s="187">
        <v>0.7</v>
      </c>
    </row>
    <row r="134" spans="1:5" ht="15" hidden="1" x14ac:dyDescent="0.25">
      <c r="A134">
        <v>104013</v>
      </c>
      <c r="B134" s="82" t="s">
        <v>158</v>
      </c>
      <c r="C134" s="80" t="s">
        <v>121</v>
      </c>
      <c r="D134" s="80" t="s">
        <v>981</v>
      </c>
      <c r="E134" s="187">
        <v>0.7</v>
      </c>
    </row>
    <row r="135" spans="1:5" ht="15" hidden="1" x14ac:dyDescent="0.25">
      <c r="A135">
        <v>104020</v>
      </c>
      <c r="B135" s="82" t="s">
        <v>159</v>
      </c>
      <c r="C135" s="80" t="s">
        <v>121</v>
      </c>
      <c r="D135" s="80" t="s">
        <v>981</v>
      </c>
      <c r="E135" s="187">
        <v>0.7</v>
      </c>
    </row>
    <row r="136" spans="1:5" ht="45" hidden="1" x14ac:dyDescent="0.25">
      <c r="A136">
        <v>105010</v>
      </c>
      <c r="B136" s="82" t="s">
        <v>160</v>
      </c>
      <c r="C136" s="80" t="s">
        <v>121</v>
      </c>
      <c r="D136" s="80" t="s">
        <v>981</v>
      </c>
      <c r="E136" s="187">
        <v>0.7</v>
      </c>
    </row>
    <row r="137" spans="1:5" ht="15" hidden="1" x14ac:dyDescent="0.25">
      <c r="A137">
        <v>105020</v>
      </c>
      <c r="B137" s="82" t="s">
        <v>161</v>
      </c>
      <c r="C137" s="80" t="s">
        <v>121</v>
      </c>
      <c r="D137" s="80" t="s">
        <v>981</v>
      </c>
      <c r="E137" s="187">
        <v>0.7</v>
      </c>
    </row>
    <row r="138" spans="1:5" ht="15" hidden="1" x14ac:dyDescent="0.25">
      <c r="A138">
        <v>105030</v>
      </c>
      <c r="B138" s="82" t="s">
        <v>162</v>
      </c>
      <c r="C138" s="80" t="s">
        <v>121</v>
      </c>
      <c r="D138" s="80" t="s">
        <v>981</v>
      </c>
      <c r="E138" s="187">
        <v>0.7</v>
      </c>
    </row>
    <row r="139" spans="1:5" ht="30" hidden="1" x14ac:dyDescent="0.25">
      <c r="A139">
        <v>105090</v>
      </c>
      <c r="B139" s="82" t="s">
        <v>163</v>
      </c>
      <c r="C139" s="80" t="s">
        <v>121</v>
      </c>
      <c r="D139" s="80" t="s">
        <v>981</v>
      </c>
      <c r="E139" s="187">
        <v>0.7</v>
      </c>
    </row>
    <row r="140" spans="1:5" ht="15" hidden="1" x14ac:dyDescent="0.25">
      <c r="A140">
        <v>106110</v>
      </c>
      <c r="B140" s="82" t="s">
        <v>164</v>
      </c>
      <c r="C140" s="80" t="s">
        <v>121</v>
      </c>
      <c r="D140" s="80" t="s">
        <v>981</v>
      </c>
      <c r="E140" s="187">
        <v>1</v>
      </c>
    </row>
    <row r="141" spans="1:5" ht="15" hidden="1" x14ac:dyDescent="0.25">
      <c r="A141">
        <v>106120</v>
      </c>
      <c r="B141" s="82" t="s">
        <v>165</v>
      </c>
      <c r="C141" s="80" t="s">
        <v>121</v>
      </c>
      <c r="D141" s="80" t="s">
        <v>981</v>
      </c>
      <c r="E141" s="187">
        <v>1</v>
      </c>
    </row>
    <row r="142" spans="1:5" ht="15" hidden="1" x14ac:dyDescent="0.25">
      <c r="A142">
        <v>106131</v>
      </c>
      <c r="B142" s="82" t="s">
        <v>166</v>
      </c>
      <c r="C142" s="80" t="s">
        <v>121</v>
      </c>
      <c r="D142" s="80" t="s">
        <v>981</v>
      </c>
      <c r="E142" s="187">
        <v>1</v>
      </c>
    </row>
    <row r="143" spans="1:5" ht="15" hidden="1" x14ac:dyDescent="0.25">
      <c r="A143">
        <v>106139</v>
      </c>
      <c r="B143" s="82" t="s">
        <v>167</v>
      </c>
      <c r="C143" s="80" t="s">
        <v>121</v>
      </c>
      <c r="D143" s="80" t="s">
        <v>981</v>
      </c>
      <c r="E143" s="187">
        <v>1</v>
      </c>
    </row>
    <row r="144" spans="1:5" ht="30" hidden="1" x14ac:dyDescent="0.25">
      <c r="A144">
        <v>106200</v>
      </c>
      <c r="B144" s="82" t="s">
        <v>168</v>
      </c>
      <c r="C144" s="80" t="s">
        <v>121</v>
      </c>
      <c r="D144" s="80" t="s">
        <v>981</v>
      </c>
      <c r="E144" s="187">
        <v>1</v>
      </c>
    </row>
    <row r="145" spans="1:5" ht="15" hidden="1" x14ac:dyDescent="0.25">
      <c r="A145">
        <v>107110</v>
      </c>
      <c r="B145" s="82" t="s">
        <v>169</v>
      </c>
      <c r="C145" s="80" t="s">
        <v>121</v>
      </c>
      <c r="D145" s="80" t="s">
        <v>981</v>
      </c>
      <c r="E145" s="187">
        <v>1</v>
      </c>
    </row>
    <row r="146" spans="1:5" ht="30" hidden="1" x14ac:dyDescent="0.25">
      <c r="A146">
        <v>107121</v>
      </c>
      <c r="B146" s="82" t="s">
        <v>170</v>
      </c>
      <c r="C146" s="80" t="s">
        <v>121</v>
      </c>
      <c r="D146" s="80" t="s">
        <v>981</v>
      </c>
      <c r="E146" s="187">
        <v>1</v>
      </c>
    </row>
    <row r="147" spans="1:5" ht="30" hidden="1" x14ac:dyDescent="0.25">
      <c r="A147">
        <v>107129</v>
      </c>
      <c r="B147" s="82" t="s">
        <v>171</v>
      </c>
      <c r="C147" s="80" t="s">
        <v>121</v>
      </c>
      <c r="D147" s="80" t="s">
        <v>981</v>
      </c>
      <c r="E147" s="187">
        <v>1</v>
      </c>
    </row>
    <row r="148" spans="1:5" ht="15" hidden="1" x14ac:dyDescent="0.25">
      <c r="A148">
        <v>107200</v>
      </c>
      <c r="B148" s="82" t="s">
        <v>172</v>
      </c>
      <c r="C148" s="80" t="s">
        <v>121</v>
      </c>
      <c r="D148" s="80" t="s">
        <v>981</v>
      </c>
      <c r="E148" s="187">
        <v>1</v>
      </c>
    </row>
    <row r="149" spans="1:5" ht="15" hidden="1" x14ac:dyDescent="0.25">
      <c r="A149">
        <v>107301</v>
      </c>
      <c r="B149" s="82" t="s">
        <v>173</v>
      </c>
      <c r="C149" s="80" t="s">
        <v>121</v>
      </c>
      <c r="D149" s="80" t="s">
        <v>981</v>
      </c>
      <c r="E149" s="187">
        <v>1</v>
      </c>
    </row>
    <row r="150" spans="1:5" ht="30" hidden="1" x14ac:dyDescent="0.25">
      <c r="A150">
        <v>107309</v>
      </c>
      <c r="B150" s="82" t="s">
        <v>174</v>
      </c>
      <c r="C150" s="80" t="s">
        <v>121</v>
      </c>
      <c r="D150" s="80" t="s">
        <v>981</v>
      </c>
      <c r="E150" s="187">
        <v>1</v>
      </c>
    </row>
    <row r="151" spans="1:5" ht="15" hidden="1" x14ac:dyDescent="0.25">
      <c r="A151">
        <v>107410</v>
      </c>
      <c r="B151" s="82" t="s">
        <v>175</v>
      </c>
      <c r="C151" s="80" t="s">
        <v>121</v>
      </c>
      <c r="D151" s="80" t="s">
        <v>981</v>
      </c>
      <c r="E151" s="187">
        <v>1</v>
      </c>
    </row>
    <row r="152" spans="1:5" ht="15" hidden="1" x14ac:dyDescent="0.25">
      <c r="A152">
        <v>107420</v>
      </c>
      <c r="B152" s="82" t="s">
        <v>176</v>
      </c>
      <c r="C152" s="80" t="s">
        <v>121</v>
      </c>
      <c r="D152" s="80" t="s">
        <v>981</v>
      </c>
      <c r="E152" s="187">
        <v>1</v>
      </c>
    </row>
    <row r="153" spans="1:5" ht="30" hidden="1" x14ac:dyDescent="0.25">
      <c r="A153">
        <v>107500</v>
      </c>
      <c r="B153" s="82" t="s">
        <v>177</v>
      </c>
      <c r="C153" s="80" t="s">
        <v>121</v>
      </c>
      <c r="D153" s="80" t="s">
        <v>981</v>
      </c>
      <c r="E153" s="187">
        <v>1</v>
      </c>
    </row>
    <row r="154" spans="1:5" ht="15" hidden="1" x14ac:dyDescent="0.25">
      <c r="A154">
        <v>107911</v>
      </c>
      <c r="B154" s="82" t="s">
        <v>178</v>
      </c>
      <c r="C154" s="80" t="s">
        <v>121</v>
      </c>
      <c r="D154" s="80" t="s">
        <v>981</v>
      </c>
      <c r="E154" s="187">
        <v>1</v>
      </c>
    </row>
    <row r="155" spans="1:5" ht="15" hidden="1" x14ac:dyDescent="0.25">
      <c r="A155">
        <v>107912</v>
      </c>
      <c r="B155" s="82" t="s">
        <v>179</v>
      </c>
      <c r="C155" s="80" t="s">
        <v>121</v>
      </c>
      <c r="D155" s="80" t="s">
        <v>981</v>
      </c>
      <c r="E155" s="187">
        <v>1</v>
      </c>
    </row>
    <row r="156" spans="1:5" ht="15" hidden="1" x14ac:dyDescent="0.25">
      <c r="A156">
        <v>107920</v>
      </c>
      <c r="B156" s="82" t="s">
        <v>180</v>
      </c>
      <c r="C156" s="80" t="s">
        <v>121</v>
      </c>
      <c r="D156" s="80" t="s">
        <v>981</v>
      </c>
      <c r="E156" s="187">
        <v>1</v>
      </c>
    </row>
    <row r="157" spans="1:5" ht="15" hidden="1" x14ac:dyDescent="0.25">
      <c r="A157">
        <v>107930</v>
      </c>
      <c r="B157" s="82" t="s">
        <v>181</v>
      </c>
      <c r="C157" s="80" t="s">
        <v>121</v>
      </c>
      <c r="D157" s="80" t="s">
        <v>981</v>
      </c>
      <c r="E157" s="187">
        <v>1</v>
      </c>
    </row>
    <row r="158" spans="1:5" ht="15" hidden="1" x14ac:dyDescent="0.25">
      <c r="A158">
        <v>107991</v>
      </c>
      <c r="B158" s="82" t="s">
        <v>182</v>
      </c>
      <c r="C158" s="80" t="s">
        <v>121</v>
      </c>
      <c r="D158" s="80" t="s">
        <v>981</v>
      </c>
      <c r="E158" s="187">
        <v>1</v>
      </c>
    </row>
    <row r="159" spans="1:5" ht="15" hidden="1" x14ac:dyDescent="0.25">
      <c r="A159">
        <v>107992</v>
      </c>
      <c r="B159" s="82" t="s">
        <v>183</v>
      </c>
      <c r="C159" s="80" t="s">
        <v>121</v>
      </c>
      <c r="D159" s="80" t="s">
        <v>981</v>
      </c>
      <c r="E159" s="187">
        <v>1</v>
      </c>
    </row>
    <row r="160" spans="1:5" ht="30" hidden="1" x14ac:dyDescent="0.25">
      <c r="A160">
        <v>107999</v>
      </c>
      <c r="B160" s="82" t="s">
        <v>184</v>
      </c>
      <c r="C160" s="80" t="s">
        <v>121</v>
      </c>
      <c r="D160" s="80" t="s">
        <v>981</v>
      </c>
      <c r="E160" s="187">
        <v>1</v>
      </c>
    </row>
    <row r="161" spans="1:5" ht="15" hidden="1" x14ac:dyDescent="0.25">
      <c r="A161">
        <v>108000</v>
      </c>
      <c r="B161" s="82" t="s">
        <v>185</v>
      </c>
      <c r="C161" s="80" t="s">
        <v>121</v>
      </c>
      <c r="D161" s="80" t="s">
        <v>981</v>
      </c>
      <c r="E161" s="187">
        <v>0.7</v>
      </c>
    </row>
    <row r="162" spans="1:5" ht="45" hidden="1" x14ac:dyDescent="0.25">
      <c r="A162">
        <v>109000</v>
      </c>
      <c r="B162" s="82" t="s">
        <v>186</v>
      </c>
      <c r="C162" s="80" t="s">
        <v>121</v>
      </c>
      <c r="D162" s="80" t="s">
        <v>981</v>
      </c>
      <c r="E162" s="187">
        <v>1</v>
      </c>
    </row>
    <row r="163" spans="1:5" ht="15" hidden="1" x14ac:dyDescent="0.25">
      <c r="A163">
        <v>110100</v>
      </c>
      <c r="B163" s="82" t="s">
        <v>187</v>
      </c>
      <c r="C163" s="80" t="s">
        <v>121</v>
      </c>
      <c r="D163" s="80" t="s">
        <v>981</v>
      </c>
      <c r="E163" s="187">
        <v>0.7</v>
      </c>
    </row>
    <row r="164" spans="1:5" ht="15" hidden="1" x14ac:dyDescent="0.25">
      <c r="A164">
        <v>110211</v>
      </c>
      <c r="B164" s="82" t="s">
        <v>188</v>
      </c>
      <c r="C164" s="80" t="s">
        <v>121</v>
      </c>
      <c r="D164" s="80" t="s">
        <v>981</v>
      </c>
      <c r="E164" s="187">
        <v>1</v>
      </c>
    </row>
    <row r="165" spans="1:5" ht="15" hidden="1" x14ac:dyDescent="0.25">
      <c r="A165">
        <v>110212</v>
      </c>
      <c r="B165" s="82" t="s">
        <v>189</v>
      </c>
      <c r="C165" s="80" t="s">
        <v>121</v>
      </c>
      <c r="D165" s="80" t="s">
        <v>981</v>
      </c>
      <c r="E165" s="187">
        <v>1</v>
      </c>
    </row>
    <row r="166" spans="1:5" ht="15" hidden="1" x14ac:dyDescent="0.25">
      <c r="A166">
        <v>110290</v>
      </c>
      <c r="B166" s="82" t="s">
        <v>190</v>
      </c>
      <c r="C166" s="80" t="s">
        <v>121</v>
      </c>
      <c r="D166" s="80" t="s">
        <v>981</v>
      </c>
      <c r="E166" s="187">
        <v>1</v>
      </c>
    </row>
    <row r="167" spans="1:5" ht="15" hidden="1" x14ac:dyDescent="0.25">
      <c r="A167">
        <v>110300</v>
      </c>
      <c r="B167" s="82" t="s">
        <v>191</v>
      </c>
      <c r="C167" s="80" t="s">
        <v>121</v>
      </c>
      <c r="D167" s="80" t="s">
        <v>981</v>
      </c>
      <c r="E167" s="187">
        <v>0.8</v>
      </c>
    </row>
    <row r="168" spans="1:5" ht="15" hidden="1" x14ac:dyDescent="0.25">
      <c r="A168">
        <v>110411</v>
      </c>
      <c r="B168" s="82" t="s">
        <v>192</v>
      </c>
      <c r="C168" s="80" t="s">
        <v>121</v>
      </c>
      <c r="D168" s="80" t="s">
        <v>981</v>
      </c>
      <c r="E168" s="187">
        <v>1</v>
      </c>
    </row>
    <row r="169" spans="1:5" ht="15" hidden="1" x14ac:dyDescent="0.25">
      <c r="A169">
        <v>110412</v>
      </c>
      <c r="B169" s="82" t="s">
        <v>193</v>
      </c>
      <c r="C169" s="80" t="s">
        <v>121</v>
      </c>
      <c r="D169" s="80" t="s">
        <v>981</v>
      </c>
      <c r="E169" s="187">
        <v>1</v>
      </c>
    </row>
    <row r="170" spans="1:5" ht="15" hidden="1" x14ac:dyDescent="0.25">
      <c r="A170">
        <v>110420</v>
      </c>
      <c r="B170" s="82" t="s">
        <v>194</v>
      </c>
      <c r="C170" s="80" t="s">
        <v>121</v>
      </c>
      <c r="D170" s="80" t="s">
        <v>981</v>
      </c>
      <c r="E170" s="187">
        <v>0.7</v>
      </c>
    </row>
    <row r="171" spans="1:5" ht="15" hidden="1" x14ac:dyDescent="0.25">
      <c r="A171">
        <v>110491</v>
      </c>
      <c r="B171" s="82" t="s">
        <v>195</v>
      </c>
      <c r="C171" s="80" t="s">
        <v>121</v>
      </c>
      <c r="D171" s="80" t="s">
        <v>981</v>
      </c>
      <c r="E171" s="187">
        <v>1</v>
      </c>
    </row>
    <row r="172" spans="1:5" ht="45" hidden="1" x14ac:dyDescent="0.25">
      <c r="A172">
        <v>110492</v>
      </c>
      <c r="B172" s="82" t="s">
        <v>196</v>
      </c>
      <c r="C172" s="80" t="s">
        <v>121</v>
      </c>
      <c r="D172" s="80" t="s">
        <v>981</v>
      </c>
      <c r="E172" s="187">
        <v>1</v>
      </c>
    </row>
    <row r="173" spans="1:5" ht="15" hidden="1" x14ac:dyDescent="0.25">
      <c r="A173">
        <v>120010</v>
      </c>
      <c r="B173" s="82" t="s">
        <v>197</v>
      </c>
      <c r="C173" s="80" t="s">
        <v>121</v>
      </c>
      <c r="D173" s="80" t="s">
        <v>981</v>
      </c>
      <c r="E173" s="187">
        <v>0.7</v>
      </c>
    </row>
    <row r="174" spans="1:5" ht="15" hidden="1" x14ac:dyDescent="0.25">
      <c r="A174">
        <v>120091</v>
      </c>
      <c r="B174" s="82" t="s">
        <v>198</v>
      </c>
      <c r="C174" s="80" t="s">
        <v>121</v>
      </c>
      <c r="D174" s="80" t="s">
        <v>981</v>
      </c>
      <c r="E174" s="187">
        <v>0.7</v>
      </c>
    </row>
    <row r="175" spans="1:5" ht="15" hidden="1" x14ac:dyDescent="0.25">
      <c r="A175">
        <v>120099</v>
      </c>
      <c r="B175" s="82" t="s">
        <v>199</v>
      </c>
      <c r="C175" s="80" t="s">
        <v>121</v>
      </c>
      <c r="D175" s="80" t="s">
        <v>981</v>
      </c>
      <c r="E175" s="187">
        <v>0.7</v>
      </c>
    </row>
    <row r="176" spans="1:5" ht="30" hidden="1" x14ac:dyDescent="0.25">
      <c r="A176">
        <v>131110</v>
      </c>
      <c r="B176" s="82" t="s">
        <v>200</v>
      </c>
      <c r="C176" s="80" t="s">
        <v>121</v>
      </c>
      <c r="D176" s="80" t="s">
        <v>981</v>
      </c>
      <c r="E176" s="187">
        <v>0.7</v>
      </c>
    </row>
    <row r="177" spans="1:5" ht="15" hidden="1" x14ac:dyDescent="0.25">
      <c r="A177">
        <v>131120</v>
      </c>
      <c r="B177" s="82" t="s">
        <v>201</v>
      </c>
      <c r="C177" s="80" t="s">
        <v>121</v>
      </c>
      <c r="D177" s="80" t="s">
        <v>981</v>
      </c>
      <c r="E177" s="187">
        <v>0.7</v>
      </c>
    </row>
    <row r="178" spans="1:5" ht="15" hidden="1" x14ac:dyDescent="0.25">
      <c r="A178">
        <v>131131</v>
      </c>
      <c r="B178" s="82" t="s">
        <v>202</v>
      </c>
      <c r="C178" s="80" t="s">
        <v>121</v>
      </c>
      <c r="D178" s="80" t="s">
        <v>981</v>
      </c>
      <c r="E178" s="187">
        <v>0.7</v>
      </c>
    </row>
    <row r="179" spans="1:5" ht="15" hidden="1" x14ac:dyDescent="0.25">
      <c r="A179">
        <v>131132</v>
      </c>
      <c r="B179" s="82" t="s">
        <v>203</v>
      </c>
      <c r="C179" s="80" t="s">
        <v>121</v>
      </c>
      <c r="D179" s="80" t="s">
        <v>981</v>
      </c>
      <c r="E179" s="187">
        <v>0.7</v>
      </c>
    </row>
    <row r="180" spans="1:5" ht="15" hidden="1" x14ac:dyDescent="0.25">
      <c r="A180">
        <v>131139</v>
      </c>
      <c r="B180" s="82" t="s">
        <v>204</v>
      </c>
      <c r="C180" s="80" t="s">
        <v>121</v>
      </c>
      <c r="D180" s="80" t="s">
        <v>981</v>
      </c>
      <c r="E180" s="187">
        <v>0.7</v>
      </c>
    </row>
    <row r="181" spans="1:5" ht="15" hidden="1" x14ac:dyDescent="0.25">
      <c r="A181">
        <v>131201</v>
      </c>
      <c r="B181" s="82" t="s">
        <v>205</v>
      </c>
      <c r="C181" s="80" t="s">
        <v>121</v>
      </c>
      <c r="D181" s="80" t="s">
        <v>981</v>
      </c>
      <c r="E181" s="187">
        <v>0.7</v>
      </c>
    </row>
    <row r="182" spans="1:5" ht="15" hidden="1" x14ac:dyDescent="0.25">
      <c r="A182">
        <v>131202</v>
      </c>
      <c r="B182" s="82" t="s">
        <v>206</v>
      </c>
      <c r="C182" s="80" t="s">
        <v>121</v>
      </c>
      <c r="D182" s="80" t="s">
        <v>981</v>
      </c>
      <c r="E182" s="187">
        <v>0.7</v>
      </c>
    </row>
    <row r="183" spans="1:5" ht="15" hidden="1" x14ac:dyDescent="0.25">
      <c r="A183">
        <v>131209</v>
      </c>
      <c r="B183" s="82" t="s">
        <v>207</v>
      </c>
      <c r="C183" s="80" t="s">
        <v>121</v>
      </c>
      <c r="D183" s="80" t="s">
        <v>981</v>
      </c>
      <c r="E183" s="187">
        <v>0.7</v>
      </c>
    </row>
    <row r="184" spans="1:5" ht="15" hidden="1" x14ac:dyDescent="0.25">
      <c r="A184">
        <v>131300</v>
      </c>
      <c r="B184" s="82" t="s">
        <v>208</v>
      </c>
      <c r="C184" s="80" t="s">
        <v>121</v>
      </c>
      <c r="D184" s="80" t="s">
        <v>981</v>
      </c>
      <c r="E184" s="187">
        <v>0.7</v>
      </c>
    </row>
    <row r="185" spans="1:5" ht="15" hidden="1" x14ac:dyDescent="0.25">
      <c r="A185">
        <v>139100</v>
      </c>
      <c r="B185" s="82" t="s">
        <v>209</v>
      </c>
      <c r="C185" s="80" t="s">
        <v>121</v>
      </c>
      <c r="D185" s="80" t="s">
        <v>981</v>
      </c>
      <c r="E185" s="187">
        <v>0.7</v>
      </c>
    </row>
    <row r="186" spans="1:5" ht="15" hidden="1" x14ac:dyDescent="0.25">
      <c r="A186">
        <v>139201</v>
      </c>
      <c r="B186" s="82" t="s">
        <v>210</v>
      </c>
      <c r="C186" s="80" t="s">
        <v>121</v>
      </c>
      <c r="D186" s="80" t="s">
        <v>981</v>
      </c>
      <c r="E186" s="187">
        <v>0.7</v>
      </c>
    </row>
    <row r="187" spans="1:5" ht="15" hidden="1" x14ac:dyDescent="0.25">
      <c r="A187">
        <v>139202</v>
      </c>
      <c r="B187" s="82" t="s">
        <v>211</v>
      </c>
      <c r="C187" s="80" t="s">
        <v>121</v>
      </c>
      <c r="D187" s="80" t="s">
        <v>981</v>
      </c>
      <c r="E187" s="187">
        <v>0.7</v>
      </c>
    </row>
    <row r="188" spans="1:5" ht="15" hidden="1" x14ac:dyDescent="0.25">
      <c r="A188">
        <v>139203</v>
      </c>
      <c r="B188" s="82" t="s">
        <v>212</v>
      </c>
      <c r="C188" s="80" t="s">
        <v>121</v>
      </c>
      <c r="D188" s="80" t="s">
        <v>981</v>
      </c>
      <c r="E188" s="187">
        <v>0.7</v>
      </c>
    </row>
    <row r="189" spans="1:5" ht="15" hidden="1" x14ac:dyDescent="0.25">
      <c r="A189">
        <v>139204</v>
      </c>
      <c r="B189" s="82" t="s">
        <v>213</v>
      </c>
      <c r="C189" s="80" t="s">
        <v>121</v>
      </c>
      <c r="D189" s="80" t="s">
        <v>981</v>
      </c>
      <c r="E189" s="187">
        <v>0.7</v>
      </c>
    </row>
    <row r="190" spans="1:5" ht="15" hidden="1" x14ac:dyDescent="0.25">
      <c r="A190">
        <v>139209</v>
      </c>
      <c r="B190" s="82" t="s">
        <v>214</v>
      </c>
      <c r="C190" s="80" t="s">
        <v>121</v>
      </c>
      <c r="D190" s="80" t="s">
        <v>981</v>
      </c>
      <c r="E190" s="187">
        <v>0.7</v>
      </c>
    </row>
    <row r="191" spans="1:5" ht="15" hidden="1" x14ac:dyDescent="0.25">
      <c r="A191">
        <v>139300</v>
      </c>
      <c r="B191" s="82" t="s">
        <v>215</v>
      </c>
      <c r="C191" s="80" t="s">
        <v>121</v>
      </c>
      <c r="D191" s="80" t="s">
        <v>981</v>
      </c>
      <c r="E191" s="187">
        <v>0.7</v>
      </c>
    </row>
    <row r="192" spans="1:5" ht="15" hidden="1" x14ac:dyDescent="0.25">
      <c r="A192">
        <v>139400</v>
      </c>
      <c r="B192" s="82" t="s">
        <v>216</v>
      </c>
      <c r="C192" s="80" t="s">
        <v>121</v>
      </c>
      <c r="D192" s="80" t="s">
        <v>981</v>
      </c>
      <c r="E192" s="187">
        <v>0.7</v>
      </c>
    </row>
    <row r="193" spans="1:5" ht="15" hidden="1" x14ac:dyDescent="0.25">
      <c r="A193">
        <v>139900</v>
      </c>
      <c r="B193" s="82" t="s">
        <v>217</v>
      </c>
      <c r="C193" s="80" t="s">
        <v>121</v>
      </c>
      <c r="D193" s="80" t="s">
        <v>981</v>
      </c>
      <c r="E193" s="187">
        <v>0.7</v>
      </c>
    </row>
    <row r="194" spans="1:5" ht="15" hidden="1" x14ac:dyDescent="0.25">
      <c r="A194">
        <v>141110</v>
      </c>
      <c r="B194" s="82" t="s">
        <v>218</v>
      </c>
      <c r="C194" s="80" t="s">
        <v>121</v>
      </c>
      <c r="D194" s="80" t="s">
        <v>981</v>
      </c>
      <c r="E194" s="187">
        <v>0.7</v>
      </c>
    </row>
    <row r="195" spans="1:5" ht="15" hidden="1" x14ac:dyDescent="0.25">
      <c r="A195">
        <v>141120</v>
      </c>
      <c r="B195" s="82" t="s">
        <v>219</v>
      </c>
      <c r="C195" s="80" t="s">
        <v>121</v>
      </c>
      <c r="D195" s="80" t="s">
        <v>981</v>
      </c>
      <c r="E195" s="187">
        <v>0.7</v>
      </c>
    </row>
    <row r="196" spans="1:5" ht="15" hidden="1" x14ac:dyDescent="0.25">
      <c r="A196">
        <v>141130</v>
      </c>
      <c r="B196" s="82" t="s">
        <v>220</v>
      </c>
      <c r="C196" s="80" t="s">
        <v>121</v>
      </c>
      <c r="D196" s="80" t="s">
        <v>981</v>
      </c>
      <c r="E196" s="187">
        <v>0.7</v>
      </c>
    </row>
    <row r="197" spans="1:5" ht="15" hidden="1" x14ac:dyDescent="0.25">
      <c r="A197">
        <v>141140</v>
      </c>
      <c r="B197" s="82" t="s">
        <v>221</v>
      </c>
      <c r="C197" s="80" t="s">
        <v>121</v>
      </c>
      <c r="D197" s="80" t="s">
        <v>981</v>
      </c>
      <c r="E197" s="187">
        <v>0.7</v>
      </c>
    </row>
    <row r="198" spans="1:5" ht="15" hidden="1" x14ac:dyDescent="0.25">
      <c r="A198">
        <v>141191</v>
      </c>
      <c r="B198" s="82" t="s">
        <v>222</v>
      </c>
      <c r="C198" s="80" t="s">
        <v>121</v>
      </c>
      <c r="D198" s="80" t="s">
        <v>981</v>
      </c>
      <c r="E198" s="187">
        <v>0.7</v>
      </c>
    </row>
    <row r="199" spans="1:5" ht="15" hidden="1" x14ac:dyDescent="0.25">
      <c r="A199">
        <v>141199</v>
      </c>
      <c r="B199" s="82" t="s">
        <v>223</v>
      </c>
      <c r="C199" s="80" t="s">
        <v>121</v>
      </c>
      <c r="D199" s="80" t="s">
        <v>981</v>
      </c>
      <c r="E199" s="187">
        <v>0.7</v>
      </c>
    </row>
    <row r="200" spans="1:5" ht="15" hidden="1" x14ac:dyDescent="0.25">
      <c r="A200">
        <v>141201</v>
      </c>
      <c r="B200" s="82" t="s">
        <v>224</v>
      </c>
      <c r="C200" s="80" t="s">
        <v>121</v>
      </c>
      <c r="D200" s="80" t="s">
        <v>981</v>
      </c>
      <c r="E200" s="187">
        <v>0.7</v>
      </c>
    </row>
    <row r="201" spans="1:5" ht="15" hidden="1" x14ac:dyDescent="0.25">
      <c r="A201">
        <v>141202</v>
      </c>
      <c r="B201" s="82" t="s">
        <v>225</v>
      </c>
      <c r="C201" s="80" t="s">
        <v>121</v>
      </c>
      <c r="D201" s="80" t="s">
        <v>981</v>
      </c>
      <c r="E201" s="187">
        <v>0.7</v>
      </c>
    </row>
    <row r="202" spans="1:5" ht="15" hidden="1" x14ac:dyDescent="0.25">
      <c r="A202">
        <v>142000</v>
      </c>
      <c r="B202" s="82" t="s">
        <v>226</v>
      </c>
      <c r="C202" s="80" t="s">
        <v>121</v>
      </c>
      <c r="D202" s="80" t="s">
        <v>981</v>
      </c>
      <c r="E202" s="187">
        <v>0.7</v>
      </c>
    </row>
    <row r="203" spans="1:5" ht="15" hidden="1" x14ac:dyDescent="0.25">
      <c r="A203">
        <v>143010</v>
      </c>
      <c r="B203" s="82" t="s">
        <v>227</v>
      </c>
      <c r="C203" s="80" t="s">
        <v>121</v>
      </c>
      <c r="D203" s="80" t="s">
        <v>981</v>
      </c>
      <c r="E203" s="187">
        <v>0.7</v>
      </c>
    </row>
    <row r="204" spans="1:5" ht="15" hidden="1" x14ac:dyDescent="0.25">
      <c r="A204">
        <v>143020</v>
      </c>
      <c r="B204" s="82" t="s">
        <v>228</v>
      </c>
      <c r="C204" s="80" t="s">
        <v>121</v>
      </c>
      <c r="D204" s="80" t="s">
        <v>981</v>
      </c>
      <c r="E204" s="187">
        <v>0.7</v>
      </c>
    </row>
    <row r="205" spans="1:5" ht="30" hidden="1" x14ac:dyDescent="0.25">
      <c r="A205">
        <v>149000</v>
      </c>
      <c r="B205" s="82" t="s">
        <v>229</v>
      </c>
      <c r="C205" s="80" t="s">
        <v>121</v>
      </c>
      <c r="D205" s="80" t="s">
        <v>981</v>
      </c>
      <c r="E205" s="187">
        <v>0.7</v>
      </c>
    </row>
    <row r="206" spans="1:5" ht="15" hidden="1" x14ac:dyDescent="0.25">
      <c r="A206">
        <v>151100</v>
      </c>
      <c r="B206" s="82" t="s">
        <v>230</v>
      </c>
      <c r="C206" s="80" t="s">
        <v>121</v>
      </c>
      <c r="D206" s="80" t="s">
        <v>981</v>
      </c>
      <c r="E206" s="187">
        <v>0.7</v>
      </c>
    </row>
    <row r="207" spans="1:5" ht="15" hidden="1" x14ac:dyDescent="0.25">
      <c r="A207">
        <v>151200</v>
      </c>
      <c r="B207" s="82" t="s">
        <v>231</v>
      </c>
      <c r="C207" s="80" t="s">
        <v>121</v>
      </c>
      <c r="D207" s="80" t="s">
        <v>981</v>
      </c>
      <c r="E207" s="187">
        <v>0.7</v>
      </c>
    </row>
    <row r="208" spans="1:5" ht="15" hidden="1" x14ac:dyDescent="0.25">
      <c r="A208">
        <v>152011</v>
      </c>
      <c r="B208" s="82" t="s">
        <v>232</v>
      </c>
      <c r="C208" s="80" t="s">
        <v>121</v>
      </c>
      <c r="D208" s="80" t="s">
        <v>981</v>
      </c>
      <c r="E208" s="187">
        <v>0.7</v>
      </c>
    </row>
    <row r="209" spans="1:5" ht="15" hidden="1" x14ac:dyDescent="0.25">
      <c r="A209">
        <v>152021</v>
      </c>
      <c r="B209" s="82" t="s">
        <v>233</v>
      </c>
      <c r="C209" s="80" t="s">
        <v>121</v>
      </c>
      <c r="D209" s="80" t="s">
        <v>981</v>
      </c>
      <c r="E209" s="187">
        <v>0.7</v>
      </c>
    </row>
    <row r="210" spans="1:5" ht="15" hidden="1" x14ac:dyDescent="0.25">
      <c r="A210">
        <v>152031</v>
      </c>
      <c r="B210" s="82" t="s">
        <v>234</v>
      </c>
      <c r="C210" s="80" t="s">
        <v>121</v>
      </c>
      <c r="D210" s="80" t="s">
        <v>981</v>
      </c>
      <c r="E210" s="187">
        <v>0.7</v>
      </c>
    </row>
    <row r="211" spans="1:5" ht="15" hidden="1" x14ac:dyDescent="0.25">
      <c r="A211">
        <v>152040</v>
      </c>
      <c r="B211" s="82" t="s">
        <v>235</v>
      </c>
      <c r="C211" s="80" t="s">
        <v>121</v>
      </c>
      <c r="D211" s="80" t="s">
        <v>981</v>
      </c>
      <c r="E211" s="187">
        <v>0.7</v>
      </c>
    </row>
    <row r="212" spans="1:5" ht="15" hidden="1" x14ac:dyDescent="0.25">
      <c r="A212">
        <v>161001</v>
      </c>
      <c r="B212" s="82" t="s">
        <v>236</v>
      </c>
      <c r="C212" s="80" t="s">
        <v>121</v>
      </c>
      <c r="D212" s="80" t="s">
        <v>981</v>
      </c>
      <c r="E212" s="187">
        <v>0.7</v>
      </c>
    </row>
    <row r="213" spans="1:5" ht="15" hidden="1" x14ac:dyDescent="0.25">
      <c r="A213">
        <v>161002</v>
      </c>
      <c r="B213" s="82" t="s">
        <v>237</v>
      </c>
      <c r="C213" s="80" t="s">
        <v>121</v>
      </c>
      <c r="D213" s="80" t="s">
        <v>981</v>
      </c>
      <c r="E213" s="187">
        <v>0.7</v>
      </c>
    </row>
    <row r="214" spans="1:5" ht="30" hidden="1" x14ac:dyDescent="0.25">
      <c r="A214">
        <v>162100</v>
      </c>
      <c r="B214" s="82" t="s">
        <v>238</v>
      </c>
      <c r="C214" s="80" t="s">
        <v>121</v>
      </c>
      <c r="D214" s="80" t="s">
        <v>981</v>
      </c>
      <c r="E214" s="187">
        <v>0.7</v>
      </c>
    </row>
    <row r="215" spans="1:5" ht="15" hidden="1" x14ac:dyDescent="0.25">
      <c r="A215">
        <v>162201</v>
      </c>
      <c r="B215" s="82" t="s">
        <v>239</v>
      </c>
      <c r="C215" s="80" t="s">
        <v>121</v>
      </c>
      <c r="D215" s="80" t="s">
        <v>981</v>
      </c>
      <c r="E215" s="187">
        <v>0.7</v>
      </c>
    </row>
    <row r="216" spans="1:5" ht="15" hidden="1" x14ac:dyDescent="0.25">
      <c r="A216">
        <v>162202</v>
      </c>
      <c r="B216" s="82" t="s">
        <v>240</v>
      </c>
      <c r="C216" s="80" t="s">
        <v>121</v>
      </c>
      <c r="D216" s="80" t="s">
        <v>981</v>
      </c>
      <c r="E216" s="187">
        <v>0.7</v>
      </c>
    </row>
    <row r="217" spans="1:5" ht="15" hidden="1" x14ac:dyDescent="0.25">
      <c r="A217">
        <v>162300</v>
      </c>
      <c r="B217" s="82" t="s">
        <v>241</v>
      </c>
      <c r="C217" s="80" t="s">
        <v>121</v>
      </c>
      <c r="D217" s="80" t="s">
        <v>981</v>
      </c>
      <c r="E217" s="187">
        <v>0.7</v>
      </c>
    </row>
    <row r="218" spans="1:5" ht="15" hidden="1" x14ac:dyDescent="0.25">
      <c r="A218">
        <v>162901</v>
      </c>
      <c r="B218" s="82" t="s">
        <v>242</v>
      </c>
      <c r="C218" s="80" t="s">
        <v>121</v>
      </c>
      <c r="D218" s="80" t="s">
        <v>981</v>
      </c>
      <c r="E218" s="187">
        <v>0.7</v>
      </c>
    </row>
    <row r="219" spans="1:5" ht="15" hidden="1" x14ac:dyDescent="0.25">
      <c r="A219">
        <v>162902</v>
      </c>
      <c r="B219" s="82" t="s">
        <v>243</v>
      </c>
      <c r="C219" s="80" t="s">
        <v>121</v>
      </c>
      <c r="D219" s="80" t="s">
        <v>981</v>
      </c>
      <c r="E219" s="187">
        <v>0.7</v>
      </c>
    </row>
    <row r="220" spans="1:5" ht="15" hidden="1" x14ac:dyDescent="0.25">
      <c r="A220">
        <v>162903</v>
      </c>
      <c r="B220" s="82" t="s">
        <v>244</v>
      </c>
      <c r="C220" s="80" t="s">
        <v>121</v>
      </c>
      <c r="D220" s="80" t="s">
        <v>981</v>
      </c>
      <c r="E220" s="187">
        <v>0.7</v>
      </c>
    </row>
    <row r="221" spans="1:5" ht="30" hidden="1" x14ac:dyDescent="0.25">
      <c r="A221">
        <v>162909</v>
      </c>
      <c r="B221" s="82" t="s">
        <v>245</v>
      </c>
      <c r="C221" s="80" t="s">
        <v>121</v>
      </c>
      <c r="D221" s="80" t="s">
        <v>981</v>
      </c>
      <c r="E221" s="187">
        <v>0.7</v>
      </c>
    </row>
    <row r="222" spans="1:5" ht="15" hidden="1" x14ac:dyDescent="0.25">
      <c r="A222">
        <v>170101</v>
      </c>
      <c r="B222" s="82" t="s">
        <v>246</v>
      </c>
      <c r="C222" s="80" t="s">
        <v>121</v>
      </c>
      <c r="D222" s="80" t="s">
        <v>981</v>
      </c>
      <c r="E222" s="187">
        <v>0.7</v>
      </c>
    </row>
    <row r="223" spans="1:5" ht="15" hidden="1" x14ac:dyDescent="0.25">
      <c r="A223">
        <v>170102</v>
      </c>
      <c r="B223" s="82" t="s">
        <v>247</v>
      </c>
      <c r="C223" s="80" t="s">
        <v>121</v>
      </c>
      <c r="D223" s="80" t="s">
        <v>981</v>
      </c>
      <c r="E223" s="187">
        <v>0.7</v>
      </c>
    </row>
    <row r="224" spans="1:5" ht="15" hidden="1" x14ac:dyDescent="0.25">
      <c r="A224">
        <v>170201</v>
      </c>
      <c r="B224" s="82" t="s">
        <v>248</v>
      </c>
      <c r="C224" s="80" t="s">
        <v>121</v>
      </c>
      <c r="D224" s="80" t="s">
        <v>981</v>
      </c>
      <c r="E224" s="187">
        <v>0.7</v>
      </c>
    </row>
    <row r="225" spans="1:5" ht="15" hidden="1" x14ac:dyDescent="0.25">
      <c r="A225">
        <v>170202</v>
      </c>
      <c r="B225" s="82" t="s">
        <v>249</v>
      </c>
      <c r="C225" s="80" t="s">
        <v>121</v>
      </c>
      <c r="D225" s="80" t="s">
        <v>981</v>
      </c>
      <c r="E225" s="187">
        <v>0.7</v>
      </c>
    </row>
    <row r="226" spans="1:5" ht="15" hidden="1" x14ac:dyDescent="0.25">
      <c r="A226">
        <v>170910</v>
      </c>
      <c r="B226" s="82" t="s">
        <v>250</v>
      </c>
      <c r="C226" s="80" t="s">
        <v>121</v>
      </c>
      <c r="D226" s="80" t="s">
        <v>981</v>
      </c>
      <c r="E226" s="187">
        <v>0.7</v>
      </c>
    </row>
    <row r="227" spans="1:5" ht="15" hidden="1" x14ac:dyDescent="0.25">
      <c r="A227">
        <v>170990</v>
      </c>
      <c r="B227" s="82" t="s">
        <v>251</v>
      </c>
      <c r="C227" s="80" t="s">
        <v>121</v>
      </c>
      <c r="D227" s="80" t="s">
        <v>981</v>
      </c>
      <c r="E227" s="187">
        <v>0.7</v>
      </c>
    </row>
    <row r="228" spans="1:5" ht="15" hidden="1" x14ac:dyDescent="0.25">
      <c r="A228">
        <v>181101</v>
      </c>
      <c r="B228" s="82" t="s">
        <v>252</v>
      </c>
      <c r="C228" s="80" t="s">
        <v>121</v>
      </c>
      <c r="D228" s="80" t="s">
        <v>981</v>
      </c>
      <c r="E228" s="187">
        <v>0.7</v>
      </c>
    </row>
    <row r="229" spans="1:5" ht="15" hidden="1" x14ac:dyDescent="0.25">
      <c r="A229">
        <v>181109</v>
      </c>
      <c r="B229" s="82" t="s">
        <v>253</v>
      </c>
      <c r="C229" s="80" t="s">
        <v>121</v>
      </c>
      <c r="D229" s="80" t="s">
        <v>981</v>
      </c>
      <c r="E229" s="187">
        <v>0.7</v>
      </c>
    </row>
    <row r="230" spans="1:5" ht="15" hidden="1" x14ac:dyDescent="0.25">
      <c r="A230">
        <v>181200</v>
      </c>
      <c r="B230" s="82" t="s">
        <v>254</v>
      </c>
      <c r="C230" s="80" t="s">
        <v>121</v>
      </c>
      <c r="D230" s="80" t="s">
        <v>981</v>
      </c>
      <c r="E230" s="187">
        <v>0.7</v>
      </c>
    </row>
    <row r="231" spans="1:5" ht="15" hidden="1" x14ac:dyDescent="0.25">
      <c r="A231">
        <v>182000</v>
      </c>
      <c r="B231" s="82" t="s">
        <v>255</v>
      </c>
      <c r="C231" s="80" t="s">
        <v>121</v>
      </c>
      <c r="D231" s="80" t="s">
        <v>981</v>
      </c>
      <c r="E231" s="187">
        <v>0.7</v>
      </c>
    </row>
    <row r="232" spans="1:5" ht="15" hidden="1" x14ac:dyDescent="0.25">
      <c r="A232">
        <v>191000</v>
      </c>
      <c r="B232" s="82" t="s">
        <v>256</v>
      </c>
      <c r="C232" s="80" t="s">
        <v>121</v>
      </c>
      <c r="D232" s="80" t="s">
        <v>981</v>
      </c>
      <c r="E232" s="187">
        <v>0.7</v>
      </c>
    </row>
    <row r="233" spans="1:5" ht="15" hidden="1" x14ac:dyDescent="0.25">
      <c r="A233">
        <v>192000</v>
      </c>
      <c r="B233" s="82" t="s">
        <v>257</v>
      </c>
      <c r="C233" s="80" t="s">
        <v>121</v>
      </c>
      <c r="D233" s="80" t="s">
        <v>981</v>
      </c>
      <c r="E233" s="187">
        <v>0.7</v>
      </c>
    </row>
    <row r="234" spans="1:5" ht="15" hidden="1" x14ac:dyDescent="0.25">
      <c r="A234">
        <v>201110</v>
      </c>
      <c r="B234" s="82" t="s">
        <v>258</v>
      </c>
      <c r="C234" s="80" t="s">
        <v>121</v>
      </c>
      <c r="D234" s="80" t="s">
        <v>981</v>
      </c>
      <c r="E234" s="187">
        <v>0.7</v>
      </c>
    </row>
    <row r="235" spans="1:5" ht="15" hidden="1" x14ac:dyDescent="0.25">
      <c r="A235">
        <v>201120</v>
      </c>
      <c r="B235" s="82" t="s">
        <v>259</v>
      </c>
      <c r="C235" s="80" t="s">
        <v>121</v>
      </c>
      <c r="D235" s="80" t="s">
        <v>981</v>
      </c>
      <c r="E235" s="187">
        <v>0.7</v>
      </c>
    </row>
    <row r="236" spans="1:5" ht="15" hidden="1" x14ac:dyDescent="0.25">
      <c r="A236">
        <v>201130</v>
      </c>
      <c r="B236" s="82" t="s">
        <v>260</v>
      </c>
      <c r="C236" s="80" t="s">
        <v>121</v>
      </c>
      <c r="D236" s="80" t="s">
        <v>981</v>
      </c>
      <c r="E236" s="187">
        <v>0.7</v>
      </c>
    </row>
    <row r="237" spans="1:5" ht="15" hidden="1" x14ac:dyDescent="0.25">
      <c r="A237">
        <v>201140</v>
      </c>
      <c r="B237" s="82" t="s">
        <v>261</v>
      </c>
      <c r="C237" s="80" t="s">
        <v>121</v>
      </c>
      <c r="D237" s="80" t="s">
        <v>981</v>
      </c>
      <c r="E237" s="187">
        <v>0.7</v>
      </c>
    </row>
    <row r="238" spans="1:5" ht="15" hidden="1" x14ac:dyDescent="0.25">
      <c r="A238">
        <v>201180</v>
      </c>
      <c r="B238" s="82" t="s">
        <v>262</v>
      </c>
      <c r="C238" s="80" t="s">
        <v>121</v>
      </c>
      <c r="D238" s="80" t="s">
        <v>981</v>
      </c>
      <c r="E238" s="187">
        <v>0.7</v>
      </c>
    </row>
    <row r="239" spans="1:5" ht="30" hidden="1" x14ac:dyDescent="0.25">
      <c r="A239">
        <v>201190</v>
      </c>
      <c r="B239" s="82" t="s">
        <v>263</v>
      </c>
      <c r="C239" s="80" t="s">
        <v>121</v>
      </c>
      <c r="D239" s="80" t="s">
        <v>981</v>
      </c>
      <c r="E239" s="187">
        <v>0.7</v>
      </c>
    </row>
    <row r="240" spans="1:5" ht="15" hidden="1" x14ac:dyDescent="0.25">
      <c r="A240">
        <v>201210</v>
      </c>
      <c r="B240" s="82" t="s">
        <v>264</v>
      </c>
      <c r="C240" s="80" t="s">
        <v>121</v>
      </c>
      <c r="D240" s="80" t="s">
        <v>981</v>
      </c>
      <c r="E240" s="187">
        <v>0.7</v>
      </c>
    </row>
    <row r="241" spans="1:5" ht="15" hidden="1" x14ac:dyDescent="0.25">
      <c r="A241">
        <v>201220</v>
      </c>
      <c r="B241" s="82" t="s">
        <v>265</v>
      </c>
      <c r="C241" s="80" t="s">
        <v>121</v>
      </c>
      <c r="D241" s="80" t="s">
        <v>981</v>
      </c>
      <c r="E241" s="187">
        <v>1</v>
      </c>
    </row>
    <row r="242" spans="1:5" ht="15" hidden="1" x14ac:dyDescent="0.25">
      <c r="A242">
        <v>201300</v>
      </c>
      <c r="B242" s="82" t="s">
        <v>266</v>
      </c>
      <c r="C242" s="80" t="s">
        <v>121</v>
      </c>
      <c r="D242" s="80" t="s">
        <v>981</v>
      </c>
      <c r="E242" s="187">
        <v>0.7</v>
      </c>
    </row>
    <row r="243" spans="1:5" ht="15" hidden="1" x14ac:dyDescent="0.25">
      <c r="A243">
        <v>201401</v>
      </c>
      <c r="B243" s="82" t="s">
        <v>267</v>
      </c>
      <c r="C243" s="80" t="s">
        <v>121</v>
      </c>
      <c r="D243" s="80" t="s">
        <v>981</v>
      </c>
      <c r="E243" s="187">
        <v>0.7</v>
      </c>
    </row>
    <row r="244" spans="1:5" ht="15" hidden="1" x14ac:dyDescent="0.25">
      <c r="A244">
        <v>201409</v>
      </c>
      <c r="B244" s="82" t="s">
        <v>268</v>
      </c>
      <c r="C244" s="80" t="s">
        <v>121</v>
      </c>
      <c r="D244" s="80" t="s">
        <v>981</v>
      </c>
      <c r="E244" s="187">
        <v>0.7</v>
      </c>
    </row>
    <row r="245" spans="1:5" ht="15" hidden="1" x14ac:dyDescent="0.25">
      <c r="A245">
        <v>202101</v>
      </c>
      <c r="B245" s="82" t="s">
        <v>269</v>
      </c>
      <c r="C245" s="80" t="s">
        <v>121</v>
      </c>
      <c r="D245" s="80" t="s">
        <v>981</v>
      </c>
      <c r="E245" s="187">
        <v>0.8</v>
      </c>
    </row>
    <row r="246" spans="1:5" ht="15" hidden="1" x14ac:dyDescent="0.25">
      <c r="A246">
        <v>202200</v>
      </c>
      <c r="B246" s="82" t="s">
        <v>270</v>
      </c>
      <c r="C246" s="80" t="s">
        <v>121</v>
      </c>
      <c r="D246" s="80" t="s">
        <v>981</v>
      </c>
      <c r="E246" s="187">
        <v>0.7</v>
      </c>
    </row>
    <row r="247" spans="1:5" ht="15" hidden="1" x14ac:dyDescent="0.25">
      <c r="A247">
        <v>202311</v>
      </c>
      <c r="B247" s="82" t="s">
        <v>271</v>
      </c>
      <c r="C247" s="80" t="s">
        <v>121</v>
      </c>
      <c r="D247" s="80" t="s">
        <v>981</v>
      </c>
      <c r="E247" s="187">
        <v>0.7</v>
      </c>
    </row>
    <row r="248" spans="1:5" ht="15" hidden="1" x14ac:dyDescent="0.25">
      <c r="A248">
        <v>202312</v>
      </c>
      <c r="B248" s="82" t="s">
        <v>272</v>
      </c>
      <c r="C248" s="80" t="s">
        <v>121</v>
      </c>
      <c r="D248" s="80" t="s">
        <v>981</v>
      </c>
      <c r="E248" s="187">
        <v>1</v>
      </c>
    </row>
    <row r="249" spans="1:5" ht="15" hidden="1" x14ac:dyDescent="0.25">
      <c r="A249">
        <v>202320</v>
      </c>
      <c r="B249" s="82" t="s">
        <v>273</v>
      </c>
      <c r="C249" s="80" t="s">
        <v>121</v>
      </c>
      <c r="D249" s="80" t="s">
        <v>981</v>
      </c>
      <c r="E249" s="187">
        <v>1</v>
      </c>
    </row>
    <row r="250" spans="1:5" ht="15" hidden="1" x14ac:dyDescent="0.25">
      <c r="A250">
        <v>202906</v>
      </c>
      <c r="B250" s="82" t="s">
        <v>274</v>
      </c>
      <c r="C250" s="80" t="s">
        <v>121</v>
      </c>
      <c r="D250" s="80" t="s">
        <v>981</v>
      </c>
      <c r="E250" s="187">
        <v>0.7</v>
      </c>
    </row>
    <row r="251" spans="1:5" ht="30" hidden="1" x14ac:dyDescent="0.25">
      <c r="A251">
        <v>202907</v>
      </c>
      <c r="B251" s="82" t="s">
        <v>275</v>
      </c>
      <c r="C251" s="80" t="s">
        <v>121</v>
      </c>
      <c r="D251" s="80" t="s">
        <v>981</v>
      </c>
      <c r="E251" s="187">
        <v>0.7</v>
      </c>
    </row>
    <row r="252" spans="1:5" ht="15" hidden="1" x14ac:dyDescent="0.25">
      <c r="A252">
        <v>202908</v>
      </c>
      <c r="B252" s="82" t="s">
        <v>276</v>
      </c>
      <c r="C252" s="80" t="s">
        <v>121</v>
      </c>
      <c r="D252" s="80" t="s">
        <v>981</v>
      </c>
      <c r="E252" s="187">
        <v>0.7</v>
      </c>
    </row>
    <row r="253" spans="1:5" ht="15" hidden="1" x14ac:dyDescent="0.25">
      <c r="A253">
        <v>203000</v>
      </c>
      <c r="B253" s="82" t="s">
        <v>277</v>
      </c>
      <c r="C253" s="80" t="s">
        <v>121</v>
      </c>
      <c r="D253" s="80" t="s">
        <v>981</v>
      </c>
      <c r="E253" s="187">
        <v>0.7</v>
      </c>
    </row>
    <row r="254" spans="1:5" ht="15" hidden="1" x14ac:dyDescent="0.25">
      <c r="A254">
        <v>204000</v>
      </c>
      <c r="B254" s="82" t="s">
        <v>278</v>
      </c>
      <c r="C254" s="80" t="s">
        <v>121</v>
      </c>
      <c r="D254" s="80" t="s">
        <v>981</v>
      </c>
      <c r="E254" s="187">
        <v>0.7</v>
      </c>
    </row>
    <row r="255" spans="1:5" ht="15" hidden="1" x14ac:dyDescent="0.25">
      <c r="A255">
        <v>210010</v>
      </c>
      <c r="B255" s="82" t="s">
        <v>279</v>
      </c>
      <c r="C255" s="80" t="s">
        <v>121</v>
      </c>
      <c r="D255" s="80" t="s">
        <v>981</v>
      </c>
      <c r="E255" s="187">
        <v>0.8</v>
      </c>
    </row>
    <row r="256" spans="1:5" ht="15" hidden="1" x14ac:dyDescent="0.25">
      <c r="A256">
        <v>210020</v>
      </c>
      <c r="B256" s="82" t="s">
        <v>280</v>
      </c>
      <c r="C256" s="80" t="s">
        <v>121</v>
      </c>
      <c r="D256" s="80" t="s">
        <v>981</v>
      </c>
      <c r="E256" s="187">
        <v>0.8</v>
      </c>
    </row>
    <row r="257" spans="1:5" ht="15" hidden="1" x14ac:dyDescent="0.25">
      <c r="A257">
        <v>210030</v>
      </c>
      <c r="B257" s="82" t="s">
        <v>281</v>
      </c>
      <c r="C257" s="80" t="s">
        <v>121</v>
      </c>
      <c r="D257" s="80" t="s">
        <v>981</v>
      </c>
      <c r="E257" s="187">
        <v>0.8</v>
      </c>
    </row>
    <row r="258" spans="1:5" ht="15" hidden="1" x14ac:dyDescent="0.25">
      <c r="A258">
        <v>210090</v>
      </c>
      <c r="B258" s="82" t="s">
        <v>282</v>
      </c>
      <c r="C258" s="80" t="s">
        <v>121</v>
      </c>
      <c r="D258" s="80" t="s">
        <v>981</v>
      </c>
      <c r="E258" s="187">
        <v>0.8</v>
      </c>
    </row>
    <row r="259" spans="1:5" ht="15" hidden="1" x14ac:dyDescent="0.25">
      <c r="A259">
        <v>221110</v>
      </c>
      <c r="B259" s="82" t="s">
        <v>283</v>
      </c>
      <c r="C259" s="80" t="s">
        <v>121</v>
      </c>
      <c r="D259" s="80" t="s">
        <v>981</v>
      </c>
      <c r="E259" s="187">
        <v>0.7</v>
      </c>
    </row>
    <row r="260" spans="1:5" ht="15" hidden="1" x14ac:dyDescent="0.25">
      <c r="A260">
        <v>221120</v>
      </c>
      <c r="B260" s="82" t="s">
        <v>284</v>
      </c>
      <c r="C260" s="80" t="s">
        <v>121</v>
      </c>
      <c r="D260" s="80" t="s">
        <v>981</v>
      </c>
      <c r="E260" s="187">
        <v>0.7</v>
      </c>
    </row>
    <row r="261" spans="1:5" ht="15" hidden="1" x14ac:dyDescent="0.25">
      <c r="A261">
        <v>221901</v>
      </c>
      <c r="B261" s="82" t="s">
        <v>285</v>
      </c>
      <c r="C261" s="80" t="s">
        <v>121</v>
      </c>
      <c r="D261" s="80" t="s">
        <v>981</v>
      </c>
      <c r="E261" s="187">
        <v>0.7</v>
      </c>
    </row>
    <row r="262" spans="1:5" ht="15" hidden="1" x14ac:dyDescent="0.25">
      <c r="A262">
        <v>221909</v>
      </c>
      <c r="B262" s="82" t="s">
        <v>286</v>
      </c>
      <c r="C262" s="80" t="s">
        <v>121</v>
      </c>
      <c r="D262" s="80" t="s">
        <v>981</v>
      </c>
      <c r="E262" s="187">
        <v>0.7</v>
      </c>
    </row>
    <row r="263" spans="1:5" ht="15" hidden="1" x14ac:dyDescent="0.25">
      <c r="A263">
        <v>222010</v>
      </c>
      <c r="B263" s="82" t="s">
        <v>287</v>
      </c>
      <c r="C263" s="80" t="s">
        <v>121</v>
      </c>
      <c r="D263" s="80" t="s">
        <v>981</v>
      </c>
      <c r="E263" s="187">
        <v>0.7</v>
      </c>
    </row>
    <row r="264" spans="1:5" ht="15" hidden="1" x14ac:dyDescent="0.25">
      <c r="A264">
        <v>222090</v>
      </c>
      <c r="B264" s="82" t="s">
        <v>288</v>
      </c>
      <c r="C264" s="80" t="s">
        <v>121</v>
      </c>
      <c r="D264" s="80" t="s">
        <v>981</v>
      </c>
      <c r="E264" s="187">
        <v>0.7</v>
      </c>
    </row>
    <row r="265" spans="1:5" ht="15" hidden="1" x14ac:dyDescent="0.25">
      <c r="A265">
        <v>231010</v>
      </c>
      <c r="B265" s="82" t="s">
        <v>289</v>
      </c>
      <c r="C265" s="80" t="s">
        <v>121</v>
      </c>
      <c r="D265" s="80" t="s">
        <v>981</v>
      </c>
      <c r="E265" s="187">
        <v>0.7</v>
      </c>
    </row>
    <row r="266" spans="1:5" ht="15" hidden="1" x14ac:dyDescent="0.25">
      <c r="A266">
        <v>231020</v>
      </c>
      <c r="B266" s="82" t="s">
        <v>290</v>
      </c>
      <c r="C266" s="80" t="s">
        <v>121</v>
      </c>
      <c r="D266" s="80" t="s">
        <v>981</v>
      </c>
      <c r="E266" s="187">
        <v>0.7</v>
      </c>
    </row>
    <row r="267" spans="1:5" ht="15" hidden="1" x14ac:dyDescent="0.25">
      <c r="A267">
        <v>231090</v>
      </c>
      <c r="B267" s="82" t="s">
        <v>291</v>
      </c>
      <c r="C267" s="80" t="s">
        <v>121</v>
      </c>
      <c r="D267" s="80" t="s">
        <v>981</v>
      </c>
      <c r="E267" s="187">
        <v>0.7</v>
      </c>
    </row>
    <row r="268" spans="1:5" ht="15" hidden="1" x14ac:dyDescent="0.25">
      <c r="A268">
        <v>239100</v>
      </c>
      <c r="B268" s="82" t="s">
        <v>292</v>
      </c>
      <c r="C268" s="80" t="s">
        <v>121</v>
      </c>
      <c r="D268" s="80" t="s">
        <v>981</v>
      </c>
      <c r="E268" s="187">
        <v>0.7</v>
      </c>
    </row>
    <row r="269" spans="1:5" ht="15" hidden="1" x14ac:dyDescent="0.25">
      <c r="A269">
        <v>239201</v>
      </c>
      <c r="B269" s="82" t="s">
        <v>293</v>
      </c>
      <c r="C269" s="80" t="s">
        <v>121</v>
      </c>
      <c r="D269" s="80" t="s">
        <v>981</v>
      </c>
      <c r="E269" s="187">
        <v>0.7</v>
      </c>
    </row>
    <row r="270" spans="1:5" ht="15" hidden="1" x14ac:dyDescent="0.25">
      <c r="A270">
        <v>239202</v>
      </c>
      <c r="B270" s="82" t="s">
        <v>294</v>
      </c>
      <c r="C270" s="80" t="s">
        <v>121</v>
      </c>
      <c r="D270" s="80" t="s">
        <v>981</v>
      </c>
      <c r="E270" s="187">
        <v>0.7</v>
      </c>
    </row>
    <row r="271" spans="1:5" ht="15" hidden="1" x14ac:dyDescent="0.25">
      <c r="A271">
        <v>239209</v>
      </c>
      <c r="B271" s="82" t="s">
        <v>295</v>
      </c>
      <c r="C271" s="80" t="s">
        <v>121</v>
      </c>
      <c r="D271" s="80" t="s">
        <v>981</v>
      </c>
      <c r="E271" s="187">
        <v>0.7</v>
      </c>
    </row>
    <row r="272" spans="1:5" ht="15" hidden="1" x14ac:dyDescent="0.25">
      <c r="A272">
        <v>239310</v>
      </c>
      <c r="B272" s="82" t="s">
        <v>296</v>
      </c>
      <c r="C272" s="80" t="s">
        <v>121</v>
      </c>
      <c r="D272" s="80" t="s">
        <v>981</v>
      </c>
      <c r="E272" s="187">
        <v>0.7</v>
      </c>
    </row>
    <row r="273" spans="1:5" ht="15" hidden="1" x14ac:dyDescent="0.25">
      <c r="A273">
        <v>239391</v>
      </c>
      <c r="B273" s="82" t="s">
        <v>297</v>
      </c>
      <c r="C273" s="80" t="s">
        <v>121</v>
      </c>
      <c r="D273" s="80" t="s">
        <v>981</v>
      </c>
      <c r="E273" s="187">
        <v>0.7</v>
      </c>
    </row>
    <row r="274" spans="1:5" ht="15" hidden="1" x14ac:dyDescent="0.25">
      <c r="A274">
        <v>239399</v>
      </c>
      <c r="B274" s="82" t="s">
        <v>298</v>
      </c>
      <c r="C274" s="80" t="s">
        <v>121</v>
      </c>
      <c r="D274" s="80" t="s">
        <v>981</v>
      </c>
      <c r="E274" s="187">
        <v>0.7</v>
      </c>
    </row>
    <row r="275" spans="1:5" ht="15" hidden="1" x14ac:dyDescent="0.25">
      <c r="A275">
        <v>239410</v>
      </c>
      <c r="B275" s="82" t="s">
        <v>299</v>
      </c>
      <c r="C275" s="80" t="s">
        <v>121</v>
      </c>
      <c r="D275" s="80" t="s">
        <v>981</v>
      </c>
      <c r="E275" s="187">
        <v>0.7</v>
      </c>
    </row>
    <row r="276" spans="1:5" ht="15" hidden="1" x14ac:dyDescent="0.25">
      <c r="A276">
        <v>239421</v>
      </c>
      <c r="B276" s="82" t="s">
        <v>300</v>
      </c>
      <c r="C276" s="80" t="s">
        <v>121</v>
      </c>
      <c r="D276" s="80" t="s">
        <v>981</v>
      </c>
      <c r="E276" s="187">
        <v>0.7</v>
      </c>
    </row>
    <row r="277" spans="1:5" ht="15" hidden="1" x14ac:dyDescent="0.25">
      <c r="A277">
        <v>239422</v>
      </c>
      <c r="B277" s="82" t="s">
        <v>301</v>
      </c>
      <c r="C277" s="80" t="s">
        <v>121</v>
      </c>
      <c r="D277" s="80" t="s">
        <v>981</v>
      </c>
      <c r="E277" s="187">
        <v>0.7</v>
      </c>
    </row>
    <row r="278" spans="1:5" ht="15" hidden="1" x14ac:dyDescent="0.25">
      <c r="A278">
        <v>239510</v>
      </c>
      <c r="B278" s="82" t="s">
        <v>302</v>
      </c>
      <c r="C278" s="80" t="s">
        <v>121</v>
      </c>
      <c r="D278" s="80" t="s">
        <v>981</v>
      </c>
      <c r="E278" s="187">
        <v>0.7</v>
      </c>
    </row>
    <row r="279" spans="1:5" ht="15" hidden="1" x14ac:dyDescent="0.25">
      <c r="A279">
        <v>239591</v>
      </c>
      <c r="B279" s="82" t="s">
        <v>303</v>
      </c>
      <c r="C279" s="80" t="s">
        <v>121</v>
      </c>
      <c r="D279" s="80" t="s">
        <v>981</v>
      </c>
      <c r="E279" s="187">
        <v>0.7</v>
      </c>
    </row>
    <row r="280" spans="1:5" ht="15" hidden="1" x14ac:dyDescent="0.25">
      <c r="A280">
        <v>239592</v>
      </c>
      <c r="B280" s="82" t="s">
        <v>304</v>
      </c>
      <c r="C280" s="80" t="s">
        <v>121</v>
      </c>
      <c r="D280" s="80" t="s">
        <v>981</v>
      </c>
      <c r="E280" s="187">
        <v>0.7</v>
      </c>
    </row>
    <row r="281" spans="1:5" ht="15" hidden="1" x14ac:dyDescent="0.25">
      <c r="A281">
        <v>239593</v>
      </c>
      <c r="B281" s="82" t="s">
        <v>305</v>
      </c>
      <c r="C281" s="80" t="s">
        <v>121</v>
      </c>
      <c r="D281" s="80" t="s">
        <v>981</v>
      </c>
      <c r="E281" s="187">
        <v>0.7</v>
      </c>
    </row>
    <row r="282" spans="1:5" ht="15" hidden="1" x14ac:dyDescent="0.25">
      <c r="A282">
        <v>239600</v>
      </c>
      <c r="B282" s="82" t="s">
        <v>306</v>
      </c>
      <c r="C282" s="80" t="s">
        <v>121</v>
      </c>
      <c r="D282" s="80" t="s">
        <v>981</v>
      </c>
      <c r="E282" s="187">
        <v>0.7</v>
      </c>
    </row>
    <row r="283" spans="1:5" ht="30" hidden="1" x14ac:dyDescent="0.25">
      <c r="A283">
        <v>239900</v>
      </c>
      <c r="B283" s="82" t="s">
        <v>307</v>
      </c>
      <c r="C283" s="80" t="s">
        <v>121</v>
      </c>
      <c r="D283" s="80" t="s">
        <v>981</v>
      </c>
      <c r="E283" s="187">
        <v>0.7</v>
      </c>
    </row>
    <row r="284" spans="1:5" ht="15" hidden="1" x14ac:dyDescent="0.25">
      <c r="A284">
        <v>241001</v>
      </c>
      <c r="B284" s="82" t="s">
        <v>308</v>
      </c>
      <c r="C284" s="80" t="s">
        <v>121</v>
      </c>
      <c r="D284" s="80" t="s">
        <v>981</v>
      </c>
      <c r="E284" s="187">
        <v>0.7</v>
      </c>
    </row>
    <row r="285" spans="1:5" ht="15" hidden="1" x14ac:dyDescent="0.25">
      <c r="A285">
        <v>241009</v>
      </c>
      <c r="B285" s="82" t="s">
        <v>309</v>
      </c>
      <c r="C285" s="80" t="s">
        <v>121</v>
      </c>
      <c r="D285" s="80" t="s">
        <v>981</v>
      </c>
      <c r="E285" s="187">
        <v>0.7</v>
      </c>
    </row>
    <row r="286" spans="1:5" ht="15" hidden="1" x14ac:dyDescent="0.25">
      <c r="A286">
        <v>242010</v>
      </c>
      <c r="B286" s="82" t="s">
        <v>310</v>
      </c>
      <c r="C286" s="80" t="s">
        <v>121</v>
      </c>
      <c r="D286" s="80" t="s">
        <v>981</v>
      </c>
      <c r="E286" s="187">
        <v>0.7</v>
      </c>
    </row>
    <row r="287" spans="1:5" ht="15" hidden="1" x14ac:dyDescent="0.25">
      <c r="A287">
        <v>242090</v>
      </c>
      <c r="B287" s="82" t="s">
        <v>311</v>
      </c>
      <c r="C287" s="80" t="s">
        <v>121</v>
      </c>
      <c r="D287" s="80" t="s">
        <v>981</v>
      </c>
      <c r="E287" s="187">
        <v>0.7</v>
      </c>
    </row>
    <row r="288" spans="1:5" ht="15" hidden="1" x14ac:dyDescent="0.25">
      <c r="A288">
        <v>243100</v>
      </c>
      <c r="B288" s="82" t="s">
        <v>312</v>
      </c>
      <c r="C288" s="80" t="s">
        <v>121</v>
      </c>
      <c r="D288" s="80" t="s">
        <v>981</v>
      </c>
      <c r="E288" s="187">
        <v>0.7</v>
      </c>
    </row>
    <row r="289" spans="1:5" ht="15" hidden="1" x14ac:dyDescent="0.25">
      <c r="A289">
        <v>243200</v>
      </c>
      <c r="B289" s="82" t="s">
        <v>313</v>
      </c>
      <c r="C289" s="80" t="s">
        <v>121</v>
      </c>
      <c r="D289" s="80" t="s">
        <v>981</v>
      </c>
      <c r="E289" s="187">
        <v>0.7</v>
      </c>
    </row>
    <row r="290" spans="1:5" ht="15" hidden="1" x14ac:dyDescent="0.25">
      <c r="A290">
        <v>251101</v>
      </c>
      <c r="B290" s="82" t="s">
        <v>314</v>
      </c>
      <c r="C290" s="80" t="s">
        <v>121</v>
      </c>
      <c r="D290" s="80" t="s">
        <v>981</v>
      </c>
      <c r="E290" s="187">
        <v>0.7</v>
      </c>
    </row>
    <row r="291" spans="1:5" ht="15" hidden="1" x14ac:dyDescent="0.25">
      <c r="A291">
        <v>251102</v>
      </c>
      <c r="B291" s="82" t="s">
        <v>315</v>
      </c>
      <c r="C291" s="80" t="s">
        <v>121</v>
      </c>
      <c r="D291" s="80" t="s">
        <v>981</v>
      </c>
      <c r="E291" s="187">
        <v>0.7</v>
      </c>
    </row>
    <row r="292" spans="1:5" ht="15" hidden="1" x14ac:dyDescent="0.25">
      <c r="A292">
        <v>251200</v>
      </c>
      <c r="B292" s="82" t="s">
        <v>316</v>
      </c>
      <c r="C292" s="80" t="s">
        <v>121</v>
      </c>
      <c r="D292" s="80" t="s">
        <v>981</v>
      </c>
      <c r="E292" s="187">
        <v>0.7</v>
      </c>
    </row>
    <row r="293" spans="1:5" ht="15" hidden="1" x14ac:dyDescent="0.25">
      <c r="A293">
        <v>251300</v>
      </c>
      <c r="B293" s="82" t="s">
        <v>317</v>
      </c>
      <c r="C293" s="80" t="s">
        <v>121</v>
      </c>
      <c r="D293" s="80" t="s">
        <v>981</v>
      </c>
      <c r="E293" s="187">
        <v>0.7</v>
      </c>
    </row>
    <row r="294" spans="1:5" ht="15" hidden="1" x14ac:dyDescent="0.25">
      <c r="A294">
        <v>252000</v>
      </c>
      <c r="B294" s="82" t="s">
        <v>318</v>
      </c>
      <c r="C294" s="80" t="s">
        <v>121</v>
      </c>
      <c r="D294" s="80" t="s">
        <v>981</v>
      </c>
      <c r="E294" s="187">
        <v>0.7</v>
      </c>
    </row>
    <row r="295" spans="1:5" ht="15" hidden="1" x14ac:dyDescent="0.25">
      <c r="A295">
        <v>259100</v>
      </c>
      <c r="B295" s="82" t="s">
        <v>319</v>
      </c>
      <c r="C295" s="80" t="s">
        <v>121</v>
      </c>
      <c r="D295" s="80" t="s">
        <v>981</v>
      </c>
      <c r="E295" s="187">
        <v>0.7</v>
      </c>
    </row>
    <row r="296" spans="1:5" ht="15" hidden="1" x14ac:dyDescent="0.25">
      <c r="A296">
        <v>259200</v>
      </c>
      <c r="B296" s="82" t="s">
        <v>320</v>
      </c>
      <c r="C296" s="80" t="s">
        <v>121</v>
      </c>
      <c r="D296" s="80" t="s">
        <v>981</v>
      </c>
      <c r="E296" s="187">
        <v>0.7</v>
      </c>
    </row>
    <row r="297" spans="1:5" ht="15" hidden="1" x14ac:dyDescent="0.25">
      <c r="A297">
        <v>259301</v>
      </c>
      <c r="B297" s="82" t="s">
        <v>321</v>
      </c>
      <c r="C297" s="80" t="s">
        <v>121</v>
      </c>
      <c r="D297" s="80" t="s">
        <v>981</v>
      </c>
      <c r="E297" s="187">
        <v>0.7</v>
      </c>
    </row>
    <row r="298" spans="1:5" ht="15" hidden="1" x14ac:dyDescent="0.25">
      <c r="A298">
        <v>259302</v>
      </c>
      <c r="B298" s="82" t="s">
        <v>322</v>
      </c>
      <c r="C298" s="80" t="s">
        <v>121</v>
      </c>
      <c r="D298" s="80" t="s">
        <v>981</v>
      </c>
      <c r="E298" s="187">
        <v>0.7</v>
      </c>
    </row>
    <row r="299" spans="1:5" ht="15" hidden="1" x14ac:dyDescent="0.25">
      <c r="A299">
        <v>259309</v>
      </c>
      <c r="B299" s="82" t="s">
        <v>323</v>
      </c>
      <c r="C299" s="80" t="s">
        <v>121</v>
      </c>
      <c r="D299" s="80" t="s">
        <v>981</v>
      </c>
      <c r="E299" s="187">
        <v>0.7</v>
      </c>
    </row>
    <row r="300" spans="1:5" ht="15" hidden="1" x14ac:dyDescent="0.25">
      <c r="A300">
        <v>259910</v>
      </c>
      <c r="B300" s="82" t="s">
        <v>324</v>
      </c>
      <c r="C300" s="80" t="s">
        <v>121</v>
      </c>
      <c r="D300" s="80" t="s">
        <v>981</v>
      </c>
      <c r="E300" s="187">
        <v>0.7</v>
      </c>
    </row>
    <row r="301" spans="1:5" ht="15" hidden="1" x14ac:dyDescent="0.25">
      <c r="A301">
        <v>259991</v>
      </c>
      <c r="B301" s="82" t="s">
        <v>325</v>
      </c>
      <c r="C301" s="80" t="s">
        <v>121</v>
      </c>
      <c r="D301" s="80" t="s">
        <v>981</v>
      </c>
      <c r="E301" s="187">
        <v>0.7</v>
      </c>
    </row>
    <row r="302" spans="1:5" ht="15" hidden="1" x14ac:dyDescent="0.25">
      <c r="A302">
        <v>259992</v>
      </c>
      <c r="B302" s="82" t="s">
        <v>326</v>
      </c>
      <c r="C302" s="80" t="s">
        <v>121</v>
      </c>
      <c r="D302" s="80" t="s">
        <v>981</v>
      </c>
      <c r="E302" s="187">
        <v>0.7</v>
      </c>
    </row>
    <row r="303" spans="1:5" ht="15" hidden="1" x14ac:dyDescent="0.25">
      <c r="A303">
        <v>259993</v>
      </c>
      <c r="B303" s="82" t="s">
        <v>327</v>
      </c>
      <c r="C303" s="80" t="s">
        <v>121</v>
      </c>
      <c r="D303" s="80" t="s">
        <v>981</v>
      </c>
      <c r="E303" s="187">
        <v>0.7</v>
      </c>
    </row>
    <row r="304" spans="1:5" ht="15" hidden="1" x14ac:dyDescent="0.25">
      <c r="A304">
        <v>259999</v>
      </c>
      <c r="B304" s="82" t="s">
        <v>328</v>
      </c>
      <c r="C304" s="80" t="s">
        <v>121</v>
      </c>
      <c r="D304" s="80" t="s">
        <v>981</v>
      </c>
      <c r="E304" s="187">
        <v>0.7</v>
      </c>
    </row>
    <row r="305" spans="1:5" ht="15" hidden="1" x14ac:dyDescent="0.25">
      <c r="A305">
        <v>261000</v>
      </c>
      <c r="B305" s="82" t="s">
        <v>329</v>
      </c>
      <c r="C305" s="80" t="s">
        <v>121</v>
      </c>
      <c r="D305" s="80" t="s">
        <v>981</v>
      </c>
      <c r="E305" s="187">
        <v>0.7</v>
      </c>
    </row>
    <row r="306" spans="1:5" ht="15" hidden="1" x14ac:dyDescent="0.25">
      <c r="A306">
        <v>262000</v>
      </c>
      <c r="B306" s="82" t="s">
        <v>330</v>
      </c>
      <c r="C306" s="80" t="s">
        <v>121</v>
      </c>
      <c r="D306" s="80" t="s">
        <v>981</v>
      </c>
      <c r="E306" s="187">
        <v>0.7</v>
      </c>
    </row>
    <row r="307" spans="1:5" ht="15" hidden="1" x14ac:dyDescent="0.25">
      <c r="A307">
        <v>263000</v>
      </c>
      <c r="B307" s="82" t="s">
        <v>331</v>
      </c>
      <c r="C307" s="80" t="s">
        <v>121</v>
      </c>
      <c r="D307" s="80" t="s">
        <v>981</v>
      </c>
      <c r="E307" s="187">
        <v>0.7</v>
      </c>
    </row>
    <row r="308" spans="1:5" ht="30" hidden="1" x14ac:dyDescent="0.25">
      <c r="A308">
        <v>264000</v>
      </c>
      <c r="B308" s="82" t="s">
        <v>332</v>
      </c>
      <c r="C308" s="80" t="s">
        <v>121</v>
      </c>
      <c r="D308" s="80" t="s">
        <v>981</v>
      </c>
      <c r="E308" s="187">
        <v>0.7</v>
      </c>
    </row>
    <row r="309" spans="1:5" ht="30" hidden="1" x14ac:dyDescent="0.25">
      <c r="A309">
        <v>265101</v>
      </c>
      <c r="B309" s="82" t="s">
        <v>333</v>
      </c>
      <c r="C309" s="80" t="s">
        <v>121</v>
      </c>
      <c r="D309" s="80" t="s">
        <v>981</v>
      </c>
      <c r="E309" s="187">
        <v>0.7</v>
      </c>
    </row>
    <row r="310" spans="1:5" ht="15" hidden="1" x14ac:dyDescent="0.25">
      <c r="A310">
        <v>265102</v>
      </c>
      <c r="B310" s="82" t="s">
        <v>334</v>
      </c>
      <c r="C310" s="80" t="s">
        <v>121</v>
      </c>
      <c r="D310" s="80" t="s">
        <v>981</v>
      </c>
      <c r="E310" s="187">
        <v>0.7</v>
      </c>
    </row>
    <row r="311" spans="1:5" ht="15" hidden="1" x14ac:dyDescent="0.25">
      <c r="A311">
        <v>265200</v>
      </c>
      <c r="B311" s="82" t="s">
        <v>335</v>
      </c>
      <c r="C311" s="80" t="s">
        <v>121</v>
      </c>
      <c r="D311" s="80" t="s">
        <v>981</v>
      </c>
      <c r="E311" s="187">
        <v>0.7</v>
      </c>
    </row>
    <row r="312" spans="1:5" ht="30" hidden="1" x14ac:dyDescent="0.25">
      <c r="A312">
        <v>266010</v>
      </c>
      <c r="B312" s="82" t="s">
        <v>336</v>
      </c>
      <c r="C312" s="80" t="s">
        <v>121</v>
      </c>
      <c r="D312" s="80" t="s">
        <v>981</v>
      </c>
      <c r="E312" s="187">
        <v>0.7</v>
      </c>
    </row>
    <row r="313" spans="1:5" ht="30" hidden="1" x14ac:dyDescent="0.25">
      <c r="A313">
        <v>266090</v>
      </c>
      <c r="B313" s="82" t="s">
        <v>337</v>
      </c>
      <c r="C313" s="80" t="s">
        <v>121</v>
      </c>
      <c r="D313" s="80" t="s">
        <v>981</v>
      </c>
      <c r="E313" s="187">
        <v>0.7</v>
      </c>
    </row>
    <row r="314" spans="1:5" ht="15" hidden="1" x14ac:dyDescent="0.25">
      <c r="A314">
        <v>267001</v>
      </c>
      <c r="B314" s="82" t="s">
        <v>338</v>
      </c>
      <c r="C314" s="80" t="s">
        <v>121</v>
      </c>
      <c r="D314" s="80" t="s">
        <v>981</v>
      </c>
      <c r="E314" s="187">
        <v>0.7</v>
      </c>
    </row>
    <row r="315" spans="1:5" ht="15" hidden="1" x14ac:dyDescent="0.25">
      <c r="A315">
        <v>267002</v>
      </c>
      <c r="B315" s="82" t="s">
        <v>339</v>
      </c>
      <c r="C315" s="80" t="s">
        <v>121</v>
      </c>
      <c r="D315" s="80" t="s">
        <v>981</v>
      </c>
      <c r="E315" s="187">
        <v>0.7</v>
      </c>
    </row>
    <row r="316" spans="1:5" ht="15" hidden="1" x14ac:dyDescent="0.25">
      <c r="A316">
        <v>268000</v>
      </c>
      <c r="B316" s="82" t="s">
        <v>340</v>
      </c>
      <c r="C316" s="80" t="s">
        <v>121</v>
      </c>
      <c r="D316" s="80" t="s">
        <v>981</v>
      </c>
      <c r="E316" s="187">
        <v>0.7</v>
      </c>
    </row>
    <row r="317" spans="1:5" ht="15" hidden="1" x14ac:dyDescent="0.25">
      <c r="A317">
        <v>271010</v>
      </c>
      <c r="B317" s="82" t="s">
        <v>341</v>
      </c>
      <c r="C317" s="80" t="s">
        <v>121</v>
      </c>
      <c r="D317" s="80" t="s">
        <v>981</v>
      </c>
      <c r="E317" s="187">
        <v>0.7</v>
      </c>
    </row>
    <row r="318" spans="1:5" ht="15" hidden="1" x14ac:dyDescent="0.25">
      <c r="A318">
        <v>271020</v>
      </c>
      <c r="B318" s="82" t="s">
        <v>342</v>
      </c>
      <c r="C318" s="80" t="s">
        <v>121</v>
      </c>
      <c r="D318" s="80" t="s">
        <v>981</v>
      </c>
      <c r="E318" s="187">
        <v>0.7</v>
      </c>
    </row>
    <row r="319" spans="1:5" ht="15" hidden="1" x14ac:dyDescent="0.25">
      <c r="A319">
        <v>272000</v>
      </c>
      <c r="B319" s="82" t="s">
        <v>343</v>
      </c>
      <c r="C319" s="80" t="s">
        <v>121</v>
      </c>
      <c r="D319" s="80" t="s">
        <v>981</v>
      </c>
      <c r="E319" s="187">
        <v>0.7</v>
      </c>
    </row>
    <row r="320" spans="1:5" ht="15" hidden="1" x14ac:dyDescent="0.25">
      <c r="A320">
        <v>273110</v>
      </c>
      <c r="B320" s="82" t="s">
        <v>344</v>
      </c>
      <c r="C320" s="80" t="s">
        <v>121</v>
      </c>
      <c r="D320" s="80" t="s">
        <v>981</v>
      </c>
      <c r="E320" s="187">
        <v>0.7</v>
      </c>
    </row>
    <row r="321" spans="1:5" ht="15" hidden="1" x14ac:dyDescent="0.25">
      <c r="A321">
        <v>273190</v>
      </c>
      <c r="B321" s="82" t="s">
        <v>345</v>
      </c>
      <c r="C321" s="80" t="s">
        <v>121</v>
      </c>
      <c r="D321" s="80" t="s">
        <v>981</v>
      </c>
      <c r="E321" s="187">
        <v>0.7</v>
      </c>
    </row>
    <row r="322" spans="1:5" ht="15" hidden="1" x14ac:dyDescent="0.25">
      <c r="A322">
        <v>274000</v>
      </c>
      <c r="B322" s="82" t="s">
        <v>346</v>
      </c>
      <c r="C322" s="80" t="s">
        <v>121</v>
      </c>
      <c r="D322" s="80" t="s">
        <v>981</v>
      </c>
      <c r="E322" s="187">
        <v>0.7</v>
      </c>
    </row>
    <row r="323" spans="1:5" ht="15" hidden="1" x14ac:dyDescent="0.25">
      <c r="A323">
        <v>275010</v>
      </c>
      <c r="B323" s="82" t="s">
        <v>347</v>
      </c>
      <c r="C323" s="80" t="s">
        <v>121</v>
      </c>
      <c r="D323" s="80" t="s">
        <v>981</v>
      </c>
      <c r="E323" s="187">
        <v>0.7</v>
      </c>
    </row>
    <row r="324" spans="1:5" ht="15" hidden="1" x14ac:dyDescent="0.25">
      <c r="A324">
        <v>275020</v>
      </c>
      <c r="B324" s="82" t="s">
        <v>348</v>
      </c>
      <c r="C324" s="80" t="s">
        <v>121</v>
      </c>
      <c r="D324" s="80" t="s">
        <v>981</v>
      </c>
      <c r="E324" s="187">
        <v>0.7</v>
      </c>
    </row>
    <row r="325" spans="1:5" ht="15" hidden="1" x14ac:dyDescent="0.25">
      <c r="A325">
        <v>275091</v>
      </c>
      <c r="B325" s="82" t="s">
        <v>349</v>
      </c>
      <c r="C325" s="80" t="s">
        <v>121</v>
      </c>
      <c r="D325" s="80" t="s">
        <v>981</v>
      </c>
      <c r="E325" s="187">
        <v>0.7</v>
      </c>
    </row>
    <row r="326" spans="1:5" ht="15" hidden="1" x14ac:dyDescent="0.25">
      <c r="A326">
        <v>275092</v>
      </c>
      <c r="B326" s="82" t="s">
        <v>350</v>
      </c>
      <c r="C326" s="80" t="s">
        <v>121</v>
      </c>
      <c r="D326" s="80" t="s">
        <v>981</v>
      </c>
      <c r="E326" s="187">
        <v>0.7</v>
      </c>
    </row>
    <row r="327" spans="1:5" ht="15" hidden="1" x14ac:dyDescent="0.25">
      <c r="A327">
        <v>275099</v>
      </c>
      <c r="B327" s="82" t="s">
        <v>351</v>
      </c>
      <c r="C327" s="80" t="s">
        <v>121</v>
      </c>
      <c r="D327" s="80" t="s">
        <v>981</v>
      </c>
      <c r="E327" s="187">
        <v>0.7</v>
      </c>
    </row>
    <row r="328" spans="1:5" ht="15" hidden="1" x14ac:dyDescent="0.25">
      <c r="A328">
        <v>279000</v>
      </c>
      <c r="B328" s="82" t="s">
        <v>352</v>
      </c>
      <c r="C328" s="80" t="s">
        <v>121</v>
      </c>
      <c r="D328" s="80" t="s">
        <v>981</v>
      </c>
      <c r="E328" s="187">
        <v>0.7</v>
      </c>
    </row>
    <row r="329" spans="1:5" ht="15" hidden="1" x14ac:dyDescent="0.25">
      <c r="A329">
        <v>281100</v>
      </c>
      <c r="B329" s="82" t="s">
        <v>353</v>
      </c>
      <c r="C329" s="80" t="s">
        <v>121</v>
      </c>
      <c r="D329" s="80" t="s">
        <v>981</v>
      </c>
      <c r="E329" s="187">
        <v>0.7</v>
      </c>
    </row>
    <row r="330" spans="1:5" ht="15" hidden="1" x14ac:dyDescent="0.25">
      <c r="A330">
        <v>281201</v>
      </c>
      <c r="B330" s="82" t="s">
        <v>354</v>
      </c>
      <c r="C330" s="80" t="s">
        <v>121</v>
      </c>
      <c r="D330" s="80" t="s">
        <v>981</v>
      </c>
      <c r="E330" s="187">
        <v>0.7</v>
      </c>
    </row>
    <row r="331" spans="1:5" ht="15" hidden="1" x14ac:dyDescent="0.25">
      <c r="A331">
        <v>281301</v>
      </c>
      <c r="B331" s="82" t="s">
        <v>355</v>
      </c>
      <c r="C331" s="80" t="s">
        <v>121</v>
      </c>
      <c r="D331" s="80" t="s">
        <v>981</v>
      </c>
      <c r="E331" s="187">
        <v>0.7</v>
      </c>
    </row>
    <row r="332" spans="1:5" ht="15" hidden="1" x14ac:dyDescent="0.25">
      <c r="A332">
        <v>281400</v>
      </c>
      <c r="B332" s="82" t="s">
        <v>356</v>
      </c>
      <c r="C332" s="80" t="s">
        <v>121</v>
      </c>
      <c r="D332" s="80" t="s">
        <v>981</v>
      </c>
      <c r="E332" s="187">
        <v>0.7</v>
      </c>
    </row>
    <row r="333" spans="1:5" ht="15" hidden="1" x14ac:dyDescent="0.25">
      <c r="A333">
        <v>281500</v>
      </c>
      <c r="B333" s="82" t="s">
        <v>357</v>
      </c>
      <c r="C333" s="80" t="s">
        <v>121</v>
      </c>
      <c r="D333" s="80" t="s">
        <v>981</v>
      </c>
      <c r="E333" s="187">
        <v>0.7</v>
      </c>
    </row>
    <row r="334" spans="1:5" ht="30" hidden="1" x14ac:dyDescent="0.25">
      <c r="A334">
        <v>281600</v>
      </c>
      <c r="B334" s="82" t="s">
        <v>358</v>
      </c>
      <c r="C334" s="80" t="s">
        <v>121</v>
      </c>
      <c r="D334" s="80" t="s">
        <v>981</v>
      </c>
      <c r="E334" s="187">
        <v>0.7</v>
      </c>
    </row>
    <row r="335" spans="1:5" ht="15" hidden="1" x14ac:dyDescent="0.25">
      <c r="A335">
        <v>281700</v>
      </c>
      <c r="B335" s="82" t="s">
        <v>359</v>
      </c>
      <c r="C335" s="80" t="s">
        <v>121</v>
      </c>
      <c r="D335" s="80" t="s">
        <v>981</v>
      </c>
      <c r="E335" s="187">
        <v>0.7</v>
      </c>
    </row>
    <row r="336" spans="1:5" ht="30" hidden="1" x14ac:dyDescent="0.25">
      <c r="A336">
        <v>281900</v>
      </c>
      <c r="B336" s="82" t="s">
        <v>360</v>
      </c>
      <c r="C336" s="80" t="s">
        <v>121</v>
      </c>
      <c r="D336" s="80" t="s">
        <v>981</v>
      </c>
      <c r="E336" s="187">
        <v>0.7</v>
      </c>
    </row>
    <row r="337" spans="1:5" ht="15" hidden="1" x14ac:dyDescent="0.25">
      <c r="A337">
        <v>282110</v>
      </c>
      <c r="B337" s="82" t="s">
        <v>361</v>
      </c>
      <c r="C337" s="80" t="s">
        <v>121</v>
      </c>
      <c r="D337" s="80" t="s">
        <v>981</v>
      </c>
      <c r="E337" s="187">
        <v>0.8</v>
      </c>
    </row>
    <row r="338" spans="1:5" ht="15" hidden="1" x14ac:dyDescent="0.25">
      <c r="A338">
        <v>282120</v>
      </c>
      <c r="B338" s="82" t="s">
        <v>362</v>
      </c>
      <c r="C338" s="80" t="s">
        <v>121</v>
      </c>
      <c r="D338" s="80" t="s">
        <v>981</v>
      </c>
      <c r="E338" s="187">
        <v>0.8</v>
      </c>
    </row>
    <row r="339" spans="1:5" ht="15" hidden="1" x14ac:dyDescent="0.25">
      <c r="A339">
        <v>282130</v>
      </c>
      <c r="B339" s="82" t="s">
        <v>363</v>
      </c>
      <c r="C339" s="80" t="s">
        <v>121</v>
      </c>
      <c r="D339" s="80" t="s">
        <v>981</v>
      </c>
      <c r="E339" s="187">
        <v>0.8</v>
      </c>
    </row>
    <row r="340" spans="1:5" ht="15" hidden="1" x14ac:dyDescent="0.25">
      <c r="A340">
        <v>282200</v>
      </c>
      <c r="B340" s="82" t="s">
        <v>364</v>
      </c>
      <c r="C340" s="80" t="s">
        <v>121</v>
      </c>
      <c r="D340" s="80" t="s">
        <v>981</v>
      </c>
      <c r="E340" s="187">
        <v>0.7</v>
      </c>
    </row>
    <row r="341" spans="1:5" ht="15" hidden="1" x14ac:dyDescent="0.25">
      <c r="A341">
        <v>282300</v>
      </c>
      <c r="B341" s="82" t="s">
        <v>365</v>
      </c>
      <c r="C341" s="80" t="s">
        <v>121</v>
      </c>
      <c r="D341" s="80" t="s">
        <v>981</v>
      </c>
      <c r="E341" s="187">
        <v>0.7</v>
      </c>
    </row>
    <row r="342" spans="1:5" ht="30" hidden="1" x14ac:dyDescent="0.25">
      <c r="A342">
        <v>282400</v>
      </c>
      <c r="B342" s="82" t="s">
        <v>366</v>
      </c>
      <c r="C342" s="80" t="s">
        <v>121</v>
      </c>
      <c r="D342" s="80" t="s">
        <v>981</v>
      </c>
      <c r="E342" s="187">
        <v>0.7</v>
      </c>
    </row>
    <row r="343" spans="1:5" ht="15" hidden="1" x14ac:dyDescent="0.25">
      <c r="A343">
        <v>282500</v>
      </c>
      <c r="B343" s="82" t="s">
        <v>367</v>
      </c>
      <c r="C343" s="80" t="s">
        <v>121</v>
      </c>
      <c r="D343" s="80" t="s">
        <v>981</v>
      </c>
      <c r="E343" s="187">
        <v>0.7</v>
      </c>
    </row>
    <row r="344" spans="1:5" ht="15" hidden="1" x14ac:dyDescent="0.25">
      <c r="A344">
        <v>282600</v>
      </c>
      <c r="B344" s="82" t="s">
        <v>368</v>
      </c>
      <c r="C344" s="80" t="s">
        <v>121</v>
      </c>
      <c r="D344" s="80" t="s">
        <v>981</v>
      </c>
      <c r="E344" s="187">
        <v>0.7</v>
      </c>
    </row>
    <row r="345" spans="1:5" ht="15" hidden="1" x14ac:dyDescent="0.25">
      <c r="A345">
        <v>282901</v>
      </c>
      <c r="B345" s="82" t="s">
        <v>369</v>
      </c>
      <c r="C345" s="80" t="s">
        <v>121</v>
      </c>
      <c r="D345" s="80" t="s">
        <v>981</v>
      </c>
      <c r="E345" s="187">
        <v>0.7</v>
      </c>
    </row>
    <row r="346" spans="1:5" ht="15" hidden="1" x14ac:dyDescent="0.25">
      <c r="A346">
        <v>282909</v>
      </c>
      <c r="B346" s="82" t="s">
        <v>370</v>
      </c>
      <c r="C346" s="80" t="s">
        <v>121</v>
      </c>
      <c r="D346" s="80" t="s">
        <v>981</v>
      </c>
      <c r="E346" s="187">
        <v>0.7</v>
      </c>
    </row>
    <row r="347" spans="1:5" ht="15" hidden="1" x14ac:dyDescent="0.25">
      <c r="A347">
        <v>291000</v>
      </c>
      <c r="B347" s="82" t="s">
        <v>371</v>
      </c>
      <c r="C347" s="80" t="s">
        <v>121</v>
      </c>
      <c r="D347" s="80" t="s">
        <v>981</v>
      </c>
      <c r="E347" s="187">
        <v>0.7</v>
      </c>
    </row>
    <row r="348" spans="1:5" ht="15" hidden="1" x14ac:dyDescent="0.25">
      <c r="A348">
        <v>292000</v>
      </c>
      <c r="B348" s="82" t="s">
        <v>372</v>
      </c>
      <c r="C348" s="80" t="s">
        <v>121</v>
      </c>
      <c r="D348" s="80" t="s">
        <v>981</v>
      </c>
      <c r="E348" s="187">
        <v>0.7</v>
      </c>
    </row>
    <row r="349" spans="1:5" ht="15" hidden="1" x14ac:dyDescent="0.25">
      <c r="A349">
        <v>293011</v>
      </c>
      <c r="B349" s="82" t="s">
        <v>373</v>
      </c>
      <c r="C349" s="80" t="s">
        <v>121</v>
      </c>
      <c r="D349" s="80" t="s">
        <v>981</v>
      </c>
      <c r="E349" s="187">
        <v>0.7</v>
      </c>
    </row>
    <row r="350" spans="1:5" ht="15" hidden="1" x14ac:dyDescent="0.25">
      <c r="A350">
        <v>293090</v>
      </c>
      <c r="B350" s="82" t="s">
        <v>374</v>
      </c>
      <c r="C350" s="80" t="s">
        <v>121</v>
      </c>
      <c r="D350" s="80" t="s">
        <v>981</v>
      </c>
      <c r="E350" s="187">
        <v>0.7</v>
      </c>
    </row>
    <row r="351" spans="1:5" ht="15" hidden="1" x14ac:dyDescent="0.25">
      <c r="A351">
        <v>301100</v>
      </c>
      <c r="B351" s="82" t="s">
        <v>375</v>
      </c>
      <c r="C351" s="80" t="s">
        <v>121</v>
      </c>
      <c r="D351" s="80" t="s">
        <v>981</v>
      </c>
      <c r="E351" s="187">
        <v>0.7</v>
      </c>
    </row>
    <row r="352" spans="1:5" ht="15" hidden="1" x14ac:dyDescent="0.25">
      <c r="A352">
        <v>301200</v>
      </c>
      <c r="B352" s="82" t="s">
        <v>376</v>
      </c>
      <c r="C352" s="80" t="s">
        <v>121</v>
      </c>
      <c r="D352" s="80" t="s">
        <v>981</v>
      </c>
      <c r="E352" s="187">
        <v>0.7</v>
      </c>
    </row>
    <row r="353" spans="1:5" ht="15" hidden="1" x14ac:dyDescent="0.25">
      <c r="A353">
        <v>302000</v>
      </c>
      <c r="B353" s="82" t="s">
        <v>377</v>
      </c>
      <c r="C353" s="80" t="s">
        <v>121</v>
      </c>
      <c r="D353" s="80" t="s">
        <v>981</v>
      </c>
      <c r="E353" s="187">
        <v>0.7</v>
      </c>
    </row>
    <row r="354" spans="1:5" ht="15" hidden="1" x14ac:dyDescent="0.25">
      <c r="A354">
        <v>303000</v>
      </c>
      <c r="B354" s="82" t="s">
        <v>378</v>
      </c>
      <c r="C354" s="80" t="s">
        <v>121</v>
      </c>
      <c r="D354" s="80" t="s">
        <v>981</v>
      </c>
      <c r="E354" s="187">
        <v>0.7</v>
      </c>
    </row>
    <row r="355" spans="1:5" ht="15" hidden="1" x14ac:dyDescent="0.25">
      <c r="A355">
        <v>309100</v>
      </c>
      <c r="B355" s="82" t="s">
        <v>379</v>
      </c>
      <c r="C355" s="80" t="s">
        <v>121</v>
      </c>
      <c r="D355" s="80" t="s">
        <v>981</v>
      </c>
      <c r="E355" s="187">
        <v>0.7</v>
      </c>
    </row>
    <row r="356" spans="1:5" ht="15" hidden="1" x14ac:dyDescent="0.25">
      <c r="A356">
        <v>309200</v>
      </c>
      <c r="B356" s="82" t="s">
        <v>380</v>
      </c>
      <c r="C356" s="80" t="s">
        <v>121</v>
      </c>
      <c r="D356" s="80" t="s">
        <v>981</v>
      </c>
      <c r="E356" s="187">
        <v>0.7</v>
      </c>
    </row>
    <row r="357" spans="1:5" ht="15" hidden="1" x14ac:dyDescent="0.25">
      <c r="A357">
        <v>309900</v>
      </c>
      <c r="B357" s="82" t="s">
        <v>381</v>
      </c>
      <c r="C357" s="80" t="s">
        <v>121</v>
      </c>
      <c r="D357" s="80" t="s">
        <v>981</v>
      </c>
      <c r="E357" s="187">
        <v>0.7</v>
      </c>
    </row>
    <row r="358" spans="1:5" ht="15" hidden="1" x14ac:dyDescent="0.25">
      <c r="A358">
        <v>310010</v>
      </c>
      <c r="B358" s="82" t="s">
        <v>382</v>
      </c>
      <c r="C358" s="80" t="s">
        <v>121</v>
      </c>
      <c r="D358" s="80" t="s">
        <v>981</v>
      </c>
      <c r="E358" s="187">
        <v>0.7</v>
      </c>
    </row>
    <row r="359" spans="1:5" ht="15" hidden="1" x14ac:dyDescent="0.25">
      <c r="A359">
        <v>310020</v>
      </c>
      <c r="B359" s="82" t="s">
        <v>383</v>
      </c>
      <c r="C359" s="80" t="s">
        <v>121</v>
      </c>
      <c r="D359" s="80" t="s">
        <v>981</v>
      </c>
      <c r="E359" s="187">
        <v>0.7</v>
      </c>
    </row>
    <row r="360" spans="1:5" ht="15" hidden="1" x14ac:dyDescent="0.25">
      <c r="A360">
        <v>310030</v>
      </c>
      <c r="B360" s="82" t="s">
        <v>384</v>
      </c>
      <c r="C360" s="80" t="s">
        <v>121</v>
      </c>
      <c r="D360" s="80" t="s">
        <v>981</v>
      </c>
      <c r="E360" s="187">
        <v>0.7</v>
      </c>
    </row>
    <row r="361" spans="1:5" ht="15" hidden="1" x14ac:dyDescent="0.25">
      <c r="A361">
        <v>321011</v>
      </c>
      <c r="B361" s="82" t="s">
        <v>385</v>
      </c>
      <c r="C361" s="80" t="s">
        <v>121</v>
      </c>
      <c r="D361" s="80" t="s">
        <v>981</v>
      </c>
      <c r="E361" s="187">
        <v>0.7</v>
      </c>
    </row>
    <row r="362" spans="1:5" ht="15" hidden="1" x14ac:dyDescent="0.25">
      <c r="A362">
        <v>321012</v>
      </c>
      <c r="B362" s="82" t="s">
        <v>386</v>
      </c>
      <c r="C362" s="80" t="s">
        <v>121</v>
      </c>
      <c r="D362" s="80" t="s">
        <v>981</v>
      </c>
      <c r="E362" s="187">
        <v>0.7</v>
      </c>
    </row>
    <row r="363" spans="1:5" ht="15" hidden="1" x14ac:dyDescent="0.25">
      <c r="A363">
        <v>321020</v>
      </c>
      <c r="B363" s="82" t="s">
        <v>387</v>
      </c>
      <c r="C363" s="80" t="s">
        <v>121</v>
      </c>
      <c r="D363" s="80" t="s">
        <v>981</v>
      </c>
      <c r="E363" s="187">
        <v>0.7</v>
      </c>
    </row>
    <row r="364" spans="1:5" ht="15" hidden="1" x14ac:dyDescent="0.25">
      <c r="A364">
        <v>322001</v>
      </c>
      <c r="B364" s="82" t="s">
        <v>388</v>
      </c>
      <c r="C364" s="80" t="s">
        <v>121</v>
      </c>
      <c r="D364" s="80" t="s">
        <v>981</v>
      </c>
      <c r="E364" s="187">
        <v>0.7</v>
      </c>
    </row>
    <row r="365" spans="1:5" ht="30" hidden="1" x14ac:dyDescent="0.25">
      <c r="A365">
        <v>323001</v>
      </c>
      <c r="B365" s="82" t="s">
        <v>389</v>
      </c>
      <c r="C365" s="80" t="s">
        <v>121</v>
      </c>
      <c r="D365" s="80" t="s">
        <v>981</v>
      </c>
      <c r="E365" s="187">
        <v>0.7</v>
      </c>
    </row>
    <row r="366" spans="1:5" ht="15" hidden="1" x14ac:dyDescent="0.25">
      <c r="A366">
        <v>324000</v>
      </c>
      <c r="B366" s="82" t="s">
        <v>390</v>
      </c>
      <c r="C366" s="80" t="s">
        <v>121</v>
      </c>
      <c r="D366" s="80" t="s">
        <v>981</v>
      </c>
      <c r="E366" s="187">
        <v>0.7</v>
      </c>
    </row>
    <row r="367" spans="1:5" ht="15" hidden="1" x14ac:dyDescent="0.25">
      <c r="A367">
        <v>329010</v>
      </c>
      <c r="B367" s="82" t="s">
        <v>391</v>
      </c>
      <c r="C367" s="80" t="s">
        <v>121</v>
      </c>
      <c r="D367" s="80" t="s">
        <v>981</v>
      </c>
      <c r="E367" s="187">
        <v>0.7</v>
      </c>
    </row>
    <row r="368" spans="1:5" ht="15" hidden="1" x14ac:dyDescent="0.25">
      <c r="A368">
        <v>329020</v>
      </c>
      <c r="B368" s="82" t="s">
        <v>392</v>
      </c>
      <c r="C368" s="80" t="s">
        <v>121</v>
      </c>
      <c r="D368" s="80" t="s">
        <v>981</v>
      </c>
      <c r="E368" s="187">
        <v>0.7</v>
      </c>
    </row>
    <row r="369" spans="1:5" ht="15" hidden="1" x14ac:dyDescent="0.25">
      <c r="A369">
        <v>329030</v>
      </c>
      <c r="B369" s="82" t="s">
        <v>393</v>
      </c>
      <c r="C369" s="80" t="s">
        <v>121</v>
      </c>
      <c r="D369" s="80" t="s">
        <v>981</v>
      </c>
      <c r="E369" s="187">
        <v>0.7</v>
      </c>
    </row>
    <row r="370" spans="1:5" ht="15" hidden="1" x14ac:dyDescent="0.25">
      <c r="A370">
        <v>329040</v>
      </c>
      <c r="B370" s="82" t="s">
        <v>394</v>
      </c>
      <c r="C370" s="80" t="s">
        <v>121</v>
      </c>
      <c r="D370" s="80" t="s">
        <v>981</v>
      </c>
      <c r="E370" s="187">
        <v>0.7</v>
      </c>
    </row>
    <row r="371" spans="1:5" ht="15" hidden="1" x14ac:dyDescent="0.25">
      <c r="A371">
        <v>329090</v>
      </c>
      <c r="B371" s="82" t="s">
        <v>395</v>
      </c>
      <c r="C371" s="80" t="s">
        <v>121</v>
      </c>
      <c r="D371" s="80" t="s">
        <v>981</v>
      </c>
      <c r="E371" s="187">
        <v>1</v>
      </c>
    </row>
    <row r="372" spans="1:5" ht="15" hidden="1" x14ac:dyDescent="0.25">
      <c r="A372">
        <v>331101</v>
      </c>
      <c r="B372" s="82" t="s">
        <v>396</v>
      </c>
      <c r="C372" s="80" t="s">
        <v>121</v>
      </c>
      <c r="D372" s="80" t="s">
        <v>981</v>
      </c>
      <c r="E372" s="187">
        <v>1</v>
      </c>
    </row>
    <row r="373" spans="1:5" ht="15" hidden="1" x14ac:dyDescent="0.25">
      <c r="A373">
        <v>331210</v>
      </c>
      <c r="B373" s="82" t="s">
        <v>397</v>
      </c>
      <c r="C373" s="80" t="s">
        <v>121</v>
      </c>
      <c r="D373" s="80" t="s">
        <v>981</v>
      </c>
      <c r="E373" s="187">
        <v>1</v>
      </c>
    </row>
    <row r="374" spans="1:5" ht="15" hidden="1" x14ac:dyDescent="0.25">
      <c r="A374">
        <v>331220</v>
      </c>
      <c r="B374" s="82" t="s">
        <v>398</v>
      </c>
      <c r="C374" s="80" t="s">
        <v>121</v>
      </c>
      <c r="D374" s="80" t="s">
        <v>981</v>
      </c>
      <c r="E374" s="187">
        <v>1</v>
      </c>
    </row>
    <row r="375" spans="1:5" ht="15" hidden="1" x14ac:dyDescent="0.25">
      <c r="A375">
        <v>331290</v>
      </c>
      <c r="B375" s="82" t="s">
        <v>399</v>
      </c>
      <c r="C375" s="80" t="s">
        <v>121</v>
      </c>
      <c r="D375" s="80" t="s">
        <v>981</v>
      </c>
      <c r="E375" s="187">
        <v>1</v>
      </c>
    </row>
    <row r="376" spans="1:5" ht="30" hidden="1" x14ac:dyDescent="0.25">
      <c r="A376">
        <v>331301</v>
      </c>
      <c r="B376" s="82" t="s">
        <v>400</v>
      </c>
      <c r="C376" s="80" t="s">
        <v>121</v>
      </c>
      <c r="D376" s="80" t="s">
        <v>981</v>
      </c>
      <c r="E376" s="187">
        <v>1</v>
      </c>
    </row>
    <row r="377" spans="1:5" ht="15" hidden="1" x14ac:dyDescent="0.25">
      <c r="A377">
        <v>331400</v>
      </c>
      <c r="B377" s="82" t="s">
        <v>401</v>
      </c>
      <c r="C377" s="80" t="s">
        <v>121</v>
      </c>
      <c r="D377" s="80" t="s">
        <v>981</v>
      </c>
      <c r="E377" s="187">
        <v>1</v>
      </c>
    </row>
    <row r="378" spans="1:5" ht="15" hidden="1" x14ac:dyDescent="0.25">
      <c r="A378">
        <v>331900</v>
      </c>
      <c r="B378" s="82" t="s">
        <v>402</v>
      </c>
      <c r="C378" s="80" t="s">
        <v>121</v>
      </c>
      <c r="D378" s="80" t="s">
        <v>981</v>
      </c>
      <c r="E378" s="187">
        <v>1</v>
      </c>
    </row>
    <row r="379" spans="1:5" ht="15" hidden="1" x14ac:dyDescent="0.25">
      <c r="A379">
        <v>332000</v>
      </c>
      <c r="B379" s="82" t="s">
        <v>403</v>
      </c>
      <c r="C379" s="80" t="s">
        <v>121</v>
      </c>
      <c r="D379" s="80" t="s">
        <v>981</v>
      </c>
      <c r="E379" s="187">
        <v>1</v>
      </c>
    </row>
    <row r="380" spans="1:5" ht="30" hidden="1" x14ac:dyDescent="0.25">
      <c r="A380">
        <v>351110</v>
      </c>
      <c r="B380" s="82" t="s">
        <v>404</v>
      </c>
      <c r="C380" s="80" t="s">
        <v>415</v>
      </c>
      <c r="D380" s="80" t="s">
        <v>981</v>
      </c>
      <c r="E380" s="187">
        <v>1</v>
      </c>
    </row>
    <row r="381" spans="1:5" ht="15" hidden="1" x14ac:dyDescent="0.25">
      <c r="A381">
        <v>351120</v>
      </c>
      <c r="B381" s="82" t="s">
        <v>405</v>
      </c>
      <c r="C381" s="80" t="s">
        <v>415</v>
      </c>
      <c r="D381" s="80" t="s">
        <v>981</v>
      </c>
      <c r="E381" s="187">
        <v>1</v>
      </c>
    </row>
    <row r="382" spans="1:5" ht="15" hidden="1" x14ac:dyDescent="0.25">
      <c r="A382">
        <v>351130</v>
      </c>
      <c r="B382" s="82" t="s">
        <v>406</v>
      </c>
      <c r="C382" s="80" t="s">
        <v>415</v>
      </c>
      <c r="D382" s="80" t="s">
        <v>981</v>
      </c>
      <c r="E382" s="187">
        <v>1</v>
      </c>
    </row>
    <row r="383" spans="1:5" ht="30" hidden="1" x14ac:dyDescent="0.25">
      <c r="A383">
        <v>351190</v>
      </c>
      <c r="B383" s="82" t="s">
        <v>407</v>
      </c>
      <c r="C383" s="80" t="s">
        <v>415</v>
      </c>
      <c r="D383" s="80" t="s">
        <v>981</v>
      </c>
      <c r="E383" s="187">
        <v>1</v>
      </c>
    </row>
    <row r="384" spans="1:5" ht="15" hidden="1" x14ac:dyDescent="0.25">
      <c r="A384">
        <v>351201</v>
      </c>
      <c r="B384" s="82" t="s">
        <v>408</v>
      </c>
      <c r="C384" s="80" t="s">
        <v>415</v>
      </c>
      <c r="D384" s="80" t="s">
        <v>981</v>
      </c>
      <c r="E384" s="187">
        <v>1</v>
      </c>
    </row>
    <row r="385" spans="1:5" ht="15" hidden="1" x14ac:dyDescent="0.25">
      <c r="A385">
        <v>351310</v>
      </c>
      <c r="B385" s="82" t="s">
        <v>409</v>
      </c>
      <c r="C385" s="80" t="s">
        <v>415</v>
      </c>
      <c r="D385" s="80" t="s">
        <v>981</v>
      </c>
      <c r="E385" s="187">
        <v>1</v>
      </c>
    </row>
    <row r="386" spans="1:5" ht="15" hidden="1" x14ac:dyDescent="0.25">
      <c r="A386">
        <v>351320</v>
      </c>
      <c r="B386" s="82" t="s">
        <v>410</v>
      </c>
      <c r="C386" s="80" t="s">
        <v>415</v>
      </c>
      <c r="D386" s="80" t="s">
        <v>981</v>
      </c>
      <c r="E386" s="187">
        <v>1</v>
      </c>
    </row>
    <row r="387" spans="1:5" ht="15" hidden="1" x14ac:dyDescent="0.25">
      <c r="A387">
        <v>352010</v>
      </c>
      <c r="B387" s="82" t="s">
        <v>411</v>
      </c>
      <c r="C387" s="80" t="s">
        <v>415</v>
      </c>
      <c r="D387" s="80" t="s">
        <v>981</v>
      </c>
      <c r="E387" s="187">
        <v>1</v>
      </c>
    </row>
    <row r="388" spans="1:5" ht="15" hidden="1" x14ac:dyDescent="0.25">
      <c r="A388">
        <v>352020</v>
      </c>
      <c r="B388" s="82" t="s">
        <v>412</v>
      </c>
      <c r="C388" s="80" t="s">
        <v>415</v>
      </c>
      <c r="D388" s="80" t="s">
        <v>981</v>
      </c>
      <c r="E388" s="187">
        <v>0.7</v>
      </c>
    </row>
    <row r="389" spans="1:5" ht="15" hidden="1" x14ac:dyDescent="0.25">
      <c r="A389">
        <v>353001</v>
      </c>
      <c r="B389" s="82" t="s">
        <v>413</v>
      </c>
      <c r="C389" s="80" t="s">
        <v>415</v>
      </c>
      <c r="D389" s="80" t="s">
        <v>981</v>
      </c>
      <c r="E389" s="187">
        <v>0.7</v>
      </c>
    </row>
    <row r="390" spans="1:5" ht="15" hidden="1" x14ac:dyDescent="0.25">
      <c r="A390">
        <v>360010</v>
      </c>
      <c r="B390" s="82" t="s">
        <v>414</v>
      </c>
      <c r="C390" s="80" t="s">
        <v>415</v>
      </c>
      <c r="D390" s="80" t="s">
        <v>981</v>
      </c>
      <c r="E390" s="187">
        <v>1</v>
      </c>
    </row>
    <row r="391" spans="1:5" ht="15" hidden="1" x14ac:dyDescent="0.25">
      <c r="A391">
        <v>360020</v>
      </c>
      <c r="B391" s="82" t="s">
        <v>416</v>
      </c>
      <c r="C391" s="80" t="s">
        <v>415</v>
      </c>
      <c r="D391" s="80" t="s">
        <v>981</v>
      </c>
      <c r="E391" s="187">
        <v>1</v>
      </c>
    </row>
    <row r="392" spans="1:5" ht="15" hidden="1" x14ac:dyDescent="0.25">
      <c r="A392">
        <v>370000</v>
      </c>
      <c r="B392" s="82" t="s">
        <v>417</v>
      </c>
      <c r="C392" s="80" t="s">
        <v>415</v>
      </c>
      <c r="D392" s="80" t="s">
        <v>981</v>
      </c>
      <c r="E392" s="187">
        <v>1</v>
      </c>
    </row>
    <row r="393" spans="1:5" ht="15" hidden="1" x14ac:dyDescent="0.25">
      <c r="A393">
        <v>381100</v>
      </c>
      <c r="B393" s="82" t="s">
        <v>418</v>
      </c>
      <c r="C393" s="80" t="s">
        <v>415</v>
      </c>
      <c r="D393" s="80" t="s">
        <v>981</v>
      </c>
      <c r="E393" s="187">
        <v>1</v>
      </c>
    </row>
    <row r="394" spans="1:5" ht="15" hidden="1" x14ac:dyDescent="0.25">
      <c r="A394">
        <v>381200</v>
      </c>
      <c r="B394" s="82" t="s">
        <v>419</v>
      </c>
      <c r="C394" s="80" t="s">
        <v>415</v>
      </c>
      <c r="D394" s="80" t="s">
        <v>981</v>
      </c>
      <c r="E394" s="187">
        <v>1</v>
      </c>
    </row>
    <row r="395" spans="1:5" ht="15" hidden="1" x14ac:dyDescent="0.25">
      <c r="A395">
        <v>382010</v>
      </c>
      <c r="B395" s="82" t="s">
        <v>420</v>
      </c>
      <c r="C395" s="80" t="s">
        <v>415</v>
      </c>
      <c r="D395" s="80" t="s">
        <v>981</v>
      </c>
      <c r="E395" s="187">
        <v>0.7</v>
      </c>
    </row>
    <row r="396" spans="1:5" ht="15" hidden="1" x14ac:dyDescent="0.25">
      <c r="A396">
        <v>382020</v>
      </c>
      <c r="B396" s="82" t="s">
        <v>421</v>
      </c>
      <c r="C396" s="80" t="s">
        <v>415</v>
      </c>
      <c r="D396" s="80" t="s">
        <v>981</v>
      </c>
      <c r="E396" s="187">
        <v>0.7</v>
      </c>
    </row>
    <row r="397" spans="1:5" ht="15" hidden="1" x14ac:dyDescent="0.25">
      <c r="A397">
        <v>390000</v>
      </c>
      <c r="B397" s="82" t="s">
        <v>422</v>
      </c>
      <c r="C397" s="80" t="s">
        <v>415</v>
      </c>
      <c r="D397" s="80" t="s">
        <v>981</v>
      </c>
      <c r="E397" s="187">
        <v>0.7</v>
      </c>
    </row>
    <row r="398" spans="1:5" ht="45" hidden="1" x14ac:dyDescent="0.25">
      <c r="A398">
        <v>410011</v>
      </c>
      <c r="B398" s="82" t="s">
        <v>423</v>
      </c>
      <c r="C398" s="80" t="s">
        <v>424</v>
      </c>
      <c r="D398" s="80" t="s">
        <v>981</v>
      </c>
      <c r="E398" s="187">
        <v>0.7</v>
      </c>
    </row>
    <row r="399" spans="1:5" ht="45" hidden="1" x14ac:dyDescent="0.25">
      <c r="A399">
        <v>410021</v>
      </c>
      <c r="B399" s="82" t="s">
        <v>425</v>
      </c>
      <c r="C399" s="80" t="s">
        <v>424</v>
      </c>
      <c r="D399" s="80" t="s">
        <v>981</v>
      </c>
      <c r="E399" s="187">
        <v>0.7</v>
      </c>
    </row>
    <row r="400" spans="1:5" ht="45" hidden="1" x14ac:dyDescent="0.25">
      <c r="A400">
        <v>421000</v>
      </c>
      <c r="B400" s="82" t="s">
        <v>426</v>
      </c>
      <c r="C400" s="80" t="s">
        <v>424</v>
      </c>
      <c r="D400" s="80" t="s">
        <v>981</v>
      </c>
      <c r="E400" s="187">
        <v>0.7</v>
      </c>
    </row>
    <row r="401" spans="1:5" ht="15" hidden="1" x14ac:dyDescent="0.25">
      <c r="A401">
        <v>422100</v>
      </c>
      <c r="B401" s="82" t="s">
        <v>427</v>
      </c>
      <c r="C401" s="80" t="s">
        <v>424</v>
      </c>
      <c r="D401" s="80" t="s">
        <v>981</v>
      </c>
      <c r="E401" s="187">
        <v>0.7</v>
      </c>
    </row>
    <row r="402" spans="1:5" ht="30" hidden="1" x14ac:dyDescent="0.25">
      <c r="A402">
        <v>422200</v>
      </c>
      <c r="B402" s="82" t="s">
        <v>428</v>
      </c>
      <c r="C402" s="80" t="s">
        <v>424</v>
      </c>
      <c r="D402" s="80" t="s">
        <v>981</v>
      </c>
      <c r="E402" s="187">
        <v>0.7</v>
      </c>
    </row>
    <row r="403" spans="1:5" ht="15" hidden="1" x14ac:dyDescent="0.25">
      <c r="A403">
        <v>429010</v>
      </c>
      <c r="B403" s="82" t="s">
        <v>429</v>
      </c>
      <c r="C403" s="80" t="s">
        <v>424</v>
      </c>
      <c r="D403" s="80" t="s">
        <v>981</v>
      </c>
      <c r="E403" s="187">
        <v>0.7</v>
      </c>
    </row>
    <row r="404" spans="1:5" ht="30" hidden="1" x14ac:dyDescent="0.25">
      <c r="A404">
        <v>429090</v>
      </c>
      <c r="B404" s="82" t="s">
        <v>430</v>
      </c>
      <c r="C404" s="80" t="s">
        <v>424</v>
      </c>
      <c r="D404" s="80" t="s">
        <v>981</v>
      </c>
      <c r="E404" s="187">
        <v>0.7</v>
      </c>
    </row>
    <row r="405" spans="1:5" ht="30" hidden="1" x14ac:dyDescent="0.25">
      <c r="A405">
        <v>431100</v>
      </c>
      <c r="B405" s="82" t="s">
        <v>431</v>
      </c>
      <c r="C405" s="80" t="s">
        <v>424</v>
      </c>
      <c r="D405" s="80" t="s">
        <v>981</v>
      </c>
      <c r="E405" s="187">
        <v>0.7</v>
      </c>
    </row>
    <row r="406" spans="1:5" ht="45" hidden="1" x14ac:dyDescent="0.25">
      <c r="A406">
        <v>431210</v>
      </c>
      <c r="B406" s="82" t="s">
        <v>432</v>
      </c>
      <c r="C406" s="80" t="s">
        <v>424</v>
      </c>
      <c r="D406" s="80" t="s">
        <v>981</v>
      </c>
      <c r="E406" s="187">
        <v>0.7</v>
      </c>
    </row>
    <row r="407" spans="1:5" ht="75" hidden="1" x14ac:dyDescent="0.25">
      <c r="A407">
        <v>431220</v>
      </c>
      <c r="B407" s="82" t="s">
        <v>433</v>
      </c>
      <c r="C407" s="80" t="s">
        <v>424</v>
      </c>
      <c r="D407" s="80" t="s">
        <v>981</v>
      </c>
      <c r="E407" s="187">
        <v>0.7</v>
      </c>
    </row>
    <row r="408" spans="1:5" ht="15" hidden="1" x14ac:dyDescent="0.25">
      <c r="A408">
        <v>432110</v>
      </c>
      <c r="B408" s="82" t="s">
        <v>434</v>
      </c>
      <c r="C408" s="80" t="s">
        <v>424</v>
      </c>
      <c r="D408" s="80" t="s">
        <v>981</v>
      </c>
      <c r="E408" s="187">
        <v>0.7</v>
      </c>
    </row>
    <row r="409" spans="1:5" ht="30" hidden="1" x14ac:dyDescent="0.25">
      <c r="A409">
        <v>432190</v>
      </c>
      <c r="B409" s="82" t="s">
        <v>435</v>
      </c>
      <c r="C409" s="80" t="s">
        <v>424</v>
      </c>
      <c r="D409" s="80" t="s">
        <v>981</v>
      </c>
      <c r="E409" s="187">
        <v>0.7</v>
      </c>
    </row>
    <row r="410" spans="1:5" ht="30" hidden="1" x14ac:dyDescent="0.25">
      <c r="A410">
        <v>432200</v>
      </c>
      <c r="B410" s="82" t="s">
        <v>436</v>
      </c>
      <c r="C410" s="80" t="s">
        <v>424</v>
      </c>
      <c r="D410" s="80" t="s">
        <v>981</v>
      </c>
      <c r="E410" s="187">
        <v>0.7</v>
      </c>
    </row>
    <row r="411" spans="1:5" ht="15" hidden="1" x14ac:dyDescent="0.25">
      <c r="A411">
        <v>432910</v>
      </c>
      <c r="B411" s="82" t="s">
        <v>437</v>
      </c>
      <c r="C411" s="80" t="s">
        <v>424</v>
      </c>
      <c r="D411" s="80" t="s">
        <v>981</v>
      </c>
      <c r="E411" s="187">
        <v>0.7</v>
      </c>
    </row>
    <row r="412" spans="1:5" ht="15" hidden="1" x14ac:dyDescent="0.25">
      <c r="A412">
        <v>432920</v>
      </c>
      <c r="B412" s="82" t="s">
        <v>438</v>
      </c>
      <c r="C412" s="80" t="s">
        <v>424</v>
      </c>
      <c r="D412" s="80" t="s">
        <v>981</v>
      </c>
      <c r="E412" s="187">
        <v>0.7</v>
      </c>
    </row>
    <row r="413" spans="1:5" ht="15" hidden="1" x14ac:dyDescent="0.25">
      <c r="A413">
        <v>432990</v>
      </c>
      <c r="B413" s="82" t="s">
        <v>439</v>
      </c>
      <c r="C413" s="80" t="s">
        <v>424</v>
      </c>
      <c r="D413" s="80" t="s">
        <v>981</v>
      </c>
      <c r="E413" s="187">
        <v>0.7</v>
      </c>
    </row>
    <row r="414" spans="1:5" ht="30" hidden="1" x14ac:dyDescent="0.25">
      <c r="A414">
        <v>433010</v>
      </c>
      <c r="B414" s="82" t="s">
        <v>440</v>
      </c>
      <c r="C414" s="80" t="s">
        <v>424</v>
      </c>
      <c r="D414" s="80" t="s">
        <v>981</v>
      </c>
      <c r="E414" s="187">
        <v>0.7</v>
      </c>
    </row>
    <row r="415" spans="1:5" ht="30" hidden="1" x14ac:dyDescent="0.25">
      <c r="A415">
        <v>433020</v>
      </c>
      <c r="B415" s="82" t="s">
        <v>441</v>
      </c>
      <c r="C415" s="80" t="s">
        <v>424</v>
      </c>
      <c r="D415" s="80" t="s">
        <v>981</v>
      </c>
      <c r="E415" s="187">
        <v>0.7</v>
      </c>
    </row>
    <row r="416" spans="1:5" ht="15" hidden="1" x14ac:dyDescent="0.25">
      <c r="A416">
        <v>433030</v>
      </c>
      <c r="B416" s="82" t="s">
        <v>442</v>
      </c>
      <c r="C416" s="80" t="s">
        <v>424</v>
      </c>
      <c r="D416" s="80" t="s">
        <v>981</v>
      </c>
      <c r="E416" s="187">
        <v>0.7</v>
      </c>
    </row>
    <row r="417" spans="1:5" ht="15" hidden="1" x14ac:dyDescent="0.25">
      <c r="A417">
        <v>433040</v>
      </c>
      <c r="B417" s="82" t="s">
        <v>443</v>
      </c>
      <c r="C417" s="80" t="s">
        <v>424</v>
      </c>
      <c r="D417" s="80" t="s">
        <v>981</v>
      </c>
      <c r="E417" s="187">
        <v>0.7</v>
      </c>
    </row>
    <row r="418" spans="1:5" ht="15" hidden="1" x14ac:dyDescent="0.25">
      <c r="A418">
        <v>433090</v>
      </c>
      <c r="B418" s="82" t="s">
        <v>444</v>
      </c>
      <c r="C418" s="80" t="s">
        <v>424</v>
      </c>
      <c r="D418" s="80" t="s">
        <v>981</v>
      </c>
      <c r="E418" s="187">
        <v>0.7</v>
      </c>
    </row>
    <row r="419" spans="1:5" ht="15" hidden="1" x14ac:dyDescent="0.25">
      <c r="A419">
        <v>439100</v>
      </c>
      <c r="B419" s="82" t="s">
        <v>445</v>
      </c>
      <c r="C419" s="80" t="s">
        <v>424</v>
      </c>
      <c r="D419" s="80" t="s">
        <v>981</v>
      </c>
      <c r="E419" s="187">
        <v>0.7</v>
      </c>
    </row>
    <row r="420" spans="1:5" ht="15" hidden="1" x14ac:dyDescent="0.25">
      <c r="A420">
        <v>439910</v>
      </c>
      <c r="B420" s="82" t="s">
        <v>446</v>
      </c>
      <c r="C420" s="80" t="s">
        <v>424</v>
      </c>
      <c r="D420" s="80" t="s">
        <v>981</v>
      </c>
      <c r="E420" s="187">
        <v>0.7</v>
      </c>
    </row>
    <row r="421" spans="1:5" ht="45" hidden="1" x14ac:dyDescent="0.25">
      <c r="A421">
        <v>439990</v>
      </c>
      <c r="B421" s="82" t="s">
        <v>447</v>
      </c>
      <c r="C421" s="80" t="s">
        <v>424</v>
      </c>
      <c r="D421" s="80" t="s">
        <v>981</v>
      </c>
      <c r="E421" s="187">
        <v>0.7</v>
      </c>
    </row>
    <row r="422" spans="1:5" ht="15" hidden="1" x14ac:dyDescent="0.25">
      <c r="A422">
        <v>451110</v>
      </c>
      <c r="B422" s="82" t="s">
        <v>448</v>
      </c>
      <c r="C422" t="s">
        <v>449</v>
      </c>
      <c r="D422" s="80" t="s">
        <v>981</v>
      </c>
      <c r="E422" s="187">
        <v>0.7</v>
      </c>
    </row>
    <row r="423" spans="1:5" ht="30" hidden="1" x14ac:dyDescent="0.25">
      <c r="A423">
        <v>451190</v>
      </c>
      <c r="B423" s="82" t="s">
        <v>450</v>
      </c>
      <c r="C423" t="s">
        <v>449</v>
      </c>
      <c r="D423" s="80" t="s">
        <v>981</v>
      </c>
      <c r="E423" s="187">
        <v>0.7</v>
      </c>
    </row>
    <row r="424" spans="1:5" ht="15" hidden="1" x14ac:dyDescent="0.25">
      <c r="A424">
        <v>451210</v>
      </c>
      <c r="B424" s="82" t="s">
        <v>451</v>
      </c>
      <c r="C424" t="s">
        <v>449</v>
      </c>
      <c r="D424" s="80" t="s">
        <v>981</v>
      </c>
      <c r="E424" s="187">
        <v>0.7</v>
      </c>
    </row>
    <row r="425" spans="1:5" ht="30" hidden="1" x14ac:dyDescent="0.25">
      <c r="A425">
        <v>451290</v>
      </c>
      <c r="B425" s="82" t="s">
        <v>452</v>
      </c>
      <c r="C425" t="s">
        <v>449</v>
      </c>
      <c r="D425" s="80" t="s">
        <v>981</v>
      </c>
      <c r="E425" s="187">
        <v>0.7</v>
      </c>
    </row>
    <row r="426" spans="1:5" ht="15" hidden="1" x14ac:dyDescent="0.25">
      <c r="A426">
        <v>452101</v>
      </c>
      <c r="B426" s="82" t="s">
        <v>453</v>
      </c>
      <c r="C426" t="s">
        <v>449</v>
      </c>
      <c r="D426" s="80" t="s">
        <v>981</v>
      </c>
      <c r="E426" s="187">
        <v>1</v>
      </c>
    </row>
    <row r="427" spans="1:5" ht="15" hidden="1" x14ac:dyDescent="0.25">
      <c r="A427">
        <v>452210</v>
      </c>
      <c r="B427" s="82" t="s">
        <v>454</v>
      </c>
      <c r="C427" t="s">
        <v>449</v>
      </c>
      <c r="D427" s="80" t="s">
        <v>981</v>
      </c>
      <c r="E427" s="187">
        <v>1</v>
      </c>
    </row>
    <row r="428" spans="1:5" ht="15" hidden="1" x14ac:dyDescent="0.25">
      <c r="A428">
        <v>452220</v>
      </c>
      <c r="B428" s="82" t="s">
        <v>455</v>
      </c>
      <c r="C428" t="s">
        <v>449</v>
      </c>
      <c r="D428" s="80" t="s">
        <v>981</v>
      </c>
      <c r="E428" s="187">
        <v>1</v>
      </c>
    </row>
    <row r="429" spans="1:5" ht="30" hidden="1" x14ac:dyDescent="0.25">
      <c r="A429">
        <v>452300</v>
      </c>
      <c r="B429" s="82" t="s">
        <v>456</v>
      </c>
      <c r="C429" t="s">
        <v>449</v>
      </c>
      <c r="D429" s="80" t="s">
        <v>981</v>
      </c>
      <c r="E429" s="187">
        <v>1</v>
      </c>
    </row>
    <row r="430" spans="1:5" ht="30" hidden="1" x14ac:dyDescent="0.25">
      <c r="A430">
        <v>452401</v>
      </c>
      <c r="B430" s="82" t="s">
        <v>457</v>
      </c>
      <c r="C430" t="s">
        <v>449</v>
      </c>
      <c r="D430" s="80" t="s">
        <v>981</v>
      </c>
      <c r="E430" s="187">
        <v>1</v>
      </c>
    </row>
    <row r="431" spans="1:5" ht="15" hidden="1" x14ac:dyDescent="0.25">
      <c r="A431">
        <v>452500</v>
      </c>
      <c r="B431" s="82" t="s">
        <v>458</v>
      </c>
      <c r="C431" t="s">
        <v>449</v>
      </c>
      <c r="D431" s="80" t="s">
        <v>981</v>
      </c>
      <c r="E431" s="187">
        <v>1</v>
      </c>
    </row>
    <row r="432" spans="1:5" ht="15" hidden="1" x14ac:dyDescent="0.25">
      <c r="A432">
        <v>452600</v>
      </c>
      <c r="B432" s="82" t="s">
        <v>459</v>
      </c>
      <c r="C432" t="s">
        <v>449</v>
      </c>
      <c r="D432" s="80" t="s">
        <v>981</v>
      </c>
      <c r="E432" s="187">
        <v>1</v>
      </c>
    </row>
    <row r="433" spans="1:5" ht="15" hidden="1" x14ac:dyDescent="0.25">
      <c r="A433">
        <v>452700</v>
      </c>
      <c r="B433" s="82" t="s">
        <v>460</v>
      </c>
      <c r="C433" t="s">
        <v>449</v>
      </c>
      <c r="D433" s="80" t="s">
        <v>981</v>
      </c>
      <c r="E433" s="187">
        <v>1</v>
      </c>
    </row>
    <row r="434" spans="1:5" ht="15" hidden="1" x14ac:dyDescent="0.25">
      <c r="A434">
        <v>452800</v>
      </c>
      <c r="B434" s="82" t="s">
        <v>461</v>
      </c>
      <c r="C434" t="s">
        <v>449</v>
      </c>
      <c r="D434" s="80" t="s">
        <v>981</v>
      </c>
      <c r="E434" s="187">
        <v>1</v>
      </c>
    </row>
    <row r="435" spans="1:5" ht="15" hidden="1" x14ac:dyDescent="0.25">
      <c r="A435">
        <v>452910</v>
      </c>
      <c r="B435" s="82" t="s">
        <v>462</v>
      </c>
      <c r="C435" t="s">
        <v>449</v>
      </c>
      <c r="D435" s="80" t="s">
        <v>981</v>
      </c>
      <c r="E435" s="187">
        <v>1</v>
      </c>
    </row>
    <row r="436" spans="1:5" ht="15" hidden="1" x14ac:dyDescent="0.25">
      <c r="A436">
        <v>452990</v>
      </c>
      <c r="B436" s="82" t="s">
        <v>463</v>
      </c>
      <c r="C436" t="s">
        <v>449</v>
      </c>
      <c r="D436" s="80" t="s">
        <v>981</v>
      </c>
      <c r="E436" s="187">
        <v>1</v>
      </c>
    </row>
    <row r="437" spans="1:5" ht="15" hidden="1" x14ac:dyDescent="0.25">
      <c r="A437">
        <v>453100</v>
      </c>
      <c r="B437" s="82" t="s">
        <v>464</v>
      </c>
      <c r="C437" t="s">
        <v>449</v>
      </c>
      <c r="D437" s="80" t="s">
        <v>981</v>
      </c>
      <c r="E437" s="187">
        <v>0.7</v>
      </c>
    </row>
    <row r="438" spans="1:5" ht="15" hidden="1" x14ac:dyDescent="0.25">
      <c r="A438">
        <v>453210</v>
      </c>
      <c r="B438" s="82" t="s">
        <v>465</v>
      </c>
      <c r="C438" t="s">
        <v>449</v>
      </c>
      <c r="D438" s="80" t="s">
        <v>981</v>
      </c>
      <c r="E438" s="187">
        <v>0.7</v>
      </c>
    </row>
    <row r="439" spans="1:5" ht="15" hidden="1" x14ac:dyDescent="0.25">
      <c r="A439">
        <v>453220</v>
      </c>
      <c r="B439" s="82" t="s">
        <v>466</v>
      </c>
      <c r="C439" t="s">
        <v>449</v>
      </c>
      <c r="D439" s="80" t="s">
        <v>981</v>
      </c>
      <c r="E439" s="187">
        <v>0.7</v>
      </c>
    </row>
    <row r="440" spans="1:5" ht="15" hidden="1" x14ac:dyDescent="0.25">
      <c r="A440">
        <v>453291</v>
      </c>
      <c r="B440" s="82" t="s">
        <v>467</v>
      </c>
      <c r="C440" t="s">
        <v>449</v>
      </c>
      <c r="D440" s="80" t="s">
        <v>981</v>
      </c>
      <c r="E440" s="187">
        <v>0.7</v>
      </c>
    </row>
    <row r="441" spans="1:5" ht="15" hidden="1" x14ac:dyDescent="0.25">
      <c r="A441">
        <v>453292</v>
      </c>
      <c r="B441" s="82" t="s">
        <v>468</v>
      </c>
      <c r="C441" t="s">
        <v>449</v>
      </c>
      <c r="D441" s="80" t="s">
        <v>981</v>
      </c>
      <c r="E441" s="187">
        <v>0.7</v>
      </c>
    </row>
    <row r="442" spans="1:5" ht="15" hidden="1" x14ac:dyDescent="0.25">
      <c r="A442">
        <v>454010</v>
      </c>
      <c r="B442" s="82" t="s">
        <v>469</v>
      </c>
      <c r="C442" t="s">
        <v>449</v>
      </c>
      <c r="D442" s="80" t="s">
        <v>981</v>
      </c>
      <c r="E442" s="187">
        <v>0.7</v>
      </c>
    </row>
    <row r="443" spans="1:5" ht="15" hidden="1" x14ac:dyDescent="0.25">
      <c r="A443">
        <v>454020</v>
      </c>
      <c r="B443" s="82" t="s">
        <v>470</v>
      </c>
      <c r="C443" t="s">
        <v>449</v>
      </c>
      <c r="D443" s="80" t="s">
        <v>981</v>
      </c>
      <c r="E443" s="187">
        <v>1</v>
      </c>
    </row>
    <row r="444" spans="1:5" ht="15" hidden="1" x14ac:dyDescent="0.25">
      <c r="A444">
        <v>461011</v>
      </c>
      <c r="B444" s="82" t="s">
        <v>471</v>
      </c>
      <c r="C444" t="s">
        <v>449</v>
      </c>
      <c r="D444" s="80" t="s">
        <v>981</v>
      </c>
      <c r="E444" s="187">
        <v>1</v>
      </c>
    </row>
    <row r="445" spans="1:5" ht="15" hidden="1" x14ac:dyDescent="0.25">
      <c r="A445">
        <v>461012</v>
      </c>
      <c r="B445" s="82" t="s">
        <v>472</v>
      </c>
      <c r="C445" t="s">
        <v>449</v>
      </c>
      <c r="D445" s="80" t="s">
        <v>981</v>
      </c>
      <c r="E445" s="187">
        <v>1</v>
      </c>
    </row>
    <row r="446" spans="1:5" ht="15" hidden="1" x14ac:dyDescent="0.25">
      <c r="A446">
        <v>461013</v>
      </c>
      <c r="B446" s="82" t="s">
        <v>473</v>
      </c>
      <c r="C446" t="s">
        <v>449</v>
      </c>
      <c r="D446" s="80" t="s">
        <v>981</v>
      </c>
      <c r="E446" s="187">
        <v>0.7</v>
      </c>
    </row>
    <row r="447" spans="1:5" ht="30" hidden="1" x14ac:dyDescent="0.25">
      <c r="A447">
        <v>461014</v>
      </c>
      <c r="B447" s="82" t="s">
        <v>474</v>
      </c>
      <c r="C447" t="s">
        <v>449</v>
      </c>
      <c r="D447" s="80" t="s">
        <v>981</v>
      </c>
      <c r="E447" s="187">
        <v>1</v>
      </c>
    </row>
    <row r="448" spans="1:5" ht="15" hidden="1" x14ac:dyDescent="0.25">
      <c r="A448">
        <v>461019</v>
      </c>
      <c r="B448" s="82" t="s">
        <v>475</v>
      </c>
      <c r="C448" t="s">
        <v>449</v>
      </c>
      <c r="D448" s="80" t="s">
        <v>981</v>
      </c>
      <c r="E448" s="187">
        <v>1</v>
      </c>
    </row>
    <row r="449" spans="1:5" ht="15" hidden="1" x14ac:dyDescent="0.25">
      <c r="A449">
        <v>461021</v>
      </c>
      <c r="B449" s="82" t="s">
        <v>476</v>
      </c>
      <c r="C449" t="s">
        <v>449</v>
      </c>
      <c r="D449" s="80" t="s">
        <v>981</v>
      </c>
      <c r="E449" s="187">
        <v>1</v>
      </c>
    </row>
    <row r="450" spans="1:5" ht="15" hidden="1" x14ac:dyDescent="0.25">
      <c r="A450">
        <v>461022</v>
      </c>
      <c r="B450" s="82" t="s">
        <v>477</v>
      </c>
      <c r="C450" t="s">
        <v>449</v>
      </c>
      <c r="D450" s="80" t="s">
        <v>981</v>
      </c>
      <c r="E450" s="187">
        <v>1</v>
      </c>
    </row>
    <row r="451" spans="1:5" ht="15" hidden="1" x14ac:dyDescent="0.25">
      <c r="A451">
        <v>461029</v>
      </c>
      <c r="B451" s="82" t="s">
        <v>478</v>
      </c>
      <c r="C451" t="s">
        <v>449</v>
      </c>
      <c r="D451" s="80" t="s">
        <v>981</v>
      </c>
      <c r="E451" s="187">
        <v>1</v>
      </c>
    </row>
    <row r="452" spans="1:5" ht="15" hidden="1" x14ac:dyDescent="0.25">
      <c r="A452">
        <v>461031</v>
      </c>
      <c r="B452" s="82" t="s">
        <v>479</v>
      </c>
      <c r="C452" t="s">
        <v>449</v>
      </c>
      <c r="D452" s="80" t="s">
        <v>981</v>
      </c>
      <c r="E452" s="187">
        <v>1</v>
      </c>
    </row>
    <row r="453" spans="1:5" ht="15" hidden="1" x14ac:dyDescent="0.25">
      <c r="A453">
        <v>461032</v>
      </c>
      <c r="B453" s="82" t="s">
        <v>480</v>
      </c>
      <c r="C453" t="s">
        <v>449</v>
      </c>
      <c r="D453" s="80" t="s">
        <v>981</v>
      </c>
      <c r="E453" s="187">
        <v>1</v>
      </c>
    </row>
    <row r="454" spans="1:5" ht="15" hidden="1" x14ac:dyDescent="0.25">
      <c r="A454">
        <v>461039</v>
      </c>
      <c r="B454" s="82" t="s">
        <v>481</v>
      </c>
      <c r="C454" t="s">
        <v>449</v>
      </c>
      <c r="D454" s="80" t="s">
        <v>981</v>
      </c>
      <c r="E454" s="187">
        <v>1</v>
      </c>
    </row>
    <row r="455" spans="1:5" ht="15" hidden="1" x14ac:dyDescent="0.25">
      <c r="A455">
        <v>461040</v>
      </c>
      <c r="B455" s="82" t="s">
        <v>482</v>
      </c>
      <c r="C455" t="s">
        <v>449</v>
      </c>
      <c r="D455" s="80" t="s">
        <v>981</v>
      </c>
      <c r="E455" s="187">
        <v>0.7</v>
      </c>
    </row>
    <row r="456" spans="1:5" ht="30" hidden="1" x14ac:dyDescent="0.25">
      <c r="A456">
        <v>461091</v>
      </c>
      <c r="B456" s="82" t="s">
        <v>483</v>
      </c>
      <c r="C456" t="s">
        <v>449</v>
      </c>
      <c r="D456" s="80" t="s">
        <v>981</v>
      </c>
      <c r="E456" s="187">
        <v>0.7</v>
      </c>
    </row>
    <row r="457" spans="1:5" ht="15" hidden="1" x14ac:dyDescent="0.25">
      <c r="A457">
        <v>461092</v>
      </c>
      <c r="B457" s="82" t="s">
        <v>484</v>
      </c>
      <c r="C457" t="s">
        <v>449</v>
      </c>
      <c r="D457" s="80" t="s">
        <v>981</v>
      </c>
      <c r="E457" s="187">
        <v>0.7</v>
      </c>
    </row>
    <row r="458" spans="1:5" ht="15" hidden="1" x14ac:dyDescent="0.25">
      <c r="A458">
        <v>461093</v>
      </c>
      <c r="B458" s="82" t="s">
        <v>485</v>
      </c>
      <c r="C458" t="s">
        <v>449</v>
      </c>
      <c r="D458" s="80" t="s">
        <v>981</v>
      </c>
      <c r="E458" s="187">
        <v>0.7</v>
      </c>
    </row>
    <row r="459" spans="1:5" ht="30" hidden="1" x14ac:dyDescent="0.25">
      <c r="A459">
        <v>461094</v>
      </c>
      <c r="B459" s="82" t="s">
        <v>486</v>
      </c>
      <c r="C459" t="s">
        <v>449</v>
      </c>
      <c r="D459" s="80" t="s">
        <v>981</v>
      </c>
      <c r="E459" s="187">
        <v>0.7</v>
      </c>
    </row>
    <row r="460" spans="1:5" ht="30" hidden="1" x14ac:dyDescent="0.25">
      <c r="A460">
        <v>461095</v>
      </c>
      <c r="B460" s="82" t="s">
        <v>487</v>
      </c>
      <c r="C460" t="s">
        <v>449</v>
      </c>
      <c r="D460" s="80" t="s">
        <v>981</v>
      </c>
      <c r="E460" s="187">
        <v>0.7</v>
      </c>
    </row>
    <row r="461" spans="1:5" ht="15" hidden="1" x14ac:dyDescent="0.25">
      <c r="A461">
        <v>461099</v>
      </c>
      <c r="B461" s="82" t="s">
        <v>488</v>
      </c>
      <c r="C461" t="s">
        <v>449</v>
      </c>
      <c r="D461" s="80" t="s">
        <v>981</v>
      </c>
      <c r="E461" s="187">
        <v>0.7</v>
      </c>
    </row>
    <row r="462" spans="1:5" ht="15" hidden="1" x14ac:dyDescent="0.25">
      <c r="A462">
        <v>462110</v>
      </c>
      <c r="B462" s="82" t="s">
        <v>489</v>
      </c>
      <c r="C462" t="s">
        <v>449</v>
      </c>
      <c r="D462" s="80" t="s">
        <v>981</v>
      </c>
      <c r="E462" s="187">
        <v>0.7</v>
      </c>
    </row>
    <row r="463" spans="1:5" ht="15" hidden="1" x14ac:dyDescent="0.25">
      <c r="A463">
        <v>462120</v>
      </c>
      <c r="B463" s="82" t="s">
        <v>490</v>
      </c>
      <c r="C463" t="s">
        <v>449</v>
      </c>
      <c r="D463" s="80" t="s">
        <v>981</v>
      </c>
      <c r="E463" s="187">
        <v>0.8</v>
      </c>
    </row>
    <row r="464" spans="1:5" ht="15" hidden="1" x14ac:dyDescent="0.25">
      <c r="A464">
        <v>462131</v>
      </c>
      <c r="B464" s="82" t="s">
        <v>491</v>
      </c>
      <c r="C464" t="s">
        <v>449</v>
      </c>
      <c r="D464" s="80" t="s">
        <v>981</v>
      </c>
      <c r="E464" s="187">
        <v>1</v>
      </c>
    </row>
    <row r="465" spans="1:5" ht="15" hidden="1" x14ac:dyDescent="0.25">
      <c r="A465">
        <v>462132</v>
      </c>
      <c r="B465" s="82" t="s">
        <v>492</v>
      </c>
      <c r="C465" t="s">
        <v>449</v>
      </c>
      <c r="D465" s="80" t="s">
        <v>981</v>
      </c>
      <c r="E465" s="187">
        <v>1</v>
      </c>
    </row>
    <row r="466" spans="1:5" ht="30" hidden="1" x14ac:dyDescent="0.25">
      <c r="A466">
        <v>462190</v>
      </c>
      <c r="B466" s="82" t="s">
        <v>493</v>
      </c>
      <c r="C466" t="s">
        <v>449</v>
      </c>
      <c r="D466" s="80" t="s">
        <v>981</v>
      </c>
      <c r="E466" s="187">
        <v>1</v>
      </c>
    </row>
    <row r="467" spans="1:5" ht="15" hidden="1" x14ac:dyDescent="0.25">
      <c r="A467">
        <v>462201</v>
      </c>
      <c r="B467" s="82" t="s">
        <v>494</v>
      </c>
      <c r="C467" t="s">
        <v>449</v>
      </c>
      <c r="D467" s="80" t="s">
        <v>981</v>
      </c>
      <c r="E467" s="187">
        <v>0.7</v>
      </c>
    </row>
    <row r="468" spans="1:5" ht="15" hidden="1" x14ac:dyDescent="0.25">
      <c r="A468">
        <v>462209</v>
      </c>
      <c r="B468" s="82" t="s">
        <v>495</v>
      </c>
      <c r="C468" t="s">
        <v>449</v>
      </c>
      <c r="D468" s="80" t="s">
        <v>981</v>
      </c>
      <c r="E468" s="187">
        <v>0.7</v>
      </c>
    </row>
    <row r="469" spans="1:5" ht="15" hidden="1" x14ac:dyDescent="0.25">
      <c r="A469">
        <v>463111</v>
      </c>
      <c r="B469" s="82" t="s">
        <v>496</v>
      </c>
      <c r="C469" t="s">
        <v>449</v>
      </c>
      <c r="D469" s="80" t="s">
        <v>981</v>
      </c>
      <c r="E469" s="187">
        <v>1</v>
      </c>
    </row>
    <row r="470" spans="1:5" ht="15" hidden="1" x14ac:dyDescent="0.25">
      <c r="A470">
        <v>463112</v>
      </c>
      <c r="B470" s="82" t="s">
        <v>497</v>
      </c>
      <c r="C470" t="s">
        <v>449</v>
      </c>
      <c r="D470" s="80" t="s">
        <v>981</v>
      </c>
      <c r="E470" s="187">
        <v>1</v>
      </c>
    </row>
    <row r="471" spans="1:5" ht="15" hidden="1" x14ac:dyDescent="0.25">
      <c r="A471">
        <v>463121</v>
      </c>
      <c r="B471" s="82" t="s">
        <v>498</v>
      </c>
      <c r="C471" t="s">
        <v>449</v>
      </c>
      <c r="D471" s="80" t="s">
        <v>981</v>
      </c>
      <c r="E471" s="187">
        <v>1</v>
      </c>
    </row>
    <row r="472" spans="1:5" ht="30" hidden="1" x14ac:dyDescent="0.25">
      <c r="A472">
        <v>463129</v>
      </c>
      <c r="B472" s="82" t="s">
        <v>499</v>
      </c>
      <c r="C472" t="s">
        <v>449</v>
      </c>
      <c r="D472" s="80" t="s">
        <v>981</v>
      </c>
      <c r="E472" s="187">
        <v>0.7</v>
      </c>
    </row>
    <row r="473" spans="1:5" ht="15" hidden="1" x14ac:dyDescent="0.25">
      <c r="A473">
        <v>463130</v>
      </c>
      <c r="B473" s="82" t="s">
        <v>500</v>
      </c>
      <c r="C473" t="s">
        <v>449</v>
      </c>
      <c r="D473" s="80" t="s">
        <v>981</v>
      </c>
      <c r="E473" s="187">
        <v>1</v>
      </c>
    </row>
    <row r="474" spans="1:5" ht="15" hidden="1" x14ac:dyDescent="0.25">
      <c r="A474">
        <v>463140</v>
      </c>
      <c r="B474" s="82" t="s">
        <v>501</v>
      </c>
      <c r="C474" t="s">
        <v>449</v>
      </c>
      <c r="D474" s="80" t="s">
        <v>981</v>
      </c>
      <c r="E474" s="187">
        <v>0.7</v>
      </c>
    </row>
    <row r="475" spans="1:5" ht="15" hidden="1" x14ac:dyDescent="0.25">
      <c r="A475">
        <v>463151</v>
      </c>
      <c r="B475" s="82" t="s">
        <v>502</v>
      </c>
      <c r="C475" t="s">
        <v>449</v>
      </c>
      <c r="D475" s="80" t="s">
        <v>981</v>
      </c>
      <c r="E475" s="187">
        <v>1</v>
      </c>
    </row>
    <row r="476" spans="1:5" ht="15" hidden="1" x14ac:dyDescent="0.25">
      <c r="A476">
        <v>463152</v>
      </c>
      <c r="B476" s="82" t="s">
        <v>503</v>
      </c>
      <c r="C476" t="s">
        <v>449</v>
      </c>
      <c r="D476" s="80" t="s">
        <v>981</v>
      </c>
      <c r="E476" s="187">
        <v>1</v>
      </c>
    </row>
    <row r="477" spans="1:5" ht="15" hidden="1" x14ac:dyDescent="0.25">
      <c r="A477">
        <v>463153</v>
      </c>
      <c r="B477" s="82" t="s">
        <v>504</v>
      </c>
      <c r="C477" t="s">
        <v>449</v>
      </c>
      <c r="D477" s="80" t="s">
        <v>981</v>
      </c>
      <c r="E477" s="187">
        <v>0.7</v>
      </c>
    </row>
    <row r="478" spans="1:5" ht="15" hidden="1" x14ac:dyDescent="0.25">
      <c r="A478">
        <v>463154</v>
      </c>
      <c r="B478" s="82" t="s">
        <v>505</v>
      </c>
      <c r="C478" t="s">
        <v>449</v>
      </c>
      <c r="D478" s="80" t="s">
        <v>981</v>
      </c>
      <c r="E478" s="187">
        <v>0.7</v>
      </c>
    </row>
    <row r="479" spans="1:5" ht="15" hidden="1" x14ac:dyDescent="0.25">
      <c r="A479">
        <v>463159</v>
      </c>
      <c r="B479" s="82" t="s">
        <v>506</v>
      </c>
      <c r="C479" t="s">
        <v>449</v>
      </c>
      <c r="D479" s="80" t="s">
        <v>981</v>
      </c>
      <c r="E479" s="187">
        <v>1</v>
      </c>
    </row>
    <row r="480" spans="1:5" ht="15" hidden="1" x14ac:dyDescent="0.25">
      <c r="A480">
        <v>463160</v>
      </c>
      <c r="B480" s="82" t="s">
        <v>507</v>
      </c>
      <c r="C480" t="s">
        <v>449</v>
      </c>
      <c r="D480" s="80" t="s">
        <v>981</v>
      </c>
      <c r="E480" s="187">
        <v>1</v>
      </c>
    </row>
    <row r="481" spans="1:5" ht="15" hidden="1" x14ac:dyDescent="0.25">
      <c r="A481">
        <v>463170</v>
      </c>
      <c r="B481" s="82" t="s">
        <v>508</v>
      </c>
      <c r="C481" t="s">
        <v>449</v>
      </c>
      <c r="D481" s="80" t="s">
        <v>981</v>
      </c>
      <c r="E481" s="187">
        <v>0.7</v>
      </c>
    </row>
    <row r="482" spans="1:5" ht="15" hidden="1" x14ac:dyDescent="0.25">
      <c r="A482">
        <v>463180</v>
      </c>
      <c r="B482" s="82" t="s">
        <v>509</v>
      </c>
      <c r="C482" t="s">
        <v>449</v>
      </c>
      <c r="D482" s="80" t="s">
        <v>981</v>
      </c>
      <c r="E482" s="187">
        <v>1</v>
      </c>
    </row>
    <row r="483" spans="1:5" ht="15" hidden="1" x14ac:dyDescent="0.25">
      <c r="A483">
        <v>463191</v>
      </c>
      <c r="B483" s="82" t="s">
        <v>510</v>
      </c>
      <c r="C483" t="s">
        <v>449</v>
      </c>
      <c r="D483" s="80" t="s">
        <v>981</v>
      </c>
      <c r="E483" s="187">
        <v>0.7</v>
      </c>
    </row>
    <row r="484" spans="1:5" ht="15" hidden="1" x14ac:dyDescent="0.25">
      <c r="A484">
        <v>463199</v>
      </c>
      <c r="B484" s="82" t="s">
        <v>511</v>
      </c>
      <c r="C484" t="s">
        <v>449</v>
      </c>
      <c r="D484" s="80" t="s">
        <v>981</v>
      </c>
      <c r="E484" s="187">
        <v>1</v>
      </c>
    </row>
    <row r="485" spans="1:5" ht="15" hidden="1" x14ac:dyDescent="0.25">
      <c r="A485">
        <v>463211</v>
      </c>
      <c r="B485" s="82" t="s">
        <v>512</v>
      </c>
      <c r="C485" t="s">
        <v>449</v>
      </c>
      <c r="D485" s="80" t="s">
        <v>981</v>
      </c>
      <c r="E485" s="187">
        <v>1</v>
      </c>
    </row>
    <row r="486" spans="1:5" ht="15" hidden="1" x14ac:dyDescent="0.25">
      <c r="A486">
        <v>463212</v>
      </c>
      <c r="B486" s="82" t="s">
        <v>513</v>
      </c>
      <c r="C486" t="s">
        <v>449</v>
      </c>
      <c r="D486" s="80" t="s">
        <v>981</v>
      </c>
      <c r="E486" s="187">
        <v>0.7</v>
      </c>
    </row>
    <row r="487" spans="1:5" ht="15" hidden="1" x14ac:dyDescent="0.25">
      <c r="A487">
        <v>463219</v>
      </c>
      <c r="B487" s="82" t="s">
        <v>514</v>
      </c>
      <c r="C487" t="s">
        <v>449</v>
      </c>
      <c r="D487" s="80" t="s">
        <v>981</v>
      </c>
      <c r="E487" s="187">
        <v>0.7</v>
      </c>
    </row>
    <row r="488" spans="1:5" ht="30" hidden="1" x14ac:dyDescent="0.25">
      <c r="A488">
        <v>463220</v>
      </c>
      <c r="B488" s="82" t="s">
        <v>515</v>
      </c>
      <c r="C488" t="s">
        <v>449</v>
      </c>
      <c r="D488" s="80" t="s">
        <v>981</v>
      </c>
      <c r="E488" s="187">
        <v>0.7</v>
      </c>
    </row>
    <row r="489" spans="1:5" ht="15" hidden="1" x14ac:dyDescent="0.25">
      <c r="A489">
        <v>463300</v>
      </c>
      <c r="B489" s="82" t="s">
        <v>516</v>
      </c>
      <c r="C489" t="s">
        <v>449</v>
      </c>
      <c r="D489" s="80" t="s">
        <v>981</v>
      </c>
      <c r="E489" s="187">
        <v>0.7</v>
      </c>
    </row>
    <row r="490" spans="1:5" ht="15" hidden="1" x14ac:dyDescent="0.25">
      <c r="A490">
        <v>464111</v>
      </c>
      <c r="B490" s="82" t="s">
        <v>517</v>
      </c>
      <c r="C490" t="s">
        <v>449</v>
      </c>
      <c r="D490" s="80" t="s">
        <v>981</v>
      </c>
      <c r="E490" s="187">
        <v>0.7</v>
      </c>
    </row>
    <row r="491" spans="1:5" ht="15" hidden="1" x14ac:dyDescent="0.25">
      <c r="A491">
        <v>464112</v>
      </c>
      <c r="B491" s="82" t="s">
        <v>518</v>
      </c>
      <c r="C491" t="s">
        <v>449</v>
      </c>
      <c r="D491" s="80" t="s">
        <v>981</v>
      </c>
      <c r="E491" s="187">
        <v>0.7</v>
      </c>
    </row>
    <row r="492" spans="1:5" ht="15" hidden="1" x14ac:dyDescent="0.25">
      <c r="A492">
        <v>464113</v>
      </c>
      <c r="B492" s="82" t="s">
        <v>519</v>
      </c>
      <c r="C492" t="s">
        <v>449</v>
      </c>
      <c r="D492" s="80" t="s">
        <v>981</v>
      </c>
      <c r="E492" s="187">
        <v>0.7</v>
      </c>
    </row>
    <row r="493" spans="1:5" ht="15" hidden="1" x14ac:dyDescent="0.25">
      <c r="A493">
        <v>464114</v>
      </c>
      <c r="B493" s="82" t="s">
        <v>520</v>
      </c>
      <c r="C493" t="s">
        <v>449</v>
      </c>
      <c r="D493" s="80" t="s">
        <v>981</v>
      </c>
      <c r="E493" s="187">
        <v>0.7</v>
      </c>
    </row>
    <row r="494" spans="1:5" ht="15" hidden="1" x14ac:dyDescent="0.25">
      <c r="A494">
        <v>464119</v>
      </c>
      <c r="B494" s="82" t="s">
        <v>521</v>
      </c>
      <c r="C494" t="s">
        <v>449</v>
      </c>
      <c r="D494" s="80" t="s">
        <v>981</v>
      </c>
      <c r="E494" s="187">
        <v>0.7</v>
      </c>
    </row>
    <row r="495" spans="1:5" ht="15" hidden="1" x14ac:dyDescent="0.25">
      <c r="A495">
        <v>464121</v>
      </c>
      <c r="B495" s="82" t="s">
        <v>522</v>
      </c>
      <c r="C495" t="s">
        <v>449</v>
      </c>
      <c r="D495" s="80" t="s">
        <v>981</v>
      </c>
      <c r="E495" s="187">
        <v>0.7</v>
      </c>
    </row>
    <row r="496" spans="1:5" ht="15" hidden="1" x14ac:dyDescent="0.25">
      <c r="A496">
        <v>464122</v>
      </c>
      <c r="B496" s="82" t="s">
        <v>523</v>
      </c>
      <c r="C496" t="s">
        <v>449</v>
      </c>
      <c r="D496" s="80" t="s">
        <v>981</v>
      </c>
      <c r="E496" s="187">
        <v>0.7</v>
      </c>
    </row>
    <row r="497" spans="1:5" ht="15" hidden="1" x14ac:dyDescent="0.25">
      <c r="A497">
        <v>464129</v>
      </c>
      <c r="B497" s="82" t="s">
        <v>524</v>
      </c>
      <c r="C497" t="s">
        <v>449</v>
      </c>
      <c r="D497" s="80" t="s">
        <v>981</v>
      </c>
      <c r="E497" s="187">
        <v>0.7</v>
      </c>
    </row>
    <row r="498" spans="1:5" ht="15" hidden="1" x14ac:dyDescent="0.25">
      <c r="A498">
        <v>464130</v>
      </c>
      <c r="B498" s="82" t="s">
        <v>525</v>
      </c>
      <c r="C498" t="s">
        <v>449</v>
      </c>
      <c r="D498" s="80" t="s">
        <v>981</v>
      </c>
      <c r="E498" s="187">
        <v>0.7</v>
      </c>
    </row>
    <row r="499" spans="1:5" ht="15" hidden="1" x14ac:dyDescent="0.25">
      <c r="A499">
        <v>464141</v>
      </c>
      <c r="B499" s="82" t="s">
        <v>526</v>
      </c>
      <c r="C499" t="s">
        <v>449</v>
      </c>
      <c r="D499" s="80" t="s">
        <v>981</v>
      </c>
      <c r="E499" s="187">
        <v>0.7</v>
      </c>
    </row>
    <row r="500" spans="1:5" ht="15" hidden="1" x14ac:dyDescent="0.25">
      <c r="A500">
        <v>464142</v>
      </c>
      <c r="B500" s="82" t="s">
        <v>527</v>
      </c>
      <c r="C500" t="s">
        <v>449</v>
      </c>
      <c r="D500" s="80" t="s">
        <v>981</v>
      </c>
      <c r="E500" s="187">
        <v>0.7</v>
      </c>
    </row>
    <row r="501" spans="1:5" ht="15" hidden="1" x14ac:dyDescent="0.25">
      <c r="A501">
        <v>464149</v>
      </c>
      <c r="B501" s="82" t="s">
        <v>528</v>
      </c>
      <c r="C501" t="s">
        <v>449</v>
      </c>
      <c r="D501" s="80" t="s">
        <v>981</v>
      </c>
      <c r="E501" s="187">
        <v>0.7</v>
      </c>
    </row>
    <row r="502" spans="1:5" ht="15" hidden="1" x14ac:dyDescent="0.25">
      <c r="A502">
        <v>464150</v>
      </c>
      <c r="B502" s="82" t="s">
        <v>529</v>
      </c>
      <c r="C502" t="s">
        <v>449</v>
      </c>
      <c r="D502" s="80" t="s">
        <v>981</v>
      </c>
      <c r="E502" s="187">
        <v>0.7</v>
      </c>
    </row>
    <row r="503" spans="1:5" ht="15" hidden="1" x14ac:dyDescent="0.25">
      <c r="A503">
        <v>464211</v>
      </c>
      <c r="B503" s="82" t="s">
        <v>530</v>
      </c>
      <c r="C503" t="s">
        <v>449</v>
      </c>
      <c r="D503" s="80" t="s">
        <v>981</v>
      </c>
      <c r="E503" s="187">
        <v>0.7</v>
      </c>
    </row>
    <row r="504" spans="1:5" ht="15" hidden="1" x14ac:dyDescent="0.25">
      <c r="A504">
        <v>464212</v>
      </c>
      <c r="B504" s="82" t="s">
        <v>531</v>
      </c>
      <c r="C504" t="s">
        <v>449</v>
      </c>
      <c r="D504" s="80" t="s">
        <v>981</v>
      </c>
      <c r="E504" s="187">
        <v>0.7</v>
      </c>
    </row>
    <row r="505" spans="1:5" ht="15" hidden="1" x14ac:dyDescent="0.25">
      <c r="A505">
        <v>464221</v>
      </c>
      <c r="B505" s="82" t="s">
        <v>532</v>
      </c>
      <c r="C505" t="s">
        <v>449</v>
      </c>
      <c r="D505" s="80" t="s">
        <v>981</v>
      </c>
      <c r="E505" s="187">
        <v>0.7</v>
      </c>
    </row>
    <row r="506" spans="1:5" ht="15" hidden="1" x14ac:dyDescent="0.25">
      <c r="A506">
        <v>464222</v>
      </c>
      <c r="B506" s="82" t="s">
        <v>533</v>
      </c>
      <c r="C506" t="s">
        <v>449</v>
      </c>
      <c r="D506" s="80" t="s">
        <v>981</v>
      </c>
      <c r="E506" s="187">
        <v>0.7</v>
      </c>
    </row>
    <row r="507" spans="1:5" ht="15" hidden="1" x14ac:dyDescent="0.25">
      <c r="A507">
        <v>464223</v>
      </c>
      <c r="B507" s="82" t="s">
        <v>534</v>
      </c>
      <c r="C507" t="s">
        <v>449</v>
      </c>
      <c r="D507" s="80" t="s">
        <v>981</v>
      </c>
      <c r="E507" s="187">
        <v>0.7</v>
      </c>
    </row>
    <row r="508" spans="1:5" ht="30" hidden="1" x14ac:dyDescent="0.25">
      <c r="A508">
        <v>464310</v>
      </c>
      <c r="B508" s="82" t="s">
        <v>535</v>
      </c>
      <c r="C508" t="s">
        <v>449</v>
      </c>
      <c r="D508" s="80" t="s">
        <v>981</v>
      </c>
      <c r="E508" s="187">
        <v>1</v>
      </c>
    </row>
    <row r="509" spans="1:5" ht="30" hidden="1" x14ac:dyDescent="0.25">
      <c r="A509">
        <v>464320</v>
      </c>
      <c r="B509" s="82" t="s">
        <v>536</v>
      </c>
      <c r="C509" t="s">
        <v>449</v>
      </c>
      <c r="D509" s="80" t="s">
        <v>981</v>
      </c>
      <c r="E509" s="187">
        <v>0.7</v>
      </c>
    </row>
    <row r="510" spans="1:5" ht="45" hidden="1" x14ac:dyDescent="0.25">
      <c r="A510">
        <v>464330</v>
      </c>
      <c r="B510" s="82" t="s">
        <v>537</v>
      </c>
      <c r="C510" t="s">
        <v>449</v>
      </c>
      <c r="D510" s="80" t="s">
        <v>981</v>
      </c>
      <c r="E510" s="187">
        <v>0.7</v>
      </c>
    </row>
    <row r="511" spans="1:5" ht="15" hidden="1" x14ac:dyDescent="0.25">
      <c r="A511">
        <v>464340</v>
      </c>
      <c r="B511" s="82" t="s">
        <v>538</v>
      </c>
      <c r="C511" t="s">
        <v>449</v>
      </c>
      <c r="D511" s="80" t="s">
        <v>981</v>
      </c>
      <c r="E511" s="187">
        <v>0.7</v>
      </c>
    </row>
    <row r="512" spans="1:5" ht="30" hidden="1" x14ac:dyDescent="0.25">
      <c r="A512">
        <v>464410</v>
      </c>
      <c r="B512" s="82" t="s">
        <v>539</v>
      </c>
      <c r="C512" t="s">
        <v>449</v>
      </c>
      <c r="D512" s="80" t="s">
        <v>981</v>
      </c>
      <c r="E512" s="187">
        <v>0.7</v>
      </c>
    </row>
    <row r="513" spans="1:5" ht="15" hidden="1" x14ac:dyDescent="0.25">
      <c r="A513">
        <v>464420</v>
      </c>
      <c r="B513" s="82" t="s">
        <v>540</v>
      </c>
      <c r="C513" t="s">
        <v>449</v>
      </c>
      <c r="D513" s="80" t="s">
        <v>981</v>
      </c>
      <c r="E513" s="187">
        <v>0.7</v>
      </c>
    </row>
    <row r="514" spans="1:5" ht="15" hidden="1" x14ac:dyDescent="0.25">
      <c r="A514">
        <v>464501</v>
      </c>
      <c r="B514" s="82" t="s">
        <v>541</v>
      </c>
      <c r="C514" t="s">
        <v>449</v>
      </c>
      <c r="D514" s="80" t="s">
        <v>981</v>
      </c>
      <c r="E514" s="187">
        <v>0.7</v>
      </c>
    </row>
    <row r="515" spans="1:5" ht="15" hidden="1" x14ac:dyDescent="0.25">
      <c r="A515">
        <v>464502</v>
      </c>
      <c r="B515" s="82" t="s">
        <v>542</v>
      </c>
      <c r="C515" t="s">
        <v>449</v>
      </c>
      <c r="D515" s="80" t="s">
        <v>981</v>
      </c>
      <c r="E515" s="187">
        <v>0.7</v>
      </c>
    </row>
    <row r="516" spans="1:5" ht="15" hidden="1" x14ac:dyDescent="0.25">
      <c r="A516">
        <v>464610</v>
      </c>
      <c r="B516" s="82" t="s">
        <v>543</v>
      </c>
      <c r="C516" t="s">
        <v>449</v>
      </c>
      <c r="D516" s="80" t="s">
        <v>981</v>
      </c>
      <c r="E516" s="187">
        <v>0.7</v>
      </c>
    </row>
    <row r="517" spans="1:5" ht="15" hidden="1" x14ac:dyDescent="0.25">
      <c r="A517">
        <v>464620</v>
      </c>
      <c r="B517" s="82" t="s">
        <v>544</v>
      </c>
      <c r="C517" t="s">
        <v>449</v>
      </c>
      <c r="D517" s="80" t="s">
        <v>981</v>
      </c>
      <c r="E517" s="187">
        <v>0.7</v>
      </c>
    </row>
    <row r="518" spans="1:5" ht="15" hidden="1" x14ac:dyDescent="0.25">
      <c r="A518">
        <v>464631</v>
      </c>
      <c r="B518" s="82" t="s">
        <v>545</v>
      </c>
      <c r="C518" t="s">
        <v>449</v>
      </c>
      <c r="D518" s="80" t="s">
        <v>981</v>
      </c>
      <c r="E518" s="187">
        <v>0.7</v>
      </c>
    </row>
    <row r="519" spans="1:5" ht="15" hidden="1" x14ac:dyDescent="0.25">
      <c r="A519">
        <v>464632</v>
      </c>
      <c r="B519" s="82" t="s">
        <v>546</v>
      </c>
      <c r="C519" t="s">
        <v>449</v>
      </c>
      <c r="D519" s="80" t="s">
        <v>981</v>
      </c>
      <c r="E519" s="187">
        <v>0.7</v>
      </c>
    </row>
    <row r="520" spans="1:5" ht="15" hidden="1" x14ac:dyDescent="0.25">
      <c r="A520">
        <v>464910</v>
      </c>
      <c r="B520" s="82" t="s">
        <v>547</v>
      </c>
      <c r="C520" t="s">
        <v>449</v>
      </c>
      <c r="D520" s="80" t="s">
        <v>981</v>
      </c>
      <c r="E520" s="187">
        <v>0.7</v>
      </c>
    </row>
    <row r="521" spans="1:5" ht="15" hidden="1" x14ac:dyDescent="0.25">
      <c r="A521">
        <v>464920</v>
      </c>
      <c r="B521" s="82" t="s">
        <v>548</v>
      </c>
      <c r="C521" t="s">
        <v>449</v>
      </c>
      <c r="D521" s="80" t="s">
        <v>981</v>
      </c>
      <c r="E521" s="187">
        <v>0.7</v>
      </c>
    </row>
    <row r="522" spans="1:5" ht="15" hidden="1" x14ac:dyDescent="0.25">
      <c r="A522">
        <v>464930</v>
      </c>
      <c r="B522" s="82" t="s">
        <v>549</v>
      </c>
      <c r="C522" t="s">
        <v>449</v>
      </c>
      <c r="D522" s="80" t="s">
        <v>981</v>
      </c>
      <c r="E522" s="187">
        <v>0.7</v>
      </c>
    </row>
    <row r="523" spans="1:5" ht="30" hidden="1" x14ac:dyDescent="0.25">
      <c r="A523">
        <v>464940</v>
      </c>
      <c r="B523" s="82" t="s">
        <v>550</v>
      </c>
      <c r="C523" t="s">
        <v>449</v>
      </c>
      <c r="D523" s="80" t="s">
        <v>981</v>
      </c>
      <c r="E523" s="187">
        <v>0.7</v>
      </c>
    </row>
    <row r="524" spans="1:5" ht="30" hidden="1" x14ac:dyDescent="0.25">
      <c r="A524">
        <v>464950</v>
      </c>
      <c r="B524" s="82" t="s">
        <v>551</v>
      </c>
      <c r="C524" t="s">
        <v>449</v>
      </c>
      <c r="D524" s="80" t="s">
        <v>981</v>
      </c>
      <c r="E524" s="187">
        <v>0.7</v>
      </c>
    </row>
    <row r="525" spans="1:5" ht="15" hidden="1" x14ac:dyDescent="0.25">
      <c r="A525">
        <v>464991</v>
      </c>
      <c r="B525" s="82" t="s">
        <v>552</v>
      </c>
      <c r="C525" t="s">
        <v>449</v>
      </c>
      <c r="D525" s="80" t="s">
        <v>981</v>
      </c>
      <c r="E525" s="187">
        <v>0.7</v>
      </c>
    </row>
    <row r="526" spans="1:5" ht="45" hidden="1" x14ac:dyDescent="0.25">
      <c r="A526">
        <v>464999</v>
      </c>
      <c r="B526" s="82" t="s">
        <v>553</v>
      </c>
      <c r="C526" t="s">
        <v>449</v>
      </c>
      <c r="D526" s="80" t="s">
        <v>981</v>
      </c>
      <c r="E526" s="187">
        <v>0.7</v>
      </c>
    </row>
    <row r="527" spans="1:5" ht="15" hidden="1" x14ac:dyDescent="0.25">
      <c r="A527">
        <v>465100</v>
      </c>
      <c r="B527" s="82" t="s">
        <v>554</v>
      </c>
      <c r="C527" t="s">
        <v>449</v>
      </c>
      <c r="D527" s="80" t="s">
        <v>981</v>
      </c>
      <c r="E527" s="187">
        <v>0.7</v>
      </c>
    </row>
    <row r="528" spans="1:5" ht="15" hidden="1" x14ac:dyDescent="0.25">
      <c r="A528">
        <v>465210</v>
      </c>
      <c r="B528" s="82" t="s">
        <v>555</v>
      </c>
      <c r="C528" t="s">
        <v>449</v>
      </c>
      <c r="D528" s="80" t="s">
        <v>981</v>
      </c>
      <c r="E528" s="187">
        <v>0.7</v>
      </c>
    </row>
    <row r="529" spans="1:5" ht="15" hidden="1" x14ac:dyDescent="0.25">
      <c r="A529">
        <v>465220</v>
      </c>
      <c r="B529" s="82" t="s">
        <v>556</v>
      </c>
      <c r="C529" t="s">
        <v>449</v>
      </c>
      <c r="D529" s="80" t="s">
        <v>981</v>
      </c>
      <c r="E529" s="187">
        <v>0.7</v>
      </c>
    </row>
    <row r="530" spans="1:5" ht="45" hidden="1" x14ac:dyDescent="0.25">
      <c r="A530">
        <v>465310</v>
      </c>
      <c r="B530" s="82" t="s">
        <v>557</v>
      </c>
      <c r="C530" t="s">
        <v>449</v>
      </c>
      <c r="D530" s="80" t="s">
        <v>981</v>
      </c>
      <c r="E530" s="187">
        <v>0.8</v>
      </c>
    </row>
    <row r="531" spans="1:5" ht="45" hidden="1" x14ac:dyDescent="0.25">
      <c r="A531">
        <v>465320</v>
      </c>
      <c r="B531" s="82" t="s">
        <v>558</v>
      </c>
      <c r="C531" t="s">
        <v>449</v>
      </c>
      <c r="D531" s="80" t="s">
        <v>981</v>
      </c>
      <c r="E531" s="187">
        <v>0.7</v>
      </c>
    </row>
    <row r="532" spans="1:5" ht="45" hidden="1" x14ac:dyDescent="0.25">
      <c r="A532">
        <v>465330</v>
      </c>
      <c r="B532" s="82" t="s">
        <v>559</v>
      </c>
      <c r="C532" t="s">
        <v>449</v>
      </c>
      <c r="D532" s="80" t="s">
        <v>981</v>
      </c>
      <c r="E532" s="187">
        <v>0.7</v>
      </c>
    </row>
    <row r="533" spans="1:5" ht="45" hidden="1" x14ac:dyDescent="0.25">
      <c r="A533">
        <v>465340</v>
      </c>
      <c r="B533" s="82" t="s">
        <v>560</v>
      </c>
      <c r="C533" t="s">
        <v>449</v>
      </c>
      <c r="D533" s="80" t="s">
        <v>981</v>
      </c>
      <c r="E533" s="187">
        <v>0.7</v>
      </c>
    </row>
    <row r="534" spans="1:5" ht="30" hidden="1" x14ac:dyDescent="0.25">
      <c r="A534">
        <v>465350</v>
      </c>
      <c r="B534" s="82" t="s">
        <v>561</v>
      </c>
      <c r="C534" t="s">
        <v>449</v>
      </c>
      <c r="D534" s="80" t="s">
        <v>981</v>
      </c>
      <c r="E534" s="187">
        <v>0.7</v>
      </c>
    </row>
    <row r="535" spans="1:5" ht="30" hidden="1" x14ac:dyDescent="0.25">
      <c r="A535">
        <v>465360</v>
      </c>
      <c r="B535" s="82" t="s">
        <v>562</v>
      </c>
      <c r="C535" t="s">
        <v>449</v>
      </c>
      <c r="D535" s="80" t="s">
        <v>981</v>
      </c>
      <c r="E535" s="187">
        <v>0.7</v>
      </c>
    </row>
    <row r="536" spans="1:5" ht="30" hidden="1" x14ac:dyDescent="0.25">
      <c r="A536">
        <v>465390</v>
      </c>
      <c r="B536" s="82" t="s">
        <v>563</v>
      </c>
      <c r="C536" t="s">
        <v>449</v>
      </c>
      <c r="D536" s="80" t="s">
        <v>981</v>
      </c>
      <c r="E536" s="187">
        <v>0.7</v>
      </c>
    </row>
    <row r="537" spans="1:5" ht="15" hidden="1" x14ac:dyDescent="0.25">
      <c r="A537">
        <v>465400</v>
      </c>
      <c r="B537" s="82" t="s">
        <v>564</v>
      </c>
      <c r="C537" t="s">
        <v>449</v>
      </c>
      <c r="D537" s="80" t="s">
        <v>981</v>
      </c>
      <c r="E537" s="187">
        <v>0.7</v>
      </c>
    </row>
    <row r="538" spans="1:5" ht="15" hidden="1" x14ac:dyDescent="0.25">
      <c r="A538">
        <v>465500</v>
      </c>
      <c r="B538" s="82" t="s">
        <v>565</v>
      </c>
      <c r="C538" t="s">
        <v>449</v>
      </c>
      <c r="D538" s="80" t="s">
        <v>981</v>
      </c>
      <c r="E538" s="187">
        <v>0.7</v>
      </c>
    </row>
    <row r="539" spans="1:5" ht="15" hidden="1" x14ac:dyDescent="0.25">
      <c r="A539">
        <v>465610</v>
      </c>
      <c r="B539" s="82" t="s">
        <v>566</v>
      </c>
      <c r="C539" t="s">
        <v>449</v>
      </c>
      <c r="D539" s="80" t="s">
        <v>981</v>
      </c>
      <c r="E539" s="187">
        <v>0.7</v>
      </c>
    </row>
    <row r="540" spans="1:5" ht="15" hidden="1" x14ac:dyDescent="0.25">
      <c r="A540">
        <v>465690</v>
      </c>
      <c r="B540" s="82" t="s">
        <v>567</v>
      </c>
      <c r="C540" t="s">
        <v>449</v>
      </c>
      <c r="D540" s="80" t="s">
        <v>981</v>
      </c>
      <c r="E540" s="187">
        <v>0.7</v>
      </c>
    </row>
    <row r="541" spans="1:5" ht="15" hidden="1" x14ac:dyDescent="0.25">
      <c r="A541">
        <v>465910</v>
      </c>
      <c r="B541" s="82" t="s">
        <v>568</v>
      </c>
      <c r="C541" t="s">
        <v>449</v>
      </c>
      <c r="D541" s="80" t="s">
        <v>981</v>
      </c>
      <c r="E541" s="187">
        <v>0.7</v>
      </c>
    </row>
    <row r="542" spans="1:5" ht="15" hidden="1" x14ac:dyDescent="0.25">
      <c r="A542">
        <v>465920</v>
      </c>
      <c r="B542" s="82" t="s">
        <v>569</v>
      </c>
      <c r="C542" t="s">
        <v>449</v>
      </c>
      <c r="D542" s="80" t="s">
        <v>981</v>
      </c>
      <c r="E542" s="187">
        <v>0.7</v>
      </c>
    </row>
    <row r="543" spans="1:5" ht="15" hidden="1" x14ac:dyDescent="0.25">
      <c r="A543">
        <v>465930</v>
      </c>
      <c r="B543" s="82" t="s">
        <v>570</v>
      </c>
      <c r="C543" t="s">
        <v>449</v>
      </c>
      <c r="D543" s="80" t="s">
        <v>981</v>
      </c>
      <c r="E543" s="187">
        <v>0.7</v>
      </c>
    </row>
    <row r="544" spans="1:5" ht="15" hidden="1" x14ac:dyDescent="0.25">
      <c r="A544">
        <v>465990</v>
      </c>
      <c r="B544" s="82" t="s">
        <v>571</v>
      </c>
      <c r="C544" t="s">
        <v>449</v>
      </c>
      <c r="D544" s="80" t="s">
        <v>981</v>
      </c>
      <c r="E544" s="187">
        <v>0.7</v>
      </c>
    </row>
    <row r="545" spans="1:5" ht="15" hidden="1" x14ac:dyDescent="0.25">
      <c r="A545">
        <v>466110</v>
      </c>
      <c r="B545" s="82" t="s">
        <v>572</v>
      </c>
      <c r="C545" t="s">
        <v>449</v>
      </c>
      <c r="D545" s="80" t="s">
        <v>981</v>
      </c>
      <c r="E545" s="187">
        <v>0.7</v>
      </c>
    </row>
    <row r="546" spans="1:5" ht="15" hidden="1" x14ac:dyDescent="0.25">
      <c r="A546">
        <v>466121</v>
      </c>
      <c r="B546" s="82" t="s">
        <v>573</v>
      </c>
      <c r="C546" t="s">
        <v>449</v>
      </c>
      <c r="D546" s="80" t="s">
        <v>981</v>
      </c>
      <c r="E546" s="187">
        <v>0.7</v>
      </c>
    </row>
    <row r="547" spans="1:5" ht="30" hidden="1" x14ac:dyDescent="0.25">
      <c r="A547">
        <v>466129</v>
      </c>
      <c r="B547" s="82" t="s">
        <v>574</v>
      </c>
      <c r="C547" t="s">
        <v>449</v>
      </c>
      <c r="D547" s="80" t="s">
        <v>981</v>
      </c>
      <c r="E547" s="187">
        <v>0.7</v>
      </c>
    </row>
    <row r="548" spans="1:5" ht="15" hidden="1" x14ac:dyDescent="0.25">
      <c r="A548">
        <v>466200</v>
      </c>
      <c r="B548" s="82" t="s">
        <v>575</v>
      </c>
      <c r="C548" t="s">
        <v>449</v>
      </c>
      <c r="D548" s="80" t="s">
        <v>981</v>
      </c>
      <c r="E548" s="187">
        <v>0.7</v>
      </c>
    </row>
    <row r="549" spans="1:5" ht="30" hidden="1" x14ac:dyDescent="0.25">
      <c r="A549">
        <v>466310</v>
      </c>
      <c r="B549" s="82" t="s">
        <v>576</v>
      </c>
      <c r="C549" t="s">
        <v>449</v>
      </c>
      <c r="D549" s="80" t="s">
        <v>981</v>
      </c>
      <c r="E549" s="187">
        <v>0.7</v>
      </c>
    </row>
    <row r="550" spans="1:5" ht="15" hidden="1" x14ac:dyDescent="0.25">
      <c r="A550">
        <v>466320</v>
      </c>
      <c r="B550" s="82" t="s">
        <v>577</v>
      </c>
      <c r="C550" t="s">
        <v>449</v>
      </c>
      <c r="D550" s="80" t="s">
        <v>981</v>
      </c>
      <c r="E550" s="187">
        <v>0.7</v>
      </c>
    </row>
    <row r="551" spans="1:5" ht="30" hidden="1" x14ac:dyDescent="0.25">
      <c r="A551">
        <v>466330</v>
      </c>
      <c r="B551" s="82" t="s">
        <v>578</v>
      </c>
      <c r="C551" t="s">
        <v>449</v>
      </c>
      <c r="D551" s="80" t="s">
        <v>981</v>
      </c>
      <c r="E551" s="187">
        <v>0.7</v>
      </c>
    </row>
    <row r="552" spans="1:5" ht="15" hidden="1" x14ac:dyDescent="0.25">
      <c r="A552">
        <v>466340</v>
      </c>
      <c r="B552" s="82" t="s">
        <v>579</v>
      </c>
      <c r="C552" t="s">
        <v>449</v>
      </c>
      <c r="D552" s="80" t="s">
        <v>981</v>
      </c>
      <c r="E552" s="187">
        <v>0.7</v>
      </c>
    </row>
    <row r="553" spans="1:5" ht="15" hidden="1" x14ac:dyDescent="0.25">
      <c r="A553">
        <v>466350</v>
      </c>
      <c r="B553" s="82" t="s">
        <v>580</v>
      </c>
      <c r="C553" t="s">
        <v>449</v>
      </c>
      <c r="D553" s="80" t="s">
        <v>981</v>
      </c>
      <c r="E553" s="187">
        <v>0.7</v>
      </c>
    </row>
    <row r="554" spans="1:5" ht="15" hidden="1" x14ac:dyDescent="0.25">
      <c r="A554">
        <v>466360</v>
      </c>
      <c r="B554" s="82" t="s">
        <v>581</v>
      </c>
      <c r="C554" t="s">
        <v>449</v>
      </c>
      <c r="D554" s="80" t="s">
        <v>981</v>
      </c>
      <c r="E554" s="187">
        <v>0.7</v>
      </c>
    </row>
    <row r="555" spans="1:5" ht="30" hidden="1" x14ac:dyDescent="0.25">
      <c r="A555">
        <v>466370</v>
      </c>
      <c r="B555" s="82" t="s">
        <v>582</v>
      </c>
      <c r="C555" t="s">
        <v>449</v>
      </c>
      <c r="D555" s="80" t="s">
        <v>981</v>
      </c>
      <c r="E555" s="187">
        <v>0.7</v>
      </c>
    </row>
    <row r="556" spans="1:5" ht="15" hidden="1" x14ac:dyDescent="0.25">
      <c r="A556">
        <v>466391</v>
      </c>
      <c r="B556" s="82" t="s">
        <v>583</v>
      </c>
      <c r="C556" t="s">
        <v>449</v>
      </c>
      <c r="D556" s="80" t="s">
        <v>981</v>
      </c>
      <c r="E556" s="187">
        <v>0.7</v>
      </c>
    </row>
    <row r="557" spans="1:5" ht="15" hidden="1" x14ac:dyDescent="0.25">
      <c r="A557">
        <v>466399</v>
      </c>
      <c r="B557" s="82" t="s">
        <v>584</v>
      </c>
      <c r="C557" t="s">
        <v>449</v>
      </c>
      <c r="D557" s="80" t="s">
        <v>981</v>
      </c>
      <c r="E557" s="187">
        <v>0.7</v>
      </c>
    </row>
    <row r="558" spans="1:5" ht="15" hidden="1" x14ac:dyDescent="0.25">
      <c r="A558">
        <v>466910</v>
      </c>
      <c r="B558" s="82" t="s">
        <v>585</v>
      </c>
      <c r="C558" t="s">
        <v>449</v>
      </c>
      <c r="D558" s="80" t="s">
        <v>981</v>
      </c>
      <c r="E558" s="187">
        <v>0.7</v>
      </c>
    </row>
    <row r="559" spans="1:5" ht="15" hidden="1" x14ac:dyDescent="0.25">
      <c r="A559">
        <v>466920</v>
      </c>
      <c r="B559" s="82" t="s">
        <v>586</v>
      </c>
      <c r="C559" t="s">
        <v>449</v>
      </c>
      <c r="D559" s="80" t="s">
        <v>981</v>
      </c>
      <c r="E559" s="187">
        <v>0.7</v>
      </c>
    </row>
    <row r="560" spans="1:5" ht="15" hidden="1" x14ac:dyDescent="0.25">
      <c r="A560">
        <v>466931</v>
      </c>
      <c r="B560" s="82" t="s">
        <v>587</v>
      </c>
      <c r="C560" t="s">
        <v>449</v>
      </c>
      <c r="D560" s="80" t="s">
        <v>981</v>
      </c>
      <c r="E560" s="187">
        <v>0.7</v>
      </c>
    </row>
    <row r="561" spans="1:5" ht="15" hidden="1" x14ac:dyDescent="0.25">
      <c r="A561">
        <v>466932</v>
      </c>
      <c r="B561" s="82" t="s">
        <v>588</v>
      </c>
      <c r="C561" t="s">
        <v>449</v>
      </c>
      <c r="D561" s="80" t="s">
        <v>981</v>
      </c>
      <c r="E561" s="187">
        <v>0.8</v>
      </c>
    </row>
    <row r="562" spans="1:5" ht="15" hidden="1" x14ac:dyDescent="0.25">
      <c r="A562">
        <v>466939</v>
      </c>
      <c r="B562" s="82" t="s">
        <v>589</v>
      </c>
      <c r="C562" t="s">
        <v>449</v>
      </c>
      <c r="D562" s="80" t="s">
        <v>981</v>
      </c>
      <c r="E562" s="187">
        <v>0.7</v>
      </c>
    </row>
    <row r="563" spans="1:5" ht="30" hidden="1" x14ac:dyDescent="0.25">
      <c r="A563">
        <v>466940</v>
      </c>
      <c r="B563" s="82" t="s">
        <v>590</v>
      </c>
      <c r="C563" t="s">
        <v>449</v>
      </c>
      <c r="D563" s="80" t="s">
        <v>981</v>
      </c>
      <c r="E563" s="187">
        <v>0.7</v>
      </c>
    </row>
    <row r="564" spans="1:5" ht="15" hidden="1" x14ac:dyDescent="0.25">
      <c r="A564">
        <v>466990</v>
      </c>
      <c r="B564" s="82" t="s">
        <v>591</v>
      </c>
      <c r="C564" t="s">
        <v>449</v>
      </c>
      <c r="D564" s="80" t="s">
        <v>981</v>
      </c>
      <c r="E564" s="187">
        <v>0.7</v>
      </c>
    </row>
    <row r="565" spans="1:5" ht="15" hidden="1" x14ac:dyDescent="0.25">
      <c r="A565">
        <v>469010</v>
      </c>
      <c r="B565" s="82" t="s">
        <v>592</v>
      </c>
      <c r="C565" t="s">
        <v>449</v>
      </c>
      <c r="D565" s="80" t="s">
        <v>981</v>
      </c>
      <c r="E565" s="187">
        <v>0.8</v>
      </c>
    </row>
    <row r="566" spans="1:5" ht="15" hidden="1" x14ac:dyDescent="0.25">
      <c r="A566">
        <v>469090</v>
      </c>
      <c r="B566" s="82" t="s">
        <v>593</v>
      </c>
      <c r="C566" t="s">
        <v>449</v>
      </c>
      <c r="D566" s="80" t="s">
        <v>981</v>
      </c>
      <c r="E566" s="187">
        <v>0.7</v>
      </c>
    </row>
    <row r="567" spans="1:5" ht="15" hidden="1" x14ac:dyDescent="0.25">
      <c r="A567">
        <v>471110</v>
      </c>
      <c r="B567" s="82" t="s">
        <v>594</v>
      </c>
      <c r="C567" t="s">
        <v>449</v>
      </c>
      <c r="D567" s="80" t="s">
        <v>981</v>
      </c>
      <c r="E567" s="187">
        <v>1</v>
      </c>
    </row>
    <row r="568" spans="1:5" ht="15" hidden="1" x14ac:dyDescent="0.25">
      <c r="A568">
        <v>471120</v>
      </c>
      <c r="B568" s="82" t="s">
        <v>595</v>
      </c>
      <c r="C568" t="s">
        <v>449</v>
      </c>
      <c r="D568" s="80" t="s">
        <v>981</v>
      </c>
      <c r="E568" s="187">
        <v>1</v>
      </c>
    </row>
    <row r="569" spans="1:5" ht="30" hidden="1" x14ac:dyDescent="0.25">
      <c r="A569">
        <v>471130</v>
      </c>
      <c r="B569" s="82" t="s">
        <v>596</v>
      </c>
      <c r="C569" t="s">
        <v>449</v>
      </c>
      <c r="D569" s="80" t="s">
        <v>981</v>
      </c>
      <c r="E569" s="187">
        <v>1</v>
      </c>
    </row>
    <row r="570" spans="1:5" ht="15" hidden="1" x14ac:dyDescent="0.25">
      <c r="A570">
        <v>471190</v>
      </c>
      <c r="B570" s="82" t="s">
        <v>597</v>
      </c>
      <c r="C570" t="s">
        <v>449</v>
      </c>
      <c r="D570" s="80" t="s">
        <v>981</v>
      </c>
      <c r="E570" s="187">
        <v>1</v>
      </c>
    </row>
    <row r="571" spans="1:5" ht="15" hidden="1" x14ac:dyDescent="0.25">
      <c r="A571">
        <v>471900</v>
      </c>
      <c r="B571" s="82" t="s">
        <v>598</v>
      </c>
      <c r="C571" t="s">
        <v>449</v>
      </c>
      <c r="D571" s="80" t="s">
        <v>981</v>
      </c>
      <c r="E571" s="187">
        <v>0.7</v>
      </c>
    </row>
    <row r="572" spans="1:5" ht="15" hidden="1" x14ac:dyDescent="0.25">
      <c r="A572">
        <v>472111</v>
      </c>
      <c r="B572" s="82" t="s">
        <v>599</v>
      </c>
      <c r="C572" t="s">
        <v>449</v>
      </c>
      <c r="D572" s="80" t="s">
        <v>981</v>
      </c>
      <c r="E572" s="187">
        <v>1</v>
      </c>
    </row>
    <row r="573" spans="1:5" ht="15" hidden="1" x14ac:dyDescent="0.25">
      <c r="A573">
        <v>472112</v>
      </c>
      <c r="B573" s="82" t="s">
        <v>600</v>
      </c>
      <c r="C573" t="s">
        <v>449</v>
      </c>
      <c r="D573" s="80" t="s">
        <v>981</v>
      </c>
      <c r="E573" s="187">
        <v>1</v>
      </c>
    </row>
    <row r="574" spans="1:5" ht="15" hidden="1" x14ac:dyDescent="0.25">
      <c r="A574">
        <v>472120</v>
      </c>
      <c r="B574" s="82" t="s">
        <v>601</v>
      </c>
      <c r="C574" t="s">
        <v>449</v>
      </c>
      <c r="D574" s="80" t="s">
        <v>981</v>
      </c>
      <c r="E574" s="187">
        <v>1</v>
      </c>
    </row>
    <row r="575" spans="1:5" ht="15" hidden="1" x14ac:dyDescent="0.25">
      <c r="A575">
        <v>472130</v>
      </c>
      <c r="B575" s="82" t="s">
        <v>602</v>
      </c>
      <c r="C575" t="s">
        <v>449</v>
      </c>
      <c r="D575" s="80" t="s">
        <v>981</v>
      </c>
      <c r="E575" s="187">
        <v>1</v>
      </c>
    </row>
    <row r="576" spans="1:5" ht="15" hidden="1" x14ac:dyDescent="0.25">
      <c r="A576">
        <v>472140</v>
      </c>
      <c r="B576" s="82" t="s">
        <v>603</v>
      </c>
      <c r="C576" t="s">
        <v>449</v>
      </c>
      <c r="D576" s="80" t="s">
        <v>981</v>
      </c>
      <c r="E576" s="187">
        <v>1</v>
      </c>
    </row>
    <row r="577" spans="1:5" ht="15" hidden="1" x14ac:dyDescent="0.25">
      <c r="A577">
        <v>472150</v>
      </c>
      <c r="B577" s="82" t="s">
        <v>604</v>
      </c>
      <c r="C577" t="s">
        <v>449</v>
      </c>
      <c r="D577" s="80" t="s">
        <v>981</v>
      </c>
      <c r="E577" s="187">
        <v>1</v>
      </c>
    </row>
    <row r="578" spans="1:5" ht="15" hidden="1" x14ac:dyDescent="0.25">
      <c r="A578">
        <v>472160</v>
      </c>
      <c r="B578" s="82" t="s">
        <v>605</v>
      </c>
      <c r="C578" t="s">
        <v>449</v>
      </c>
      <c r="D578" s="80" t="s">
        <v>981</v>
      </c>
      <c r="E578" s="187">
        <v>0.7</v>
      </c>
    </row>
    <row r="579" spans="1:5" ht="15" hidden="1" x14ac:dyDescent="0.25">
      <c r="A579">
        <v>472171</v>
      </c>
      <c r="B579" s="82" t="s">
        <v>606</v>
      </c>
      <c r="C579" t="s">
        <v>449</v>
      </c>
      <c r="D579" s="80" t="s">
        <v>981</v>
      </c>
      <c r="E579" s="187">
        <v>1</v>
      </c>
    </row>
    <row r="580" spans="1:5" ht="15" hidden="1" x14ac:dyDescent="0.25">
      <c r="A580">
        <v>472172</v>
      </c>
      <c r="B580" s="82" t="s">
        <v>607</v>
      </c>
      <c r="C580" t="s">
        <v>449</v>
      </c>
      <c r="D580" s="80" t="s">
        <v>981</v>
      </c>
      <c r="E580" s="187">
        <v>1</v>
      </c>
    </row>
    <row r="581" spans="1:5" ht="15" hidden="1" x14ac:dyDescent="0.25">
      <c r="A581">
        <v>472190</v>
      </c>
      <c r="B581" s="82" t="s">
        <v>608</v>
      </c>
      <c r="C581" t="s">
        <v>449</v>
      </c>
      <c r="D581" s="80" t="s">
        <v>981</v>
      </c>
      <c r="E581" s="187">
        <v>1</v>
      </c>
    </row>
    <row r="582" spans="1:5" ht="15" hidden="1" x14ac:dyDescent="0.25">
      <c r="A582">
        <v>472200</v>
      </c>
      <c r="B582" s="82" t="s">
        <v>609</v>
      </c>
      <c r="C582" t="s">
        <v>449</v>
      </c>
      <c r="D582" s="80" t="s">
        <v>981</v>
      </c>
      <c r="E582" s="187">
        <v>1</v>
      </c>
    </row>
    <row r="583" spans="1:5" ht="15" hidden="1" x14ac:dyDescent="0.25">
      <c r="A583">
        <v>472300</v>
      </c>
      <c r="B583" s="82" t="s">
        <v>610</v>
      </c>
      <c r="C583" t="s">
        <v>449</v>
      </c>
      <c r="D583" s="80" t="s">
        <v>981</v>
      </c>
      <c r="E583" s="187">
        <v>0.7</v>
      </c>
    </row>
    <row r="584" spans="1:5" ht="30" hidden="1" x14ac:dyDescent="0.25">
      <c r="A584">
        <v>473000</v>
      </c>
      <c r="B584" s="82" t="s">
        <v>611</v>
      </c>
      <c r="C584" t="s">
        <v>449</v>
      </c>
      <c r="D584" s="80" t="s">
        <v>981</v>
      </c>
      <c r="E584" s="187">
        <v>0.7</v>
      </c>
    </row>
    <row r="585" spans="1:5" ht="15" hidden="1" x14ac:dyDescent="0.25">
      <c r="A585">
        <v>474010</v>
      </c>
      <c r="B585" s="82" t="s">
        <v>612</v>
      </c>
      <c r="C585" t="s">
        <v>449</v>
      </c>
      <c r="D585" s="80" t="s">
        <v>981</v>
      </c>
      <c r="E585" s="187">
        <v>0.7</v>
      </c>
    </row>
    <row r="586" spans="1:5" ht="15" hidden="1" x14ac:dyDescent="0.25">
      <c r="A586">
        <v>474020</v>
      </c>
      <c r="B586" s="82" t="s">
        <v>613</v>
      </c>
      <c r="C586" t="s">
        <v>449</v>
      </c>
      <c r="D586" s="80" t="s">
        <v>981</v>
      </c>
      <c r="E586" s="187">
        <v>0.7</v>
      </c>
    </row>
    <row r="587" spans="1:5" ht="30" hidden="1" x14ac:dyDescent="0.25">
      <c r="A587">
        <v>475110</v>
      </c>
      <c r="B587" s="82" t="s">
        <v>614</v>
      </c>
      <c r="C587" t="s">
        <v>449</v>
      </c>
      <c r="D587" s="80" t="s">
        <v>981</v>
      </c>
      <c r="E587" s="187">
        <v>0.7</v>
      </c>
    </row>
    <row r="588" spans="1:5" ht="30" hidden="1" x14ac:dyDescent="0.25">
      <c r="A588">
        <v>475120</v>
      </c>
      <c r="B588" s="82" t="s">
        <v>615</v>
      </c>
      <c r="C588" t="s">
        <v>449</v>
      </c>
      <c r="D588" s="80" t="s">
        <v>981</v>
      </c>
      <c r="E588" s="187">
        <v>0.7</v>
      </c>
    </row>
    <row r="589" spans="1:5" ht="30" hidden="1" x14ac:dyDescent="0.25">
      <c r="A589">
        <v>475190</v>
      </c>
      <c r="B589" s="82" t="s">
        <v>616</v>
      </c>
      <c r="C589" t="s">
        <v>449</v>
      </c>
      <c r="D589" s="80" t="s">
        <v>981</v>
      </c>
      <c r="E589" s="187">
        <v>0.7</v>
      </c>
    </row>
    <row r="590" spans="1:5" ht="30" hidden="1" x14ac:dyDescent="0.25">
      <c r="A590">
        <v>475210</v>
      </c>
      <c r="B590" s="82" t="s">
        <v>617</v>
      </c>
      <c r="C590" t="s">
        <v>449</v>
      </c>
      <c r="D590" s="80" t="s">
        <v>981</v>
      </c>
      <c r="E590" s="187">
        <v>0.7</v>
      </c>
    </row>
    <row r="591" spans="1:5" ht="15" hidden="1" x14ac:dyDescent="0.25">
      <c r="A591">
        <v>475220</v>
      </c>
      <c r="B591" s="82" t="s">
        <v>618</v>
      </c>
      <c r="C591" t="s">
        <v>449</v>
      </c>
      <c r="D591" s="80" t="s">
        <v>981</v>
      </c>
      <c r="E591" s="187">
        <v>0.7</v>
      </c>
    </row>
    <row r="592" spans="1:5" ht="15" hidden="1" x14ac:dyDescent="0.25">
      <c r="A592">
        <v>475230</v>
      </c>
      <c r="B592" s="82" t="s">
        <v>619</v>
      </c>
      <c r="C592" t="s">
        <v>449</v>
      </c>
      <c r="D592" s="80" t="s">
        <v>981</v>
      </c>
      <c r="E592" s="187">
        <v>0.7</v>
      </c>
    </row>
    <row r="593" spans="1:5" ht="15" hidden="1" x14ac:dyDescent="0.25">
      <c r="A593">
        <v>475240</v>
      </c>
      <c r="B593" s="82" t="s">
        <v>620</v>
      </c>
      <c r="C593" t="s">
        <v>449</v>
      </c>
      <c r="D593" s="80" t="s">
        <v>981</v>
      </c>
      <c r="E593" s="187">
        <v>0.7</v>
      </c>
    </row>
    <row r="594" spans="1:5" ht="15" hidden="1" x14ac:dyDescent="0.25">
      <c r="A594">
        <v>475250</v>
      </c>
      <c r="B594" s="82" t="s">
        <v>621</v>
      </c>
      <c r="C594" t="s">
        <v>449</v>
      </c>
      <c r="D594" s="80" t="s">
        <v>981</v>
      </c>
      <c r="E594" s="187">
        <v>0.7</v>
      </c>
    </row>
    <row r="595" spans="1:5" ht="15" hidden="1" x14ac:dyDescent="0.25">
      <c r="A595">
        <v>475260</v>
      </c>
      <c r="B595" s="82" t="s">
        <v>622</v>
      </c>
      <c r="C595" t="s">
        <v>449</v>
      </c>
      <c r="D595" s="80" t="s">
        <v>981</v>
      </c>
      <c r="E595" s="187">
        <v>0.7</v>
      </c>
    </row>
    <row r="596" spans="1:5" ht="15" hidden="1" x14ac:dyDescent="0.25">
      <c r="A596">
        <v>475270</v>
      </c>
      <c r="B596" s="82" t="s">
        <v>623</v>
      </c>
      <c r="C596" t="s">
        <v>449</v>
      </c>
      <c r="D596" s="80" t="s">
        <v>981</v>
      </c>
      <c r="E596" s="187">
        <v>0.7</v>
      </c>
    </row>
    <row r="597" spans="1:5" ht="15" hidden="1" x14ac:dyDescent="0.25">
      <c r="A597">
        <v>475290</v>
      </c>
      <c r="B597" s="82" t="s">
        <v>624</v>
      </c>
      <c r="C597" t="s">
        <v>449</v>
      </c>
      <c r="D597" s="80" t="s">
        <v>981</v>
      </c>
      <c r="E597" s="187">
        <v>0.7</v>
      </c>
    </row>
    <row r="598" spans="1:5" ht="15" hidden="1" x14ac:dyDescent="0.25">
      <c r="A598">
        <v>475300</v>
      </c>
      <c r="B598" s="82" t="s">
        <v>625</v>
      </c>
      <c r="C598" t="s">
        <v>449</v>
      </c>
      <c r="D598" s="80" t="s">
        <v>981</v>
      </c>
      <c r="E598" s="187">
        <v>0.7</v>
      </c>
    </row>
    <row r="599" spans="1:5" ht="15" hidden="1" x14ac:dyDescent="0.25">
      <c r="A599">
        <v>475410</v>
      </c>
      <c r="B599" s="82" t="s">
        <v>626</v>
      </c>
      <c r="C599" t="s">
        <v>449</v>
      </c>
      <c r="D599" s="80" t="s">
        <v>981</v>
      </c>
      <c r="E599" s="187">
        <v>0.7</v>
      </c>
    </row>
    <row r="600" spans="1:5" ht="15" hidden="1" x14ac:dyDescent="0.25">
      <c r="A600">
        <v>475420</v>
      </c>
      <c r="B600" s="82" t="s">
        <v>627</v>
      </c>
      <c r="C600" t="s">
        <v>449</v>
      </c>
      <c r="D600" s="80" t="s">
        <v>981</v>
      </c>
      <c r="E600" s="187">
        <v>0.7</v>
      </c>
    </row>
    <row r="601" spans="1:5" ht="15" hidden="1" x14ac:dyDescent="0.25">
      <c r="A601">
        <v>475430</v>
      </c>
      <c r="B601" s="82" t="s">
        <v>628</v>
      </c>
      <c r="C601" t="s">
        <v>449</v>
      </c>
      <c r="D601" s="80" t="s">
        <v>981</v>
      </c>
      <c r="E601" s="187">
        <v>0.7</v>
      </c>
    </row>
    <row r="602" spans="1:5" ht="15" hidden="1" x14ac:dyDescent="0.25">
      <c r="A602">
        <v>475440</v>
      </c>
      <c r="B602" s="82" t="s">
        <v>629</v>
      </c>
      <c r="C602" t="s">
        <v>449</v>
      </c>
      <c r="D602" s="80" t="s">
        <v>981</v>
      </c>
      <c r="E602" s="187">
        <v>0.7</v>
      </c>
    </row>
    <row r="603" spans="1:5" ht="15" hidden="1" x14ac:dyDescent="0.25">
      <c r="A603">
        <v>475490</v>
      </c>
      <c r="B603" s="82" t="s">
        <v>630</v>
      </c>
      <c r="C603" t="s">
        <v>449</v>
      </c>
      <c r="D603" s="80" t="s">
        <v>981</v>
      </c>
      <c r="E603" s="187">
        <v>0.7</v>
      </c>
    </row>
    <row r="604" spans="1:5" ht="15" hidden="1" x14ac:dyDescent="0.25">
      <c r="A604">
        <v>476110</v>
      </c>
      <c r="B604" s="82" t="s">
        <v>631</v>
      </c>
      <c r="C604" t="s">
        <v>449</v>
      </c>
      <c r="D604" s="80" t="s">
        <v>981</v>
      </c>
      <c r="E604" s="187">
        <v>0.7</v>
      </c>
    </row>
    <row r="605" spans="1:5" ht="15" hidden="1" x14ac:dyDescent="0.25">
      <c r="A605">
        <v>476120</v>
      </c>
      <c r="B605" s="82" t="s">
        <v>632</v>
      </c>
      <c r="C605" t="s">
        <v>449</v>
      </c>
      <c r="D605" s="80" t="s">
        <v>981</v>
      </c>
      <c r="E605" s="187">
        <v>0.7</v>
      </c>
    </row>
    <row r="606" spans="1:5" ht="15" hidden="1" x14ac:dyDescent="0.25">
      <c r="A606">
        <v>476130</v>
      </c>
      <c r="B606" s="82" t="s">
        <v>633</v>
      </c>
      <c r="C606" t="s">
        <v>449</v>
      </c>
      <c r="D606" s="80" t="s">
        <v>981</v>
      </c>
      <c r="E606" s="187">
        <v>0.7</v>
      </c>
    </row>
    <row r="607" spans="1:5" ht="15" hidden="1" x14ac:dyDescent="0.25">
      <c r="A607">
        <v>476200</v>
      </c>
      <c r="B607" s="82" t="s">
        <v>634</v>
      </c>
      <c r="C607" t="s">
        <v>449</v>
      </c>
      <c r="D607" s="80" t="s">
        <v>981</v>
      </c>
      <c r="E607" s="187">
        <v>0.7</v>
      </c>
    </row>
    <row r="608" spans="1:5" ht="30" hidden="1" x14ac:dyDescent="0.25">
      <c r="A608">
        <v>476310</v>
      </c>
      <c r="B608" s="82" t="s">
        <v>635</v>
      </c>
      <c r="C608" t="s">
        <v>449</v>
      </c>
      <c r="D608" s="80" t="s">
        <v>981</v>
      </c>
      <c r="E608" s="187">
        <v>0.7</v>
      </c>
    </row>
    <row r="609" spans="1:5" ht="15" hidden="1" x14ac:dyDescent="0.25">
      <c r="A609">
        <v>476320</v>
      </c>
      <c r="B609" s="82" t="s">
        <v>636</v>
      </c>
      <c r="C609" t="s">
        <v>449</v>
      </c>
      <c r="D609" s="80" t="s">
        <v>981</v>
      </c>
      <c r="E609" s="187">
        <v>0.7</v>
      </c>
    </row>
    <row r="610" spans="1:5" ht="15" hidden="1" x14ac:dyDescent="0.25">
      <c r="A610">
        <v>476400</v>
      </c>
      <c r="B610" s="82" t="s">
        <v>637</v>
      </c>
      <c r="C610" t="s">
        <v>449</v>
      </c>
      <c r="D610" s="80" t="s">
        <v>981</v>
      </c>
      <c r="E610" s="187">
        <v>0.7</v>
      </c>
    </row>
    <row r="611" spans="1:5" ht="30" hidden="1" x14ac:dyDescent="0.25">
      <c r="A611">
        <v>477110</v>
      </c>
      <c r="B611" s="82" t="s">
        <v>638</v>
      </c>
      <c r="C611" t="s">
        <v>449</v>
      </c>
      <c r="D611" s="80" t="s">
        <v>981</v>
      </c>
      <c r="E611" s="187">
        <v>0.7</v>
      </c>
    </row>
    <row r="612" spans="1:5" ht="15" hidden="1" x14ac:dyDescent="0.25">
      <c r="A612">
        <v>477120</v>
      </c>
      <c r="B612" s="82" t="s">
        <v>639</v>
      </c>
      <c r="C612" t="s">
        <v>449</v>
      </c>
      <c r="D612" s="80" t="s">
        <v>981</v>
      </c>
      <c r="E612" s="187">
        <v>0.7</v>
      </c>
    </row>
    <row r="613" spans="1:5" ht="15" hidden="1" x14ac:dyDescent="0.25">
      <c r="A613">
        <v>477130</v>
      </c>
      <c r="B613" s="82" t="s">
        <v>640</v>
      </c>
      <c r="C613" t="s">
        <v>449</v>
      </c>
      <c r="D613" s="80" t="s">
        <v>981</v>
      </c>
      <c r="E613" s="187">
        <v>0.7</v>
      </c>
    </row>
    <row r="614" spans="1:5" ht="15" hidden="1" x14ac:dyDescent="0.25">
      <c r="A614">
        <v>477140</v>
      </c>
      <c r="B614" s="82" t="s">
        <v>641</v>
      </c>
      <c r="C614" t="s">
        <v>449</v>
      </c>
      <c r="D614" s="80" t="s">
        <v>981</v>
      </c>
      <c r="E614" s="187">
        <v>0.7</v>
      </c>
    </row>
    <row r="615" spans="1:5" ht="15" hidden="1" x14ac:dyDescent="0.25">
      <c r="A615">
        <v>477150</v>
      </c>
      <c r="B615" s="82" t="s">
        <v>642</v>
      </c>
      <c r="C615" t="s">
        <v>449</v>
      </c>
      <c r="D615" s="80" t="s">
        <v>981</v>
      </c>
      <c r="E615" s="187">
        <v>0.7</v>
      </c>
    </row>
    <row r="616" spans="1:5" ht="15" hidden="1" x14ac:dyDescent="0.25">
      <c r="A616">
        <v>477190</v>
      </c>
      <c r="B616" s="82" t="s">
        <v>643</v>
      </c>
      <c r="C616" t="s">
        <v>449</v>
      </c>
      <c r="D616" s="80" t="s">
        <v>981</v>
      </c>
      <c r="E616" s="187">
        <v>0.7</v>
      </c>
    </row>
    <row r="617" spans="1:5" ht="30" hidden="1" x14ac:dyDescent="0.25">
      <c r="A617">
        <v>477210</v>
      </c>
      <c r="B617" s="82" t="s">
        <v>644</v>
      </c>
      <c r="C617" t="s">
        <v>449</v>
      </c>
      <c r="D617" s="80" t="s">
        <v>981</v>
      </c>
      <c r="E617" s="187">
        <v>0.7</v>
      </c>
    </row>
    <row r="618" spans="1:5" ht="15" hidden="1" x14ac:dyDescent="0.25">
      <c r="A618">
        <v>477220</v>
      </c>
      <c r="B618" s="82" t="s">
        <v>645</v>
      </c>
      <c r="C618" t="s">
        <v>449</v>
      </c>
      <c r="D618" s="80" t="s">
        <v>981</v>
      </c>
      <c r="E618" s="187">
        <v>0.7</v>
      </c>
    </row>
    <row r="619" spans="1:5" ht="15" hidden="1" x14ac:dyDescent="0.25">
      <c r="A619">
        <v>477230</v>
      </c>
      <c r="B619" s="82" t="s">
        <v>646</v>
      </c>
      <c r="C619" t="s">
        <v>449</v>
      </c>
      <c r="D619" s="80" t="s">
        <v>981</v>
      </c>
      <c r="E619" s="187">
        <v>0.7</v>
      </c>
    </row>
    <row r="620" spans="1:5" ht="15" hidden="1" x14ac:dyDescent="0.25">
      <c r="A620">
        <v>477290</v>
      </c>
      <c r="B620" s="82" t="s">
        <v>647</v>
      </c>
      <c r="C620" t="s">
        <v>449</v>
      </c>
      <c r="D620" s="80" t="s">
        <v>981</v>
      </c>
      <c r="E620" s="187">
        <v>0.7</v>
      </c>
    </row>
    <row r="621" spans="1:5" ht="15" hidden="1" x14ac:dyDescent="0.25">
      <c r="A621">
        <v>477310</v>
      </c>
      <c r="B621" s="82" t="s">
        <v>648</v>
      </c>
      <c r="C621" t="s">
        <v>449</v>
      </c>
      <c r="D621" s="80" t="s">
        <v>981</v>
      </c>
      <c r="E621" s="187">
        <v>1</v>
      </c>
    </row>
    <row r="622" spans="1:5" ht="15" hidden="1" x14ac:dyDescent="0.25">
      <c r="A622">
        <v>477320</v>
      </c>
      <c r="B622" s="82" t="s">
        <v>649</v>
      </c>
      <c r="C622" t="s">
        <v>449</v>
      </c>
      <c r="D622" s="80" t="s">
        <v>981</v>
      </c>
      <c r="E622" s="187">
        <v>0.7</v>
      </c>
    </row>
    <row r="623" spans="1:5" ht="45" hidden="1" x14ac:dyDescent="0.25">
      <c r="A623">
        <v>477330</v>
      </c>
      <c r="B623" s="82" t="s">
        <v>650</v>
      </c>
      <c r="C623" t="s">
        <v>449</v>
      </c>
      <c r="D623" s="80" t="s">
        <v>981</v>
      </c>
      <c r="E623" s="187">
        <v>1</v>
      </c>
    </row>
    <row r="624" spans="1:5" ht="15" hidden="1" x14ac:dyDescent="0.25">
      <c r="A624">
        <v>477410</v>
      </c>
      <c r="B624" s="82" t="s">
        <v>651</v>
      </c>
      <c r="C624" t="s">
        <v>449</v>
      </c>
      <c r="D624" s="80" t="s">
        <v>981</v>
      </c>
      <c r="E624" s="187">
        <v>0.7</v>
      </c>
    </row>
    <row r="625" spans="1:5" ht="15" hidden="1" x14ac:dyDescent="0.25">
      <c r="A625">
        <v>477420</v>
      </c>
      <c r="B625" s="82" t="s">
        <v>652</v>
      </c>
      <c r="C625" t="s">
        <v>449</v>
      </c>
      <c r="D625" s="80" t="s">
        <v>981</v>
      </c>
      <c r="E625" s="187">
        <v>0.7</v>
      </c>
    </row>
    <row r="626" spans="1:5" ht="15" hidden="1" x14ac:dyDescent="0.25">
      <c r="A626">
        <v>477430</v>
      </c>
      <c r="B626" s="82" t="s">
        <v>653</v>
      </c>
      <c r="C626" t="s">
        <v>449</v>
      </c>
      <c r="D626" s="80" t="s">
        <v>981</v>
      </c>
      <c r="E626" s="187">
        <v>0.7</v>
      </c>
    </row>
    <row r="627" spans="1:5" ht="15" hidden="1" x14ac:dyDescent="0.25">
      <c r="A627">
        <v>477440</v>
      </c>
      <c r="B627" s="82" t="s">
        <v>654</v>
      </c>
      <c r="C627" t="s">
        <v>449</v>
      </c>
      <c r="D627" s="80" t="s">
        <v>981</v>
      </c>
      <c r="E627" s="187">
        <v>0.8</v>
      </c>
    </row>
    <row r="628" spans="1:5" ht="15" hidden="1" x14ac:dyDescent="0.25">
      <c r="A628">
        <v>477450</v>
      </c>
      <c r="B628" s="82" t="s">
        <v>655</v>
      </c>
      <c r="C628" t="s">
        <v>449</v>
      </c>
      <c r="D628" s="80" t="s">
        <v>981</v>
      </c>
      <c r="E628" s="187">
        <v>0.7</v>
      </c>
    </row>
    <row r="629" spans="1:5" ht="15" hidden="1" x14ac:dyDescent="0.25">
      <c r="A629">
        <v>477460</v>
      </c>
      <c r="B629" s="82" t="s">
        <v>656</v>
      </c>
      <c r="C629" t="s">
        <v>449</v>
      </c>
      <c r="D629" s="80" t="s">
        <v>981</v>
      </c>
      <c r="E629" s="187">
        <v>0.7</v>
      </c>
    </row>
    <row r="630" spans="1:5" ht="15" hidden="1" x14ac:dyDescent="0.25">
      <c r="A630">
        <v>477470</v>
      </c>
      <c r="B630" s="82" t="s">
        <v>657</v>
      </c>
      <c r="C630" t="s">
        <v>449</v>
      </c>
      <c r="D630" s="80" t="s">
        <v>981</v>
      </c>
      <c r="E630" s="187">
        <v>0.7</v>
      </c>
    </row>
    <row r="631" spans="1:5" ht="15" hidden="1" x14ac:dyDescent="0.25">
      <c r="A631">
        <v>477480</v>
      </c>
      <c r="B631" s="82" t="s">
        <v>658</v>
      </c>
      <c r="C631" t="s">
        <v>449</v>
      </c>
      <c r="D631" s="80" t="s">
        <v>981</v>
      </c>
      <c r="E631" s="187">
        <v>0.7</v>
      </c>
    </row>
    <row r="632" spans="1:5" ht="30" hidden="1" x14ac:dyDescent="0.25">
      <c r="A632">
        <v>477490</v>
      </c>
      <c r="B632" s="82" t="s">
        <v>659</v>
      </c>
      <c r="C632" t="s">
        <v>449</v>
      </c>
      <c r="D632" s="80" t="s">
        <v>981</v>
      </c>
      <c r="E632" s="187">
        <v>0.7</v>
      </c>
    </row>
    <row r="633" spans="1:5" ht="15" hidden="1" x14ac:dyDescent="0.25">
      <c r="A633">
        <v>477810</v>
      </c>
      <c r="B633" s="82" t="s">
        <v>660</v>
      </c>
      <c r="C633" t="s">
        <v>449</v>
      </c>
      <c r="D633" s="80" t="s">
        <v>981</v>
      </c>
      <c r="E633" s="187">
        <v>0.7</v>
      </c>
    </row>
    <row r="634" spans="1:5" ht="15" hidden="1" x14ac:dyDescent="0.25">
      <c r="A634">
        <v>477820</v>
      </c>
      <c r="B634" s="82" t="s">
        <v>661</v>
      </c>
      <c r="C634" t="s">
        <v>449</v>
      </c>
      <c r="D634" s="80" t="s">
        <v>981</v>
      </c>
      <c r="E634" s="187">
        <v>0.7</v>
      </c>
    </row>
    <row r="635" spans="1:5" ht="15" hidden="1" x14ac:dyDescent="0.25">
      <c r="A635">
        <v>477830</v>
      </c>
      <c r="B635" s="82" t="s">
        <v>662</v>
      </c>
      <c r="C635" t="s">
        <v>449</v>
      </c>
      <c r="D635" s="80" t="s">
        <v>981</v>
      </c>
      <c r="E635" s="187">
        <v>0.7</v>
      </c>
    </row>
    <row r="636" spans="1:5" ht="15" hidden="1" x14ac:dyDescent="0.25">
      <c r="A636">
        <v>477840</v>
      </c>
      <c r="B636" s="82" t="s">
        <v>663</v>
      </c>
      <c r="C636" t="s">
        <v>449</v>
      </c>
      <c r="D636" s="80" t="s">
        <v>981</v>
      </c>
      <c r="E636" s="187">
        <v>0.7</v>
      </c>
    </row>
    <row r="637" spans="1:5" ht="15" hidden="1" x14ac:dyDescent="0.25">
      <c r="A637">
        <v>477890</v>
      </c>
      <c r="B637" s="82" t="s">
        <v>664</v>
      </c>
      <c r="C637" t="s">
        <v>449</v>
      </c>
      <c r="D637" s="80" t="s">
        <v>981</v>
      </c>
      <c r="E637" s="187">
        <v>0.7</v>
      </c>
    </row>
    <row r="638" spans="1:5" ht="15" hidden="1" x14ac:dyDescent="0.25">
      <c r="A638">
        <v>478010</v>
      </c>
      <c r="B638" s="82" t="s">
        <v>665</v>
      </c>
      <c r="C638" t="s">
        <v>449</v>
      </c>
      <c r="D638" s="80" t="s">
        <v>981</v>
      </c>
      <c r="E638" s="187">
        <v>0.7</v>
      </c>
    </row>
    <row r="639" spans="1:5" ht="15" hidden="1" x14ac:dyDescent="0.25">
      <c r="A639">
        <v>478090</v>
      </c>
      <c r="B639" s="82" t="s">
        <v>666</v>
      </c>
      <c r="C639" t="s">
        <v>449</v>
      </c>
      <c r="D639" s="80" t="s">
        <v>981</v>
      </c>
      <c r="E639" s="187">
        <v>0.7</v>
      </c>
    </row>
    <row r="640" spans="1:5" ht="15" hidden="1" x14ac:dyDescent="0.25">
      <c r="A640">
        <v>479101</v>
      </c>
      <c r="B640" s="82" t="s">
        <v>667</v>
      </c>
      <c r="C640" t="s">
        <v>449</v>
      </c>
      <c r="D640" s="80" t="s">
        <v>981</v>
      </c>
      <c r="E640" s="187">
        <v>0.7</v>
      </c>
    </row>
    <row r="641" spans="1:5" ht="15" hidden="1" x14ac:dyDescent="0.25">
      <c r="A641">
        <v>479109</v>
      </c>
      <c r="B641" s="82" t="s">
        <v>668</v>
      </c>
      <c r="C641" t="s">
        <v>449</v>
      </c>
      <c r="D641" s="80" t="s">
        <v>981</v>
      </c>
      <c r="E641" s="187">
        <v>0.7</v>
      </c>
    </row>
    <row r="642" spans="1:5" ht="30" hidden="1" x14ac:dyDescent="0.25">
      <c r="A642">
        <v>479900</v>
      </c>
      <c r="B642" s="82" t="s">
        <v>669</v>
      </c>
      <c r="C642" t="s">
        <v>449</v>
      </c>
      <c r="D642" s="80" t="s">
        <v>981</v>
      </c>
      <c r="E642" s="187">
        <v>0.7</v>
      </c>
    </row>
    <row r="643" spans="1:5" ht="15" hidden="1" x14ac:dyDescent="0.25">
      <c r="A643">
        <v>491110</v>
      </c>
      <c r="B643" s="82" t="s">
        <v>670</v>
      </c>
      <c r="C643" t="s">
        <v>415</v>
      </c>
      <c r="D643" s="80" t="s">
        <v>981</v>
      </c>
      <c r="E643" s="187">
        <v>0.8</v>
      </c>
    </row>
    <row r="644" spans="1:5" ht="15" hidden="1" x14ac:dyDescent="0.25">
      <c r="A644">
        <v>491120</v>
      </c>
      <c r="B644" s="82" t="s">
        <v>671</v>
      </c>
      <c r="C644" t="s">
        <v>415</v>
      </c>
      <c r="D644" s="80" t="s">
        <v>981</v>
      </c>
      <c r="E644" s="187">
        <v>0.8</v>
      </c>
    </row>
    <row r="645" spans="1:5" ht="15" hidden="1" x14ac:dyDescent="0.25">
      <c r="A645">
        <v>491200</v>
      </c>
      <c r="B645" s="82" t="s">
        <v>672</v>
      </c>
      <c r="C645" t="s">
        <v>415</v>
      </c>
      <c r="D645" s="80" t="s">
        <v>981</v>
      </c>
      <c r="E645" s="187">
        <v>0.8</v>
      </c>
    </row>
    <row r="646" spans="1:5" ht="15" hidden="1" x14ac:dyDescent="0.25">
      <c r="A646">
        <v>492110</v>
      </c>
      <c r="B646" s="82" t="s">
        <v>673</v>
      </c>
      <c r="C646" t="s">
        <v>415</v>
      </c>
      <c r="D646" s="80" t="s">
        <v>981</v>
      </c>
      <c r="E646" s="187">
        <v>0.8</v>
      </c>
    </row>
    <row r="647" spans="1:5" ht="30" hidden="1" x14ac:dyDescent="0.25">
      <c r="A647">
        <v>492120</v>
      </c>
      <c r="B647" s="82" t="s">
        <v>674</v>
      </c>
      <c r="C647" t="s">
        <v>415</v>
      </c>
      <c r="D647" s="80" t="s">
        <v>981</v>
      </c>
      <c r="E647" s="187">
        <v>0.8</v>
      </c>
    </row>
    <row r="648" spans="1:5" ht="15" hidden="1" x14ac:dyDescent="0.25">
      <c r="A648">
        <v>492130</v>
      </c>
      <c r="B648" s="82" t="s">
        <v>675</v>
      </c>
      <c r="C648" t="s">
        <v>415</v>
      </c>
      <c r="D648" s="80" t="s">
        <v>981</v>
      </c>
      <c r="E648" s="187">
        <v>0.8</v>
      </c>
    </row>
    <row r="649" spans="1:5" ht="60" hidden="1" x14ac:dyDescent="0.25">
      <c r="A649">
        <v>492140</v>
      </c>
      <c r="B649" s="82" t="s">
        <v>676</v>
      </c>
      <c r="C649" t="s">
        <v>415</v>
      </c>
      <c r="D649" s="80" t="s">
        <v>981</v>
      </c>
      <c r="E649" s="187">
        <v>0.8</v>
      </c>
    </row>
    <row r="650" spans="1:5" ht="30" hidden="1" x14ac:dyDescent="0.25">
      <c r="A650">
        <v>492150</v>
      </c>
      <c r="B650" s="82" t="s">
        <v>677</v>
      </c>
      <c r="C650" t="s">
        <v>415</v>
      </c>
      <c r="D650" s="80" t="s">
        <v>981</v>
      </c>
      <c r="E650" s="187">
        <v>0.8</v>
      </c>
    </row>
    <row r="651" spans="1:5" ht="15" hidden="1" x14ac:dyDescent="0.25">
      <c r="A651">
        <v>492160</v>
      </c>
      <c r="B651" s="82" t="s">
        <v>678</v>
      </c>
      <c r="C651" t="s">
        <v>415</v>
      </c>
      <c r="D651" s="80" t="s">
        <v>981</v>
      </c>
      <c r="E651" s="187">
        <v>0.8</v>
      </c>
    </row>
    <row r="652" spans="1:5" ht="15" hidden="1" x14ac:dyDescent="0.25">
      <c r="A652">
        <v>492170</v>
      </c>
      <c r="B652" s="82" t="s">
        <v>679</v>
      </c>
      <c r="C652" t="s">
        <v>415</v>
      </c>
      <c r="D652" s="80" t="s">
        <v>981</v>
      </c>
      <c r="E652" s="187">
        <v>0.8</v>
      </c>
    </row>
    <row r="653" spans="1:5" ht="15" hidden="1" x14ac:dyDescent="0.25">
      <c r="A653">
        <v>492180</v>
      </c>
      <c r="B653" s="82" t="s">
        <v>680</v>
      </c>
      <c r="C653" t="s">
        <v>415</v>
      </c>
      <c r="D653" s="80" t="s">
        <v>981</v>
      </c>
      <c r="E653" s="187">
        <v>0.8</v>
      </c>
    </row>
    <row r="654" spans="1:5" ht="15" hidden="1" x14ac:dyDescent="0.25">
      <c r="A654">
        <v>492190</v>
      </c>
      <c r="B654" s="82" t="s">
        <v>681</v>
      </c>
      <c r="C654" t="s">
        <v>415</v>
      </c>
      <c r="D654" s="80" t="s">
        <v>981</v>
      </c>
      <c r="E654" s="187">
        <v>0.8</v>
      </c>
    </row>
    <row r="655" spans="1:5" ht="15" hidden="1" x14ac:dyDescent="0.25">
      <c r="A655">
        <v>492210</v>
      </c>
      <c r="B655" s="82" t="s">
        <v>682</v>
      </c>
      <c r="C655" t="s">
        <v>415</v>
      </c>
      <c r="D655" s="80" t="s">
        <v>981</v>
      </c>
      <c r="E655" s="187">
        <v>0.8</v>
      </c>
    </row>
    <row r="656" spans="1:5" ht="15" hidden="1" x14ac:dyDescent="0.25">
      <c r="A656">
        <v>492221</v>
      </c>
      <c r="B656" s="82" t="s">
        <v>683</v>
      </c>
      <c r="C656" t="s">
        <v>415</v>
      </c>
      <c r="D656" s="80" t="s">
        <v>981</v>
      </c>
      <c r="E656" s="187">
        <v>0.8</v>
      </c>
    </row>
    <row r="657" spans="1:5" ht="15" hidden="1" x14ac:dyDescent="0.25">
      <c r="A657">
        <v>492229</v>
      </c>
      <c r="B657" s="82" t="s">
        <v>684</v>
      </c>
      <c r="C657" t="s">
        <v>415</v>
      </c>
      <c r="D657" s="80" t="s">
        <v>981</v>
      </c>
      <c r="E657" s="187">
        <v>0.8</v>
      </c>
    </row>
    <row r="658" spans="1:5" ht="15" hidden="1" x14ac:dyDescent="0.25">
      <c r="A658">
        <v>492230</v>
      </c>
      <c r="B658" s="82" t="s">
        <v>685</v>
      </c>
      <c r="C658" t="s">
        <v>415</v>
      </c>
      <c r="D658" s="80" t="s">
        <v>981</v>
      </c>
      <c r="E658" s="187">
        <v>0.7</v>
      </c>
    </row>
    <row r="659" spans="1:5" ht="15" hidden="1" x14ac:dyDescent="0.25">
      <c r="A659">
        <v>492240</v>
      </c>
      <c r="B659" s="82" t="s">
        <v>686</v>
      </c>
      <c r="C659" t="s">
        <v>415</v>
      </c>
      <c r="D659" s="80" t="s">
        <v>981</v>
      </c>
      <c r="E659" s="187">
        <v>0.8</v>
      </c>
    </row>
    <row r="660" spans="1:5" ht="15" hidden="1" x14ac:dyDescent="0.25">
      <c r="A660">
        <v>492250</v>
      </c>
      <c r="B660" s="82" t="s">
        <v>687</v>
      </c>
      <c r="C660" t="s">
        <v>415</v>
      </c>
      <c r="D660" s="80" t="s">
        <v>981</v>
      </c>
      <c r="E660" s="187">
        <v>0.8</v>
      </c>
    </row>
    <row r="661" spans="1:5" ht="30" hidden="1" x14ac:dyDescent="0.25">
      <c r="A661">
        <v>492280</v>
      </c>
      <c r="B661" s="82" t="s">
        <v>688</v>
      </c>
      <c r="C661" t="s">
        <v>415</v>
      </c>
      <c r="D661" s="80" t="s">
        <v>981</v>
      </c>
      <c r="E661" s="187">
        <v>0.7</v>
      </c>
    </row>
    <row r="662" spans="1:5" ht="30" hidden="1" x14ac:dyDescent="0.25">
      <c r="A662">
        <v>492290</v>
      </c>
      <c r="B662" s="82" t="s">
        <v>689</v>
      </c>
      <c r="C662" t="s">
        <v>415</v>
      </c>
      <c r="D662" s="80" t="s">
        <v>981</v>
      </c>
      <c r="E662" s="187">
        <v>0.7</v>
      </c>
    </row>
    <row r="663" spans="1:5" ht="15" hidden="1" x14ac:dyDescent="0.25">
      <c r="A663">
        <v>493110</v>
      </c>
      <c r="B663" s="82" t="s">
        <v>690</v>
      </c>
      <c r="C663" t="s">
        <v>415</v>
      </c>
      <c r="D663" s="80" t="s">
        <v>981</v>
      </c>
      <c r="E663" s="187">
        <v>0.8</v>
      </c>
    </row>
    <row r="664" spans="1:5" ht="15" hidden="1" x14ac:dyDescent="0.25">
      <c r="A664">
        <v>493120</v>
      </c>
      <c r="B664" s="82" t="s">
        <v>691</v>
      </c>
      <c r="C664" t="s">
        <v>415</v>
      </c>
      <c r="D664" s="80" t="s">
        <v>981</v>
      </c>
      <c r="E664" s="187">
        <v>0.8</v>
      </c>
    </row>
    <row r="665" spans="1:5" ht="15" hidden="1" x14ac:dyDescent="0.25">
      <c r="A665">
        <v>493200</v>
      </c>
      <c r="B665" s="82" t="s">
        <v>692</v>
      </c>
      <c r="C665" t="s">
        <v>415</v>
      </c>
      <c r="D665" s="80" t="s">
        <v>981</v>
      </c>
      <c r="E665" s="187">
        <v>0.8</v>
      </c>
    </row>
    <row r="666" spans="1:5" ht="15" hidden="1" x14ac:dyDescent="0.25">
      <c r="A666">
        <v>501100</v>
      </c>
      <c r="B666" s="82" t="s">
        <v>693</v>
      </c>
      <c r="C666" t="s">
        <v>415</v>
      </c>
      <c r="D666" s="80" t="s">
        <v>981</v>
      </c>
      <c r="E666" s="187">
        <v>0.8</v>
      </c>
    </row>
    <row r="667" spans="1:5" ht="15" hidden="1" x14ac:dyDescent="0.25">
      <c r="A667">
        <v>501200</v>
      </c>
      <c r="B667" s="82" t="s">
        <v>694</v>
      </c>
      <c r="C667" t="s">
        <v>415</v>
      </c>
      <c r="D667" s="80" t="s">
        <v>981</v>
      </c>
      <c r="E667" s="187">
        <v>0.8</v>
      </c>
    </row>
    <row r="668" spans="1:5" ht="15" hidden="1" x14ac:dyDescent="0.25">
      <c r="A668">
        <v>502101</v>
      </c>
      <c r="B668" s="82" t="s">
        <v>695</v>
      </c>
      <c r="C668" t="s">
        <v>415</v>
      </c>
      <c r="D668" s="80" t="s">
        <v>981</v>
      </c>
      <c r="E668" s="187">
        <v>0.8</v>
      </c>
    </row>
    <row r="669" spans="1:5" ht="15" hidden="1" x14ac:dyDescent="0.25">
      <c r="A669">
        <v>502200</v>
      </c>
      <c r="B669" s="82" t="s">
        <v>696</v>
      </c>
      <c r="C669" t="s">
        <v>415</v>
      </c>
      <c r="D669" s="80" t="s">
        <v>981</v>
      </c>
      <c r="E669" s="187">
        <v>0.8</v>
      </c>
    </row>
    <row r="670" spans="1:5" ht="15" hidden="1" x14ac:dyDescent="0.25">
      <c r="A670">
        <v>511000</v>
      </c>
      <c r="B670" s="82" t="s">
        <v>697</v>
      </c>
      <c r="C670" t="s">
        <v>415</v>
      </c>
      <c r="D670" s="80" t="s">
        <v>981</v>
      </c>
      <c r="E670" s="187">
        <v>0.8</v>
      </c>
    </row>
    <row r="671" spans="1:5" ht="15" hidden="1" x14ac:dyDescent="0.25">
      <c r="A671">
        <v>512000</v>
      </c>
      <c r="B671" s="82" t="s">
        <v>698</v>
      </c>
      <c r="C671" t="s">
        <v>415</v>
      </c>
      <c r="D671" s="80" t="s">
        <v>981</v>
      </c>
      <c r="E671" s="187">
        <v>0.8</v>
      </c>
    </row>
    <row r="672" spans="1:5" ht="15" hidden="1" x14ac:dyDescent="0.25">
      <c r="A672">
        <v>521010</v>
      </c>
      <c r="B672" s="82" t="s">
        <v>699</v>
      </c>
      <c r="C672" t="s">
        <v>415</v>
      </c>
      <c r="D672" s="80" t="s">
        <v>981</v>
      </c>
      <c r="E672" s="187">
        <v>0.7</v>
      </c>
    </row>
    <row r="673" spans="1:5" ht="15" hidden="1" x14ac:dyDescent="0.25">
      <c r="A673">
        <v>521020</v>
      </c>
      <c r="B673" s="82" t="s">
        <v>700</v>
      </c>
      <c r="C673" t="s">
        <v>415</v>
      </c>
      <c r="D673" s="80" t="s">
        <v>981</v>
      </c>
      <c r="E673" s="187">
        <v>0.7</v>
      </c>
    </row>
    <row r="674" spans="1:5" ht="15" hidden="1" x14ac:dyDescent="0.25">
      <c r="A674">
        <v>521030</v>
      </c>
      <c r="B674" s="82" t="s">
        <v>701</v>
      </c>
      <c r="C674" t="s">
        <v>415</v>
      </c>
      <c r="D674" s="80" t="s">
        <v>981</v>
      </c>
      <c r="E674" s="187">
        <v>0.7</v>
      </c>
    </row>
    <row r="675" spans="1:5" ht="15" hidden="1" x14ac:dyDescent="0.25">
      <c r="A675">
        <v>522010</v>
      </c>
      <c r="B675" s="82" t="s">
        <v>702</v>
      </c>
      <c r="C675" t="s">
        <v>415</v>
      </c>
      <c r="D675" s="80" t="s">
        <v>981</v>
      </c>
      <c r="E675" s="187">
        <v>0.7</v>
      </c>
    </row>
    <row r="676" spans="1:5" ht="15" hidden="1" x14ac:dyDescent="0.25">
      <c r="A676">
        <v>522020</v>
      </c>
      <c r="B676" s="82" t="s">
        <v>703</v>
      </c>
      <c r="C676" t="s">
        <v>415</v>
      </c>
      <c r="D676" s="80" t="s">
        <v>981</v>
      </c>
      <c r="E676" s="187">
        <v>0.7</v>
      </c>
    </row>
    <row r="677" spans="1:5" ht="15" hidden="1" x14ac:dyDescent="0.25">
      <c r="A677">
        <v>522091</v>
      </c>
      <c r="B677" s="82" t="s">
        <v>704</v>
      </c>
      <c r="C677" t="s">
        <v>415</v>
      </c>
      <c r="D677" s="80" t="s">
        <v>981</v>
      </c>
      <c r="E677" s="187">
        <v>0.7</v>
      </c>
    </row>
    <row r="678" spans="1:5" ht="15" hidden="1" x14ac:dyDescent="0.25">
      <c r="A678">
        <v>522092</v>
      </c>
      <c r="B678" s="82" t="s">
        <v>705</v>
      </c>
      <c r="C678" t="s">
        <v>415</v>
      </c>
      <c r="D678" s="80" t="s">
        <v>981</v>
      </c>
      <c r="E678" s="187">
        <v>0.7</v>
      </c>
    </row>
    <row r="679" spans="1:5" ht="15" hidden="1" x14ac:dyDescent="0.25">
      <c r="A679">
        <v>522099</v>
      </c>
      <c r="B679" s="82" t="s">
        <v>706</v>
      </c>
      <c r="C679" t="s">
        <v>415</v>
      </c>
      <c r="D679" s="80" t="s">
        <v>981</v>
      </c>
      <c r="E679" s="187">
        <v>0.7</v>
      </c>
    </row>
    <row r="680" spans="1:5" ht="15" hidden="1" x14ac:dyDescent="0.25">
      <c r="A680">
        <v>523011</v>
      </c>
      <c r="B680" s="82" t="s">
        <v>707</v>
      </c>
      <c r="C680" t="s">
        <v>415</v>
      </c>
      <c r="D680" s="80" t="s">
        <v>981</v>
      </c>
      <c r="E680" s="187">
        <v>0.7</v>
      </c>
    </row>
    <row r="681" spans="1:5" ht="15" hidden="1" x14ac:dyDescent="0.25">
      <c r="A681">
        <v>523019</v>
      </c>
      <c r="B681" s="82" t="s">
        <v>708</v>
      </c>
      <c r="C681" t="s">
        <v>415</v>
      </c>
      <c r="D681" s="80" t="s">
        <v>981</v>
      </c>
      <c r="E681" s="187">
        <v>0.7</v>
      </c>
    </row>
    <row r="682" spans="1:5" ht="15" hidden="1" x14ac:dyDescent="0.25">
      <c r="A682">
        <v>523020</v>
      </c>
      <c r="B682" s="82" t="s">
        <v>709</v>
      </c>
      <c r="C682" t="s">
        <v>415</v>
      </c>
      <c r="D682" s="80" t="s">
        <v>981</v>
      </c>
      <c r="E682" s="187">
        <v>0.8</v>
      </c>
    </row>
    <row r="683" spans="1:5" ht="15" hidden="1" x14ac:dyDescent="0.25">
      <c r="A683">
        <v>523031</v>
      </c>
      <c r="B683" s="82" t="s">
        <v>710</v>
      </c>
      <c r="C683" t="s">
        <v>415</v>
      </c>
      <c r="D683" s="80" t="s">
        <v>981</v>
      </c>
      <c r="E683" s="187">
        <v>0.8</v>
      </c>
    </row>
    <row r="684" spans="1:5" ht="15" hidden="1" x14ac:dyDescent="0.25">
      <c r="A684">
        <v>523032</v>
      </c>
      <c r="B684" s="82" t="s">
        <v>711</v>
      </c>
      <c r="C684" t="s">
        <v>415</v>
      </c>
      <c r="D684" s="80" t="s">
        <v>981</v>
      </c>
      <c r="E684" s="187">
        <v>0.7</v>
      </c>
    </row>
    <row r="685" spans="1:5" ht="15" hidden="1" x14ac:dyDescent="0.25">
      <c r="A685">
        <v>523039</v>
      </c>
      <c r="B685" s="82" t="s">
        <v>712</v>
      </c>
      <c r="C685" t="s">
        <v>415</v>
      </c>
      <c r="D685" s="80" t="s">
        <v>981</v>
      </c>
      <c r="E685" s="187">
        <v>0.7</v>
      </c>
    </row>
    <row r="686" spans="1:5" ht="30" hidden="1" x14ac:dyDescent="0.25">
      <c r="A686">
        <v>523090</v>
      </c>
      <c r="B686" s="82" t="s">
        <v>713</v>
      </c>
      <c r="C686" t="s">
        <v>415</v>
      </c>
      <c r="D686" s="80" t="s">
        <v>981</v>
      </c>
      <c r="E686" s="187">
        <v>0.8</v>
      </c>
    </row>
    <row r="687" spans="1:5" ht="15" hidden="1" x14ac:dyDescent="0.25">
      <c r="A687">
        <v>524110</v>
      </c>
      <c r="B687" s="82" t="s">
        <v>714</v>
      </c>
      <c r="C687" t="s">
        <v>415</v>
      </c>
      <c r="D687" s="80" t="s">
        <v>981</v>
      </c>
      <c r="E687" s="187">
        <v>0.7</v>
      </c>
    </row>
    <row r="688" spans="1:5" ht="15" hidden="1" x14ac:dyDescent="0.25">
      <c r="A688">
        <v>524120</v>
      </c>
      <c r="B688" s="82" t="s">
        <v>715</v>
      </c>
      <c r="C688" t="s">
        <v>415</v>
      </c>
      <c r="D688" s="80" t="s">
        <v>981</v>
      </c>
      <c r="E688" s="187">
        <v>0.7</v>
      </c>
    </row>
    <row r="689" spans="1:5" ht="15" hidden="1" x14ac:dyDescent="0.25">
      <c r="A689">
        <v>524130</v>
      </c>
      <c r="B689" s="82" t="s">
        <v>716</v>
      </c>
      <c r="C689" t="s">
        <v>415</v>
      </c>
      <c r="D689" s="80" t="s">
        <v>981</v>
      </c>
      <c r="E689" s="187">
        <v>0.7</v>
      </c>
    </row>
    <row r="690" spans="1:5" ht="30" hidden="1" x14ac:dyDescent="0.25">
      <c r="A690">
        <v>524190</v>
      </c>
      <c r="B690" s="82" t="s">
        <v>717</v>
      </c>
      <c r="C690" t="s">
        <v>415</v>
      </c>
      <c r="D690" s="80" t="s">
        <v>981</v>
      </c>
      <c r="E690" s="187">
        <v>0.8</v>
      </c>
    </row>
    <row r="691" spans="1:5" ht="15" hidden="1" x14ac:dyDescent="0.25">
      <c r="A691">
        <v>524210</v>
      </c>
      <c r="B691" s="82" t="s">
        <v>718</v>
      </c>
      <c r="C691" t="s">
        <v>415</v>
      </c>
      <c r="D691" s="80" t="s">
        <v>981</v>
      </c>
      <c r="E691" s="187">
        <v>0.7</v>
      </c>
    </row>
    <row r="692" spans="1:5" ht="15" hidden="1" x14ac:dyDescent="0.25">
      <c r="A692">
        <v>524220</v>
      </c>
      <c r="B692" s="82" t="s">
        <v>719</v>
      </c>
      <c r="C692" t="s">
        <v>415</v>
      </c>
      <c r="D692" s="80" t="s">
        <v>981</v>
      </c>
      <c r="E692" s="187">
        <v>0.7</v>
      </c>
    </row>
    <row r="693" spans="1:5" ht="15" hidden="1" x14ac:dyDescent="0.25">
      <c r="A693">
        <v>524230</v>
      </c>
      <c r="B693" s="82" t="s">
        <v>720</v>
      </c>
      <c r="C693" t="s">
        <v>415</v>
      </c>
      <c r="D693" s="80" t="s">
        <v>981</v>
      </c>
      <c r="E693" s="187">
        <v>0.7</v>
      </c>
    </row>
    <row r="694" spans="1:5" ht="30" hidden="1" x14ac:dyDescent="0.25">
      <c r="A694">
        <v>524290</v>
      </c>
      <c r="B694" s="82" t="s">
        <v>721</v>
      </c>
      <c r="C694" t="s">
        <v>415</v>
      </c>
      <c r="D694" s="80" t="s">
        <v>981</v>
      </c>
      <c r="E694" s="187">
        <v>0.8</v>
      </c>
    </row>
    <row r="695" spans="1:5" ht="15" hidden="1" x14ac:dyDescent="0.25">
      <c r="A695">
        <v>524310</v>
      </c>
      <c r="B695" s="82" t="s">
        <v>722</v>
      </c>
      <c r="C695" t="s">
        <v>415</v>
      </c>
      <c r="D695" s="80" t="s">
        <v>981</v>
      </c>
      <c r="E695" s="187">
        <v>0.7</v>
      </c>
    </row>
    <row r="696" spans="1:5" ht="15" hidden="1" x14ac:dyDescent="0.25">
      <c r="A696">
        <v>524320</v>
      </c>
      <c r="B696" s="82" t="s">
        <v>723</v>
      </c>
      <c r="C696" t="s">
        <v>415</v>
      </c>
      <c r="D696" s="80" t="s">
        <v>981</v>
      </c>
      <c r="E696" s="187">
        <v>0.7</v>
      </c>
    </row>
    <row r="697" spans="1:5" ht="15" hidden="1" x14ac:dyDescent="0.25">
      <c r="A697">
        <v>524330</v>
      </c>
      <c r="B697" s="82" t="s">
        <v>724</v>
      </c>
      <c r="C697" t="s">
        <v>415</v>
      </c>
      <c r="D697" s="80" t="s">
        <v>981</v>
      </c>
      <c r="E697" s="187">
        <v>0.7</v>
      </c>
    </row>
    <row r="698" spans="1:5" ht="15" hidden="1" x14ac:dyDescent="0.25">
      <c r="A698">
        <v>524390</v>
      </c>
      <c r="B698" s="82" t="s">
        <v>725</v>
      </c>
      <c r="C698" t="s">
        <v>415</v>
      </c>
      <c r="D698" s="80" t="s">
        <v>981</v>
      </c>
      <c r="E698" s="187">
        <v>0.8</v>
      </c>
    </row>
    <row r="699" spans="1:5" ht="15" hidden="1" x14ac:dyDescent="0.25">
      <c r="A699">
        <v>530010</v>
      </c>
      <c r="B699" s="82" t="s">
        <v>726</v>
      </c>
      <c r="C699" t="s">
        <v>415</v>
      </c>
      <c r="D699" s="80" t="s">
        <v>981</v>
      </c>
      <c r="E699" s="187">
        <v>0.7</v>
      </c>
    </row>
    <row r="700" spans="1:5" ht="30" hidden="1" x14ac:dyDescent="0.25">
      <c r="A700">
        <v>530090</v>
      </c>
      <c r="B700" s="82" t="s">
        <v>727</v>
      </c>
      <c r="C700" t="s">
        <v>415</v>
      </c>
      <c r="D700" s="80" t="s">
        <v>981</v>
      </c>
      <c r="E700" s="187">
        <v>0.7</v>
      </c>
    </row>
    <row r="701" spans="1:5" ht="15" hidden="1" x14ac:dyDescent="0.25">
      <c r="A701">
        <v>551010</v>
      </c>
      <c r="B701" s="82" t="s">
        <v>728</v>
      </c>
      <c r="C701" t="s">
        <v>415</v>
      </c>
      <c r="D701" s="80" t="s">
        <v>981</v>
      </c>
      <c r="E701" s="187">
        <v>1</v>
      </c>
    </row>
    <row r="702" spans="1:5" ht="15" hidden="1" x14ac:dyDescent="0.25">
      <c r="A702">
        <v>551021</v>
      </c>
      <c r="B702" s="82" t="s">
        <v>729</v>
      </c>
      <c r="C702" t="s">
        <v>415</v>
      </c>
      <c r="D702" s="80" t="s">
        <v>981</v>
      </c>
      <c r="E702" s="187">
        <v>1</v>
      </c>
    </row>
    <row r="703" spans="1:5" ht="30" hidden="1" x14ac:dyDescent="0.25">
      <c r="A703">
        <v>551022</v>
      </c>
      <c r="B703" s="82" t="s">
        <v>730</v>
      </c>
      <c r="C703" t="s">
        <v>415</v>
      </c>
      <c r="D703" s="80" t="s">
        <v>981</v>
      </c>
      <c r="E703" s="187">
        <v>1</v>
      </c>
    </row>
    <row r="704" spans="1:5" ht="30" hidden="1" x14ac:dyDescent="0.25">
      <c r="A704">
        <v>551023</v>
      </c>
      <c r="B704" s="82" t="s">
        <v>731</v>
      </c>
      <c r="C704" t="s">
        <v>415</v>
      </c>
      <c r="D704" s="80" t="s">
        <v>981</v>
      </c>
      <c r="E704" s="187">
        <v>1</v>
      </c>
    </row>
    <row r="705" spans="1:5" ht="30" hidden="1" x14ac:dyDescent="0.25">
      <c r="A705">
        <v>551090</v>
      </c>
      <c r="B705" s="82" t="s">
        <v>732</v>
      </c>
      <c r="C705" t="s">
        <v>415</v>
      </c>
      <c r="D705" s="80" t="s">
        <v>981</v>
      </c>
      <c r="E705" s="187">
        <v>1</v>
      </c>
    </row>
    <row r="706" spans="1:5" ht="15" hidden="1" x14ac:dyDescent="0.25">
      <c r="A706">
        <v>552000</v>
      </c>
      <c r="B706" s="82" t="s">
        <v>733</v>
      </c>
      <c r="C706" t="s">
        <v>415</v>
      </c>
      <c r="D706" s="80" t="s">
        <v>981</v>
      </c>
      <c r="E706" s="187">
        <v>1</v>
      </c>
    </row>
    <row r="707" spans="1:5" ht="15" hidden="1" x14ac:dyDescent="0.25">
      <c r="A707">
        <v>561011</v>
      </c>
      <c r="B707" s="82" t="s">
        <v>734</v>
      </c>
      <c r="C707" t="s">
        <v>415</v>
      </c>
      <c r="D707" s="80" t="s">
        <v>981</v>
      </c>
      <c r="E707" s="187">
        <v>1</v>
      </c>
    </row>
    <row r="708" spans="1:5" ht="15" hidden="1" x14ac:dyDescent="0.25">
      <c r="A708">
        <v>561012</v>
      </c>
      <c r="B708" s="82" t="s">
        <v>735</v>
      </c>
      <c r="C708" t="s">
        <v>415</v>
      </c>
      <c r="D708" s="80" t="s">
        <v>981</v>
      </c>
      <c r="E708" s="187">
        <v>1</v>
      </c>
    </row>
    <row r="709" spans="1:5" ht="30" hidden="1" x14ac:dyDescent="0.25">
      <c r="A709">
        <v>561013</v>
      </c>
      <c r="B709" s="82" t="s">
        <v>736</v>
      </c>
      <c r="C709" t="s">
        <v>415</v>
      </c>
      <c r="D709" s="80" t="s">
        <v>981</v>
      </c>
      <c r="E709" s="187">
        <v>1</v>
      </c>
    </row>
    <row r="710" spans="1:5" ht="15" hidden="1" x14ac:dyDescent="0.25">
      <c r="A710">
        <v>561014</v>
      </c>
      <c r="B710" s="82" t="s">
        <v>737</v>
      </c>
      <c r="C710" t="s">
        <v>415</v>
      </c>
      <c r="D710" s="80" t="s">
        <v>981</v>
      </c>
      <c r="E710" s="187">
        <v>1</v>
      </c>
    </row>
    <row r="711" spans="1:5" ht="15" hidden="1" x14ac:dyDescent="0.25">
      <c r="A711">
        <v>561019</v>
      </c>
      <c r="B711" s="82" t="s">
        <v>738</v>
      </c>
      <c r="C711" t="s">
        <v>415</v>
      </c>
      <c r="D711" s="80" t="s">
        <v>981</v>
      </c>
      <c r="E711" s="187">
        <v>1</v>
      </c>
    </row>
    <row r="712" spans="1:5" ht="15" hidden="1" x14ac:dyDescent="0.25">
      <c r="A712">
        <v>561020</v>
      </c>
      <c r="B712" s="82" t="s">
        <v>739</v>
      </c>
      <c r="C712" t="s">
        <v>415</v>
      </c>
      <c r="D712" s="80" t="s">
        <v>981</v>
      </c>
      <c r="E712" s="187">
        <v>1</v>
      </c>
    </row>
    <row r="713" spans="1:5" ht="15" hidden="1" x14ac:dyDescent="0.25">
      <c r="A713">
        <v>561030</v>
      </c>
      <c r="B713" s="82" t="s">
        <v>740</v>
      </c>
      <c r="C713" t="s">
        <v>415</v>
      </c>
      <c r="D713" s="80" t="s">
        <v>981</v>
      </c>
      <c r="E713" s="187">
        <v>1</v>
      </c>
    </row>
    <row r="714" spans="1:5" ht="15" hidden="1" x14ac:dyDescent="0.25">
      <c r="A714">
        <v>561040</v>
      </c>
      <c r="B714" s="82" t="s">
        <v>741</v>
      </c>
      <c r="C714" t="s">
        <v>415</v>
      </c>
      <c r="D714" s="80" t="s">
        <v>981</v>
      </c>
      <c r="E714" s="187">
        <v>1</v>
      </c>
    </row>
    <row r="715" spans="1:5" ht="30" hidden="1" x14ac:dyDescent="0.25">
      <c r="A715">
        <v>562010</v>
      </c>
      <c r="B715" s="82" t="s">
        <v>742</v>
      </c>
      <c r="C715" t="s">
        <v>415</v>
      </c>
      <c r="D715" s="80" t="s">
        <v>981</v>
      </c>
      <c r="E715" s="187">
        <v>1</v>
      </c>
    </row>
    <row r="716" spans="1:5" ht="30" hidden="1" x14ac:dyDescent="0.25">
      <c r="A716">
        <v>562091</v>
      </c>
      <c r="B716" s="82" t="s">
        <v>743</v>
      </c>
      <c r="C716" t="s">
        <v>415</v>
      </c>
      <c r="D716" s="80" t="s">
        <v>981</v>
      </c>
      <c r="E716" s="187">
        <v>1</v>
      </c>
    </row>
    <row r="717" spans="1:5" ht="15" hidden="1" x14ac:dyDescent="0.25">
      <c r="A717">
        <v>562099</v>
      </c>
      <c r="B717" s="82" t="s">
        <v>744</v>
      </c>
      <c r="C717" t="s">
        <v>415</v>
      </c>
      <c r="D717" s="80" t="s">
        <v>981</v>
      </c>
      <c r="E717" s="187">
        <v>1</v>
      </c>
    </row>
    <row r="718" spans="1:5" ht="15" hidden="1" x14ac:dyDescent="0.25">
      <c r="A718">
        <v>581100</v>
      </c>
      <c r="B718" s="82" t="s">
        <v>745</v>
      </c>
      <c r="C718" t="s">
        <v>415</v>
      </c>
      <c r="D718" s="80" t="s">
        <v>981</v>
      </c>
      <c r="E718" s="187">
        <v>0.7</v>
      </c>
    </row>
    <row r="719" spans="1:5" ht="15" hidden="1" x14ac:dyDescent="0.25">
      <c r="A719">
        <v>581200</v>
      </c>
      <c r="B719" s="82" t="s">
        <v>746</v>
      </c>
      <c r="C719" t="s">
        <v>415</v>
      </c>
      <c r="D719" s="80" t="s">
        <v>981</v>
      </c>
      <c r="E719" s="187">
        <v>0.7</v>
      </c>
    </row>
    <row r="720" spans="1:5" ht="15" hidden="1" x14ac:dyDescent="0.25">
      <c r="A720">
        <v>581300</v>
      </c>
      <c r="B720" s="82" t="s">
        <v>747</v>
      </c>
      <c r="C720" t="s">
        <v>415</v>
      </c>
      <c r="D720" s="80" t="s">
        <v>981</v>
      </c>
      <c r="E720" s="187">
        <v>0.7</v>
      </c>
    </row>
    <row r="721" spans="1:5" ht="15" hidden="1" x14ac:dyDescent="0.25">
      <c r="A721">
        <v>581900</v>
      </c>
      <c r="B721" s="82" t="s">
        <v>748</v>
      </c>
      <c r="C721" t="s">
        <v>415</v>
      </c>
      <c r="D721" s="80" t="s">
        <v>981</v>
      </c>
      <c r="E721" s="187">
        <v>0.7</v>
      </c>
    </row>
    <row r="722" spans="1:5" ht="15" hidden="1" x14ac:dyDescent="0.25">
      <c r="A722">
        <v>591110</v>
      </c>
      <c r="B722" s="82" t="s">
        <v>749</v>
      </c>
      <c r="C722" t="s">
        <v>415</v>
      </c>
      <c r="D722" s="80" t="s">
        <v>981</v>
      </c>
      <c r="E722" s="187">
        <v>0.7</v>
      </c>
    </row>
    <row r="723" spans="1:5" ht="15" hidden="1" x14ac:dyDescent="0.25">
      <c r="A723">
        <v>591120</v>
      </c>
      <c r="B723" s="82" t="s">
        <v>750</v>
      </c>
      <c r="C723" t="s">
        <v>415</v>
      </c>
      <c r="D723" s="80" t="s">
        <v>981</v>
      </c>
      <c r="E723" s="187">
        <v>0.7</v>
      </c>
    </row>
    <row r="724" spans="1:5" ht="15" hidden="1" x14ac:dyDescent="0.25">
      <c r="A724">
        <v>591200</v>
      </c>
      <c r="B724" s="82" t="s">
        <v>751</v>
      </c>
      <c r="C724" t="s">
        <v>415</v>
      </c>
      <c r="D724" s="80" t="s">
        <v>981</v>
      </c>
      <c r="E724" s="187">
        <v>0.7</v>
      </c>
    </row>
    <row r="725" spans="1:5" ht="15" hidden="1" x14ac:dyDescent="0.25">
      <c r="A725">
        <v>591300</v>
      </c>
      <c r="B725" s="82" t="s">
        <v>752</v>
      </c>
      <c r="C725" t="s">
        <v>415</v>
      </c>
      <c r="D725" s="80" t="s">
        <v>981</v>
      </c>
      <c r="E725" s="187">
        <v>0.7</v>
      </c>
    </row>
    <row r="726" spans="1:5" ht="15" hidden="1" x14ac:dyDescent="0.25">
      <c r="A726">
        <v>592000</v>
      </c>
      <c r="B726" s="82" t="s">
        <v>753</v>
      </c>
      <c r="C726" t="s">
        <v>415</v>
      </c>
      <c r="D726" s="80" t="s">
        <v>981</v>
      </c>
      <c r="E726" s="187">
        <v>0.7</v>
      </c>
    </row>
    <row r="727" spans="1:5" ht="15" hidden="1" x14ac:dyDescent="0.25">
      <c r="A727">
        <v>601000</v>
      </c>
      <c r="B727" s="82" t="s">
        <v>754</v>
      </c>
      <c r="C727" t="s">
        <v>415</v>
      </c>
      <c r="D727" s="80" t="s">
        <v>981</v>
      </c>
      <c r="E727" s="187">
        <v>0.7</v>
      </c>
    </row>
    <row r="728" spans="1:5" ht="15" hidden="1" x14ac:dyDescent="0.25">
      <c r="A728">
        <v>602100</v>
      </c>
      <c r="B728" s="82" t="s">
        <v>755</v>
      </c>
      <c r="C728" t="s">
        <v>415</v>
      </c>
      <c r="D728" s="80" t="s">
        <v>981</v>
      </c>
      <c r="E728" s="187">
        <v>0.7</v>
      </c>
    </row>
    <row r="729" spans="1:5" ht="15" hidden="1" x14ac:dyDescent="0.25">
      <c r="A729">
        <v>602200</v>
      </c>
      <c r="B729" s="82" t="s">
        <v>756</v>
      </c>
      <c r="C729" t="s">
        <v>415</v>
      </c>
      <c r="D729" s="80" t="s">
        <v>981</v>
      </c>
      <c r="E729" s="187">
        <v>0.7</v>
      </c>
    </row>
    <row r="730" spans="1:5" ht="15" hidden="1" x14ac:dyDescent="0.25">
      <c r="A730">
        <v>602310</v>
      </c>
      <c r="B730" s="82" t="s">
        <v>757</v>
      </c>
      <c r="C730" t="s">
        <v>415</v>
      </c>
      <c r="D730" s="80" t="s">
        <v>981</v>
      </c>
      <c r="E730" s="187">
        <v>0.7</v>
      </c>
    </row>
    <row r="731" spans="1:5" ht="15" hidden="1" x14ac:dyDescent="0.25">
      <c r="A731">
        <v>602320</v>
      </c>
      <c r="B731" s="82" t="s">
        <v>758</v>
      </c>
      <c r="C731" t="s">
        <v>415</v>
      </c>
      <c r="D731" s="80" t="s">
        <v>981</v>
      </c>
      <c r="E731" s="187">
        <v>0.7</v>
      </c>
    </row>
    <row r="732" spans="1:5" ht="15" hidden="1" x14ac:dyDescent="0.25">
      <c r="A732">
        <v>602900</v>
      </c>
      <c r="B732" s="82" t="s">
        <v>759</v>
      </c>
      <c r="C732" t="s">
        <v>415</v>
      </c>
      <c r="D732" s="80" t="s">
        <v>981</v>
      </c>
      <c r="E732" s="187">
        <v>0.7</v>
      </c>
    </row>
    <row r="733" spans="1:5" ht="15" hidden="1" x14ac:dyDescent="0.25">
      <c r="A733">
        <v>611010</v>
      </c>
      <c r="B733" s="82" t="s">
        <v>760</v>
      </c>
      <c r="C733" t="s">
        <v>415</v>
      </c>
      <c r="D733" s="80" t="s">
        <v>981</v>
      </c>
      <c r="E733" s="187">
        <v>0.7</v>
      </c>
    </row>
    <row r="734" spans="1:5" ht="15" hidden="1" x14ac:dyDescent="0.25">
      <c r="A734">
        <v>611090</v>
      </c>
      <c r="B734" s="82" t="s">
        <v>761</v>
      </c>
      <c r="C734" t="s">
        <v>415</v>
      </c>
      <c r="D734" s="80" t="s">
        <v>981</v>
      </c>
      <c r="E734" s="187">
        <v>0.7</v>
      </c>
    </row>
    <row r="735" spans="1:5" ht="15" hidden="1" x14ac:dyDescent="0.25">
      <c r="A735">
        <v>612000</v>
      </c>
      <c r="B735" s="82" t="s">
        <v>762</v>
      </c>
      <c r="C735" t="s">
        <v>415</v>
      </c>
      <c r="D735" s="80" t="s">
        <v>981</v>
      </c>
      <c r="E735" s="187">
        <v>0.7</v>
      </c>
    </row>
    <row r="736" spans="1:5" ht="15" hidden="1" x14ac:dyDescent="0.25">
      <c r="A736">
        <v>613000</v>
      </c>
      <c r="B736" s="82" t="s">
        <v>763</v>
      </c>
      <c r="C736" t="s">
        <v>415</v>
      </c>
      <c r="D736" s="80" t="s">
        <v>981</v>
      </c>
      <c r="E736" s="187">
        <v>0.7</v>
      </c>
    </row>
    <row r="737" spans="1:5" ht="15" hidden="1" x14ac:dyDescent="0.25">
      <c r="A737">
        <v>614010</v>
      </c>
      <c r="B737" s="82" t="s">
        <v>764</v>
      </c>
      <c r="C737" t="s">
        <v>415</v>
      </c>
      <c r="D737" s="80" t="s">
        <v>981</v>
      </c>
      <c r="E737" s="187">
        <v>0.7</v>
      </c>
    </row>
    <row r="738" spans="1:5" ht="15" hidden="1" x14ac:dyDescent="0.25">
      <c r="A738">
        <v>614090</v>
      </c>
      <c r="B738" s="82" t="s">
        <v>765</v>
      </c>
      <c r="C738" t="s">
        <v>415</v>
      </c>
      <c r="D738" s="80" t="s">
        <v>981</v>
      </c>
      <c r="E738" s="187">
        <v>0.7</v>
      </c>
    </row>
    <row r="739" spans="1:5" ht="15" hidden="1" x14ac:dyDescent="0.25">
      <c r="A739">
        <v>619000</v>
      </c>
      <c r="B739" s="82" t="s">
        <v>766</v>
      </c>
      <c r="C739" t="s">
        <v>415</v>
      </c>
      <c r="D739" s="80" t="s">
        <v>981</v>
      </c>
      <c r="E739" s="187">
        <v>0.7</v>
      </c>
    </row>
    <row r="740" spans="1:5" ht="15" hidden="1" x14ac:dyDescent="0.25">
      <c r="A740">
        <v>620100</v>
      </c>
      <c r="B740" s="82" t="s">
        <v>767</v>
      </c>
      <c r="C740" t="s">
        <v>415</v>
      </c>
      <c r="D740" s="80" t="s">
        <v>981</v>
      </c>
      <c r="E740" s="187">
        <v>1</v>
      </c>
    </row>
    <row r="741" spans="1:5" ht="15" hidden="1" x14ac:dyDescent="0.25">
      <c r="A741">
        <v>620200</v>
      </c>
      <c r="B741" s="82" t="s">
        <v>768</v>
      </c>
      <c r="C741" t="s">
        <v>415</v>
      </c>
      <c r="D741" s="80" t="s">
        <v>981</v>
      </c>
      <c r="E741" s="187">
        <v>1</v>
      </c>
    </row>
    <row r="742" spans="1:5" ht="15" hidden="1" x14ac:dyDescent="0.25">
      <c r="A742">
        <v>620300</v>
      </c>
      <c r="B742" s="82" t="s">
        <v>769</v>
      </c>
      <c r="C742" t="s">
        <v>415</v>
      </c>
      <c r="D742" s="80" t="s">
        <v>981</v>
      </c>
      <c r="E742" s="187">
        <v>1</v>
      </c>
    </row>
    <row r="743" spans="1:5" ht="15" hidden="1" x14ac:dyDescent="0.25">
      <c r="A743">
        <v>620900</v>
      </c>
      <c r="B743" s="82" t="s">
        <v>770</v>
      </c>
      <c r="C743" t="s">
        <v>415</v>
      </c>
      <c r="D743" s="80" t="s">
        <v>981</v>
      </c>
      <c r="E743" s="187">
        <v>1</v>
      </c>
    </row>
    <row r="744" spans="1:5" ht="15" hidden="1" x14ac:dyDescent="0.25">
      <c r="A744">
        <v>631110</v>
      </c>
      <c r="B744" s="82" t="s">
        <v>771</v>
      </c>
      <c r="C744" t="s">
        <v>415</v>
      </c>
      <c r="D744" s="80" t="s">
        <v>981</v>
      </c>
      <c r="E744" s="187">
        <v>1</v>
      </c>
    </row>
    <row r="745" spans="1:5" ht="15" hidden="1" x14ac:dyDescent="0.25">
      <c r="A745">
        <v>631120</v>
      </c>
      <c r="B745" s="82" t="s">
        <v>772</v>
      </c>
      <c r="C745" t="s">
        <v>415</v>
      </c>
      <c r="D745" s="80" t="s">
        <v>981</v>
      </c>
      <c r="E745" s="187">
        <v>1</v>
      </c>
    </row>
    <row r="746" spans="1:5" ht="15" hidden="1" x14ac:dyDescent="0.25">
      <c r="A746">
        <v>631190</v>
      </c>
      <c r="B746" s="82" t="s">
        <v>773</v>
      </c>
      <c r="C746" t="s">
        <v>415</v>
      </c>
      <c r="D746" s="80" t="s">
        <v>981</v>
      </c>
      <c r="E746" s="187">
        <v>1</v>
      </c>
    </row>
    <row r="747" spans="1:5" ht="15" hidden="1" x14ac:dyDescent="0.25">
      <c r="A747">
        <v>631200</v>
      </c>
      <c r="B747" s="82" t="s">
        <v>774</v>
      </c>
      <c r="C747" t="s">
        <v>415</v>
      </c>
      <c r="D747" s="80" t="s">
        <v>981</v>
      </c>
      <c r="E747" s="187">
        <v>1</v>
      </c>
    </row>
    <row r="748" spans="1:5" ht="15" hidden="1" x14ac:dyDescent="0.25">
      <c r="A748">
        <v>639100</v>
      </c>
      <c r="B748" s="82" t="s">
        <v>775</v>
      </c>
      <c r="C748" t="s">
        <v>415</v>
      </c>
      <c r="D748" s="80" t="s">
        <v>981</v>
      </c>
      <c r="E748" s="187">
        <v>1</v>
      </c>
    </row>
    <row r="749" spans="1:5" ht="15" hidden="1" x14ac:dyDescent="0.25">
      <c r="A749">
        <v>639900</v>
      </c>
      <c r="B749" s="82" t="s">
        <v>776</v>
      </c>
      <c r="C749" t="s">
        <v>415</v>
      </c>
      <c r="D749" s="80" t="s">
        <v>981</v>
      </c>
      <c r="E749" s="187">
        <v>1</v>
      </c>
    </row>
    <row r="750" spans="1:5" ht="150" hidden="1" x14ac:dyDescent="0.25">
      <c r="A750">
        <v>641100</v>
      </c>
      <c r="B750" s="82" t="s">
        <v>1279</v>
      </c>
      <c r="C750" t="s">
        <v>415</v>
      </c>
      <c r="D750" s="82" t="s">
        <v>777</v>
      </c>
      <c r="E750" s="187">
        <v>0</v>
      </c>
    </row>
    <row r="751" spans="1:5" ht="45" hidden="1" x14ac:dyDescent="0.25">
      <c r="A751">
        <v>641910</v>
      </c>
      <c r="B751" s="82" t="s">
        <v>1279</v>
      </c>
      <c r="C751" t="s">
        <v>415</v>
      </c>
      <c r="D751" s="82" t="s">
        <v>778</v>
      </c>
      <c r="E751" s="187">
        <v>0</v>
      </c>
    </row>
    <row r="752" spans="1:5" ht="60" hidden="1" x14ac:dyDescent="0.25">
      <c r="A752">
        <v>641920</v>
      </c>
      <c r="B752" s="82" t="s">
        <v>1279</v>
      </c>
      <c r="C752" t="s">
        <v>415</v>
      </c>
      <c r="D752" s="82" t="s">
        <v>779</v>
      </c>
      <c r="E752" s="187">
        <v>0</v>
      </c>
    </row>
    <row r="753" spans="1:5" ht="45" hidden="1" x14ac:dyDescent="0.25">
      <c r="A753">
        <v>641930</v>
      </c>
      <c r="B753" s="82" t="s">
        <v>1279</v>
      </c>
      <c r="C753" t="s">
        <v>415</v>
      </c>
      <c r="D753" s="82" t="s">
        <v>780</v>
      </c>
      <c r="E753" s="187">
        <v>0</v>
      </c>
    </row>
    <row r="754" spans="1:5" ht="135" hidden="1" x14ac:dyDescent="0.25">
      <c r="A754">
        <v>641941</v>
      </c>
      <c r="B754" s="82" t="s">
        <v>1279</v>
      </c>
      <c r="C754" t="s">
        <v>415</v>
      </c>
      <c r="D754" s="82" t="s">
        <v>781</v>
      </c>
      <c r="E754" s="187">
        <v>0</v>
      </c>
    </row>
    <row r="755" spans="1:5" ht="210" hidden="1" x14ac:dyDescent="0.25">
      <c r="A755">
        <v>641942</v>
      </c>
      <c r="B755" s="82" t="s">
        <v>1279</v>
      </c>
      <c r="C755" t="s">
        <v>415</v>
      </c>
      <c r="D755" s="82" t="s">
        <v>782</v>
      </c>
      <c r="E755" s="187">
        <v>0</v>
      </c>
    </row>
    <row r="756" spans="1:5" ht="120" hidden="1" x14ac:dyDescent="0.25">
      <c r="A756">
        <v>641943</v>
      </c>
      <c r="B756" s="82" t="s">
        <v>1279</v>
      </c>
      <c r="C756" t="s">
        <v>415</v>
      </c>
      <c r="D756" s="82" t="s">
        <v>783</v>
      </c>
      <c r="E756" s="187">
        <v>0</v>
      </c>
    </row>
    <row r="757" spans="1:5" ht="60" hidden="1" x14ac:dyDescent="0.25">
      <c r="A757">
        <v>642000</v>
      </c>
      <c r="B757" s="82" t="s">
        <v>1279</v>
      </c>
      <c r="C757" t="s">
        <v>415</v>
      </c>
      <c r="D757" s="82" t="s">
        <v>784</v>
      </c>
      <c r="E757" s="187">
        <v>0</v>
      </c>
    </row>
    <row r="758" spans="1:5" ht="60" hidden="1" x14ac:dyDescent="0.25">
      <c r="A758">
        <v>643001</v>
      </c>
      <c r="B758" s="82" t="s">
        <v>1279</v>
      </c>
      <c r="C758" t="s">
        <v>415</v>
      </c>
      <c r="D758" s="82" t="s">
        <v>785</v>
      </c>
      <c r="E758" s="187">
        <v>0</v>
      </c>
    </row>
    <row r="759" spans="1:5" ht="120" hidden="1" x14ac:dyDescent="0.25">
      <c r="A759">
        <v>643009</v>
      </c>
      <c r="B759" s="82" t="s">
        <v>1279</v>
      </c>
      <c r="C759" t="s">
        <v>415</v>
      </c>
      <c r="D759" s="82" t="s">
        <v>786</v>
      </c>
      <c r="E759" s="187">
        <v>0</v>
      </c>
    </row>
    <row r="760" spans="1:5" ht="60" hidden="1" x14ac:dyDescent="0.25">
      <c r="A760">
        <v>649100</v>
      </c>
      <c r="B760" s="82" t="s">
        <v>1279</v>
      </c>
      <c r="C760" t="s">
        <v>415</v>
      </c>
      <c r="D760" s="82" t="s">
        <v>787</v>
      </c>
      <c r="E760" s="187">
        <v>0</v>
      </c>
    </row>
    <row r="761" spans="1:5" ht="105" hidden="1" x14ac:dyDescent="0.25">
      <c r="A761">
        <v>649210</v>
      </c>
      <c r="B761" s="82" t="s">
        <v>1279</v>
      </c>
      <c r="C761" t="s">
        <v>415</v>
      </c>
      <c r="D761" s="82" t="s">
        <v>788</v>
      </c>
      <c r="E761" s="187">
        <v>0</v>
      </c>
    </row>
    <row r="762" spans="1:5" ht="90" hidden="1" x14ac:dyDescent="0.25">
      <c r="A762">
        <v>649220</v>
      </c>
      <c r="B762" s="82" t="s">
        <v>1279</v>
      </c>
      <c r="C762" t="s">
        <v>415</v>
      </c>
      <c r="D762" s="82" t="s">
        <v>789</v>
      </c>
      <c r="E762" s="187">
        <v>0</v>
      </c>
    </row>
    <row r="763" spans="1:5" ht="345" hidden="1" x14ac:dyDescent="0.25">
      <c r="A763">
        <v>649290</v>
      </c>
      <c r="B763" s="82" t="s">
        <v>1279</v>
      </c>
      <c r="C763" t="s">
        <v>415</v>
      </c>
      <c r="D763" s="82" t="s">
        <v>790</v>
      </c>
      <c r="E763" s="187">
        <v>0</v>
      </c>
    </row>
    <row r="764" spans="1:5" ht="180" hidden="1" x14ac:dyDescent="0.25">
      <c r="A764">
        <v>649910</v>
      </c>
      <c r="B764" s="82" t="s">
        <v>1279</v>
      </c>
      <c r="C764" t="s">
        <v>415</v>
      </c>
      <c r="D764" s="82" t="s">
        <v>791</v>
      </c>
      <c r="E764" s="187">
        <v>0</v>
      </c>
    </row>
    <row r="765" spans="1:5" ht="409.5" hidden="1" x14ac:dyDescent="0.25">
      <c r="A765">
        <v>649991</v>
      </c>
      <c r="B765" s="82" t="s">
        <v>1279</v>
      </c>
      <c r="C765" t="s">
        <v>415</v>
      </c>
      <c r="D765" s="82" t="s">
        <v>792</v>
      </c>
      <c r="E765" s="187">
        <v>0</v>
      </c>
    </row>
    <row r="766" spans="1:5" ht="409.5" hidden="1" x14ac:dyDescent="0.25">
      <c r="A766">
        <v>649999</v>
      </c>
      <c r="B766" s="82" t="s">
        <v>1279</v>
      </c>
      <c r="C766" t="s">
        <v>415</v>
      </c>
      <c r="D766" s="82" t="s">
        <v>793</v>
      </c>
      <c r="E766" s="187">
        <v>0</v>
      </c>
    </row>
    <row r="767" spans="1:5" ht="120" hidden="1" x14ac:dyDescent="0.25">
      <c r="A767">
        <v>651110</v>
      </c>
      <c r="B767" s="82" t="s">
        <v>1279</v>
      </c>
      <c r="C767" t="s">
        <v>415</v>
      </c>
      <c r="D767" s="82" t="s">
        <v>794</v>
      </c>
      <c r="E767" s="187">
        <v>0</v>
      </c>
    </row>
    <row r="768" spans="1:5" ht="105" hidden="1" x14ac:dyDescent="0.25">
      <c r="A768">
        <v>651120</v>
      </c>
      <c r="B768" s="82" t="s">
        <v>1279</v>
      </c>
      <c r="C768" t="s">
        <v>415</v>
      </c>
      <c r="D768" s="82" t="s">
        <v>795</v>
      </c>
      <c r="E768" s="187">
        <v>0</v>
      </c>
    </row>
    <row r="769" spans="1:5" ht="135" hidden="1" x14ac:dyDescent="0.25">
      <c r="A769">
        <v>651130</v>
      </c>
      <c r="B769" s="82" t="s">
        <v>1279</v>
      </c>
      <c r="C769" t="s">
        <v>415</v>
      </c>
      <c r="D769" s="82" t="s">
        <v>796</v>
      </c>
      <c r="E769" s="187">
        <v>0</v>
      </c>
    </row>
    <row r="770" spans="1:5" ht="90" hidden="1" x14ac:dyDescent="0.25">
      <c r="A770">
        <v>651210</v>
      </c>
      <c r="B770" s="82" t="s">
        <v>1279</v>
      </c>
      <c r="C770" t="s">
        <v>415</v>
      </c>
      <c r="D770" s="82" t="s">
        <v>797</v>
      </c>
      <c r="E770" s="187">
        <v>0</v>
      </c>
    </row>
    <row r="771" spans="1:5" ht="135" hidden="1" x14ac:dyDescent="0.25">
      <c r="A771">
        <v>651220</v>
      </c>
      <c r="B771" s="82" t="s">
        <v>1279</v>
      </c>
      <c r="C771" t="s">
        <v>415</v>
      </c>
      <c r="D771" s="82" t="s">
        <v>798</v>
      </c>
      <c r="E771" s="187">
        <v>0</v>
      </c>
    </row>
    <row r="772" spans="1:5" ht="30" hidden="1" x14ac:dyDescent="0.25">
      <c r="A772">
        <v>651310</v>
      </c>
      <c r="B772" s="82" t="s">
        <v>1279</v>
      </c>
      <c r="C772" t="s">
        <v>415</v>
      </c>
      <c r="D772" s="82" t="s">
        <v>799</v>
      </c>
      <c r="E772" s="187">
        <v>0</v>
      </c>
    </row>
    <row r="773" spans="1:5" ht="150" hidden="1" x14ac:dyDescent="0.25">
      <c r="A773">
        <v>651320</v>
      </c>
      <c r="B773" s="82" t="s">
        <v>1279</v>
      </c>
      <c r="C773" t="s">
        <v>415</v>
      </c>
      <c r="D773" s="82" t="s">
        <v>800</v>
      </c>
      <c r="E773" s="187">
        <v>0</v>
      </c>
    </row>
    <row r="774" spans="1:5" ht="15" hidden="1" x14ac:dyDescent="0.25">
      <c r="A774">
        <v>652000</v>
      </c>
      <c r="B774" s="82" t="s">
        <v>1279</v>
      </c>
      <c r="C774" t="s">
        <v>415</v>
      </c>
      <c r="D774" s="82" t="s">
        <v>801</v>
      </c>
      <c r="E774" s="187">
        <v>0</v>
      </c>
    </row>
    <row r="775" spans="1:5" ht="120" hidden="1" x14ac:dyDescent="0.25">
      <c r="A775">
        <v>653000</v>
      </c>
      <c r="B775" s="82" t="s">
        <v>1279</v>
      </c>
      <c r="C775" t="s">
        <v>415</v>
      </c>
      <c r="D775" s="82" t="s">
        <v>802</v>
      </c>
      <c r="E775" s="187">
        <v>0</v>
      </c>
    </row>
    <row r="776" spans="1:5" ht="75" hidden="1" x14ac:dyDescent="0.25">
      <c r="A776">
        <v>661111</v>
      </c>
      <c r="B776" s="82" t="s">
        <v>1279</v>
      </c>
      <c r="C776" t="s">
        <v>415</v>
      </c>
      <c r="D776" s="82" t="s">
        <v>803</v>
      </c>
      <c r="E776" s="187">
        <v>0</v>
      </c>
    </row>
    <row r="777" spans="1:5" ht="60" hidden="1" x14ac:dyDescent="0.25">
      <c r="A777">
        <v>661121</v>
      </c>
      <c r="B777" s="82" t="s">
        <v>1279</v>
      </c>
      <c r="C777" t="s">
        <v>415</v>
      </c>
      <c r="D777" s="82" t="s">
        <v>804</v>
      </c>
      <c r="E777" s="187">
        <v>0</v>
      </c>
    </row>
    <row r="778" spans="1:5" ht="60" hidden="1" x14ac:dyDescent="0.25">
      <c r="A778">
        <v>661131</v>
      </c>
      <c r="B778" s="82" t="s">
        <v>1279</v>
      </c>
      <c r="C778" t="s">
        <v>415</v>
      </c>
      <c r="D778" s="82" t="s">
        <v>805</v>
      </c>
      <c r="E778" s="187">
        <v>0</v>
      </c>
    </row>
    <row r="779" spans="1:5" ht="195" hidden="1" x14ac:dyDescent="0.25">
      <c r="A779">
        <v>661910</v>
      </c>
      <c r="B779" s="82" t="s">
        <v>1279</v>
      </c>
      <c r="C779" t="s">
        <v>415</v>
      </c>
      <c r="D779" s="82" t="s">
        <v>806</v>
      </c>
      <c r="E779" s="187">
        <v>0</v>
      </c>
    </row>
    <row r="780" spans="1:5" ht="60" hidden="1" x14ac:dyDescent="0.25">
      <c r="A780">
        <v>661920</v>
      </c>
      <c r="B780" s="82" t="s">
        <v>1279</v>
      </c>
      <c r="C780" t="s">
        <v>415</v>
      </c>
      <c r="D780" s="82" t="s">
        <v>807</v>
      </c>
      <c r="E780" s="187">
        <v>0</v>
      </c>
    </row>
    <row r="781" spans="1:5" ht="90" hidden="1" x14ac:dyDescent="0.25">
      <c r="A781">
        <v>661930</v>
      </c>
      <c r="B781" s="82" t="s">
        <v>1279</v>
      </c>
      <c r="C781" t="s">
        <v>415</v>
      </c>
      <c r="D781" s="82" t="s">
        <v>808</v>
      </c>
      <c r="E781" s="187">
        <v>0</v>
      </c>
    </row>
    <row r="782" spans="1:5" ht="105" hidden="1" x14ac:dyDescent="0.25">
      <c r="A782">
        <v>661991</v>
      </c>
      <c r="B782" s="82" t="s">
        <v>1279</v>
      </c>
      <c r="C782" t="s">
        <v>415</v>
      </c>
      <c r="D782" s="82" t="s">
        <v>809</v>
      </c>
      <c r="E782" s="187">
        <v>0</v>
      </c>
    </row>
    <row r="783" spans="1:5" ht="90" hidden="1" x14ac:dyDescent="0.25">
      <c r="A783">
        <v>661992</v>
      </c>
      <c r="B783" s="82" t="s">
        <v>1279</v>
      </c>
      <c r="C783" t="s">
        <v>415</v>
      </c>
      <c r="D783" s="82" t="s">
        <v>810</v>
      </c>
      <c r="E783" s="187">
        <v>0</v>
      </c>
    </row>
    <row r="784" spans="1:5" ht="150" hidden="1" x14ac:dyDescent="0.25">
      <c r="A784">
        <v>661999</v>
      </c>
      <c r="B784" s="82" t="s">
        <v>1279</v>
      </c>
      <c r="C784" t="s">
        <v>415</v>
      </c>
      <c r="D784" s="82" t="s">
        <v>811</v>
      </c>
      <c r="E784" s="187">
        <v>0</v>
      </c>
    </row>
    <row r="785" spans="1:5" ht="75" hidden="1" x14ac:dyDescent="0.25">
      <c r="A785">
        <v>662010</v>
      </c>
      <c r="B785" s="82" t="s">
        <v>1279</v>
      </c>
      <c r="C785" t="s">
        <v>415</v>
      </c>
      <c r="D785" s="82" t="s">
        <v>812</v>
      </c>
      <c r="E785" s="187">
        <v>0</v>
      </c>
    </row>
    <row r="786" spans="1:5" ht="75" hidden="1" x14ac:dyDescent="0.25">
      <c r="A786">
        <v>662020</v>
      </c>
      <c r="B786" s="82" t="s">
        <v>1279</v>
      </c>
      <c r="C786" t="s">
        <v>415</v>
      </c>
      <c r="D786" s="82" t="s">
        <v>813</v>
      </c>
      <c r="E786" s="187">
        <v>0</v>
      </c>
    </row>
    <row r="787" spans="1:5" ht="90" hidden="1" x14ac:dyDescent="0.25">
      <c r="A787">
        <v>662090</v>
      </c>
      <c r="B787" s="82" t="s">
        <v>1279</v>
      </c>
      <c r="C787" t="s">
        <v>415</v>
      </c>
      <c r="D787" s="82" t="s">
        <v>814</v>
      </c>
      <c r="E787" s="187">
        <v>0</v>
      </c>
    </row>
    <row r="788" spans="1:5" ht="120" hidden="1" x14ac:dyDescent="0.25">
      <c r="A788">
        <v>663000</v>
      </c>
      <c r="B788" s="82" t="s">
        <v>1279</v>
      </c>
      <c r="C788" t="s">
        <v>415</v>
      </c>
      <c r="D788" s="82" t="s">
        <v>815</v>
      </c>
      <c r="E788" s="187">
        <v>0</v>
      </c>
    </row>
    <row r="789" spans="1:5" ht="15" hidden="1" x14ac:dyDescent="0.25">
      <c r="A789">
        <v>681010</v>
      </c>
      <c r="B789" t="s">
        <v>816</v>
      </c>
      <c r="C789" t="s">
        <v>415</v>
      </c>
      <c r="D789" s="80" t="s">
        <v>981</v>
      </c>
      <c r="E789" s="187">
        <v>0.7</v>
      </c>
    </row>
    <row r="790" spans="1:5" ht="15" hidden="1" x14ac:dyDescent="0.25">
      <c r="A790">
        <v>681020</v>
      </c>
      <c r="B790" t="s">
        <v>817</v>
      </c>
      <c r="C790" t="s">
        <v>415</v>
      </c>
      <c r="D790" s="80" t="s">
        <v>981</v>
      </c>
      <c r="E790" s="187">
        <v>0.7</v>
      </c>
    </row>
    <row r="791" spans="1:5" ht="15" hidden="1" x14ac:dyDescent="0.25">
      <c r="A791">
        <v>681098</v>
      </c>
      <c r="B791" t="s">
        <v>818</v>
      </c>
      <c r="C791" t="s">
        <v>415</v>
      </c>
      <c r="D791" s="80" t="s">
        <v>981</v>
      </c>
      <c r="E791" s="187">
        <v>0.7</v>
      </c>
    </row>
    <row r="792" spans="1:5" ht="15" hidden="1" x14ac:dyDescent="0.25">
      <c r="A792">
        <v>681099</v>
      </c>
      <c r="B792" t="s">
        <v>819</v>
      </c>
      <c r="C792" t="s">
        <v>415</v>
      </c>
      <c r="D792" s="80" t="s">
        <v>981</v>
      </c>
      <c r="E792" s="187">
        <v>0.7</v>
      </c>
    </row>
    <row r="793" spans="1:5" ht="15" hidden="1" x14ac:dyDescent="0.25">
      <c r="A793">
        <v>682010</v>
      </c>
      <c r="B793" s="82" t="s">
        <v>820</v>
      </c>
      <c r="C793" t="s">
        <v>415</v>
      </c>
      <c r="D793" s="80" t="s">
        <v>981</v>
      </c>
      <c r="E793" s="187">
        <v>0.7</v>
      </c>
    </row>
    <row r="794" spans="1:5" ht="15" hidden="1" x14ac:dyDescent="0.25">
      <c r="A794">
        <v>682091</v>
      </c>
      <c r="B794" s="82" t="s">
        <v>821</v>
      </c>
      <c r="C794" t="s">
        <v>415</v>
      </c>
      <c r="D794" s="80" t="s">
        <v>981</v>
      </c>
      <c r="E794" s="187">
        <v>0.7</v>
      </c>
    </row>
    <row r="795" spans="1:5" ht="45" hidden="1" x14ac:dyDescent="0.25">
      <c r="A795">
        <v>682099</v>
      </c>
      <c r="B795" s="82" t="s">
        <v>822</v>
      </c>
      <c r="C795" t="s">
        <v>415</v>
      </c>
      <c r="D795" s="80" t="s">
        <v>981</v>
      </c>
      <c r="E795" s="187">
        <v>0.7</v>
      </c>
    </row>
    <row r="796" spans="1:5" ht="15" hidden="1" x14ac:dyDescent="0.25">
      <c r="A796">
        <v>691001</v>
      </c>
      <c r="B796" s="82" t="s">
        <v>823</v>
      </c>
      <c r="C796" t="s">
        <v>415</v>
      </c>
      <c r="D796" s="80" t="s">
        <v>981</v>
      </c>
      <c r="E796" s="187">
        <v>0.7</v>
      </c>
    </row>
    <row r="797" spans="1:5" ht="15" hidden="1" x14ac:dyDescent="0.25">
      <c r="A797">
        <v>691002</v>
      </c>
      <c r="B797" s="82" t="s">
        <v>824</v>
      </c>
      <c r="C797" t="s">
        <v>415</v>
      </c>
      <c r="D797" s="80" t="s">
        <v>981</v>
      </c>
      <c r="E797" s="187">
        <v>0.7</v>
      </c>
    </row>
    <row r="798" spans="1:5" ht="15" hidden="1" x14ac:dyDescent="0.25">
      <c r="A798">
        <v>692000</v>
      </c>
      <c r="B798" s="82" t="s">
        <v>825</v>
      </c>
      <c r="C798" t="s">
        <v>415</v>
      </c>
      <c r="D798" s="80" t="s">
        <v>981</v>
      </c>
      <c r="E798" s="187">
        <v>0.7</v>
      </c>
    </row>
    <row r="799" spans="1:5" ht="30" hidden="1" x14ac:dyDescent="0.25">
      <c r="A799">
        <v>702010</v>
      </c>
      <c r="B799" s="82" t="s">
        <v>826</v>
      </c>
      <c r="C799" t="s">
        <v>415</v>
      </c>
      <c r="D799" s="80" t="s">
        <v>981</v>
      </c>
      <c r="E799" s="187">
        <v>0.7</v>
      </c>
    </row>
    <row r="800" spans="1:5" ht="30" hidden="1" x14ac:dyDescent="0.25">
      <c r="A800">
        <v>702091</v>
      </c>
      <c r="B800" s="82" t="s">
        <v>827</v>
      </c>
      <c r="C800" t="s">
        <v>415</v>
      </c>
      <c r="D800" s="80" t="s">
        <v>981</v>
      </c>
      <c r="E800" s="187">
        <v>0.7</v>
      </c>
    </row>
    <row r="801" spans="1:5" ht="30" hidden="1" x14ac:dyDescent="0.25">
      <c r="A801">
        <v>702092</v>
      </c>
      <c r="B801" s="82" t="s">
        <v>828</v>
      </c>
      <c r="C801" t="s">
        <v>415</v>
      </c>
      <c r="D801" s="80" t="s">
        <v>981</v>
      </c>
      <c r="E801" s="187">
        <v>0.7</v>
      </c>
    </row>
    <row r="802" spans="1:5" ht="15" hidden="1" x14ac:dyDescent="0.25">
      <c r="A802">
        <v>702099</v>
      </c>
      <c r="B802" s="82" t="s">
        <v>829</v>
      </c>
      <c r="C802" t="s">
        <v>415</v>
      </c>
      <c r="D802" s="80" t="s">
        <v>981</v>
      </c>
      <c r="E802" s="187">
        <v>0.7</v>
      </c>
    </row>
    <row r="803" spans="1:5" ht="15" hidden="1" x14ac:dyDescent="0.25">
      <c r="A803">
        <v>711001</v>
      </c>
      <c r="B803" s="82" t="s">
        <v>830</v>
      </c>
      <c r="C803" t="s">
        <v>415</v>
      </c>
      <c r="D803" s="80" t="s">
        <v>981</v>
      </c>
      <c r="E803" s="187">
        <v>0.7</v>
      </c>
    </row>
    <row r="804" spans="1:5" ht="15" hidden="1" x14ac:dyDescent="0.25">
      <c r="A804">
        <v>711002</v>
      </c>
      <c r="B804" s="82" t="s">
        <v>831</v>
      </c>
      <c r="C804" t="s">
        <v>415</v>
      </c>
      <c r="D804" s="80" t="s">
        <v>981</v>
      </c>
      <c r="E804" s="187">
        <v>0.7</v>
      </c>
    </row>
    <row r="805" spans="1:5" ht="15" hidden="1" x14ac:dyDescent="0.25">
      <c r="A805">
        <v>711003</v>
      </c>
      <c r="B805" s="82" t="s">
        <v>832</v>
      </c>
      <c r="C805" t="s">
        <v>415</v>
      </c>
      <c r="D805" s="80" t="s">
        <v>981</v>
      </c>
      <c r="E805" s="187">
        <v>0.7</v>
      </c>
    </row>
    <row r="806" spans="1:5" ht="15" hidden="1" x14ac:dyDescent="0.25">
      <c r="A806">
        <v>711009</v>
      </c>
      <c r="B806" s="82" t="s">
        <v>833</v>
      </c>
      <c r="C806" t="s">
        <v>415</v>
      </c>
      <c r="D806" s="80" t="s">
        <v>981</v>
      </c>
      <c r="E806" s="187">
        <v>0.7</v>
      </c>
    </row>
    <row r="807" spans="1:5" ht="30" hidden="1" x14ac:dyDescent="0.25">
      <c r="A807">
        <v>712000</v>
      </c>
      <c r="B807" s="82" t="s">
        <v>834</v>
      </c>
      <c r="C807" t="s">
        <v>415</v>
      </c>
      <c r="D807" s="80" t="s">
        <v>981</v>
      </c>
      <c r="E807" s="187">
        <v>0.7</v>
      </c>
    </row>
    <row r="808" spans="1:5" ht="15" hidden="1" x14ac:dyDescent="0.25">
      <c r="A808">
        <v>721010</v>
      </c>
      <c r="B808" s="82" t="s">
        <v>835</v>
      </c>
      <c r="C808" t="s">
        <v>415</v>
      </c>
      <c r="D808" s="80" t="s">
        <v>981</v>
      </c>
      <c r="E808" s="187">
        <v>0.7</v>
      </c>
    </row>
    <row r="809" spans="1:5" ht="15" hidden="1" x14ac:dyDescent="0.25">
      <c r="A809">
        <v>721020</v>
      </c>
      <c r="B809" s="82" t="s">
        <v>836</v>
      </c>
      <c r="C809" t="s">
        <v>415</v>
      </c>
      <c r="D809" s="80" t="s">
        <v>981</v>
      </c>
      <c r="E809" s="187">
        <v>0.7</v>
      </c>
    </row>
    <row r="810" spans="1:5" ht="15" hidden="1" x14ac:dyDescent="0.25">
      <c r="A810">
        <v>721030</v>
      </c>
      <c r="B810" s="82" t="s">
        <v>837</v>
      </c>
      <c r="C810" t="s">
        <v>415</v>
      </c>
      <c r="D810" s="80" t="s">
        <v>981</v>
      </c>
      <c r="E810" s="187">
        <v>0.7</v>
      </c>
    </row>
    <row r="811" spans="1:5" ht="15" hidden="1" x14ac:dyDescent="0.25">
      <c r="A811">
        <v>721090</v>
      </c>
      <c r="B811" s="82" t="s">
        <v>838</v>
      </c>
      <c r="C811" t="s">
        <v>415</v>
      </c>
      <c r="D811" s="80" t="s">
        <v>981</v>
      </c>
      <c r="E811" s="187">
        <v>0.7</v>
      </c>
    </row>
    <row r="812" spans="1:5" ht="15" hidden="1" x14ac:dyDescent="0.25">
      <c r="A812">
        <v>722010</v>
      </c>
      <c r="B812" s="82" t="s">
        <v>839</v>
      </c>
      <c r="C812" t="s">
        <v>415</v>
      </c>
      <c r="D812" s="80" t="s">
        <v>981</v>
      </c>
      <c r="E812" s="187">
        <v>0.7</v>
      </c>
    </row>
    <row r="813" spans="1:5" ht="15" hidden="1" x14ac:dyDescent="0.25">
      <c r="A813">
        <v>722020</v>
      </c>
      <c r="B813" s="82" t="s">
        <v>840</v>
      </c>
      <c r="C813" t="s">
        <v>415</v>
      </c>
      <c r="D813" s="80" t="s">
        <v>981</v>
      </c>
      <c r="E813" s="187">
        <v>0.7</v>
      </c>
    </row>
    <row r="814" spans="1:5" ht="15" hidden="1" x14ac:dyDescent="0.25">
      <c r="A814">
        <v>731001</v>
      </c>
      <c r="B814" s="82" t="s">
        <v>841</v>
      </c>
      <c r="C814" t="s">
        <v>415</v>
      </c>
      <c r="D814" s="80" t="s">
        <v>981</v>
      </c>
      <c r="E814" s="187">
        <v>0.7</v>
      </c>
    </row>
    <row r="815" spans="1:5" ht="15" hidden="1" x14ac:dyDescent="0.25">
      <c r="A815">
        <v>731009</v>
      </c>
      <c r="B815" s="82" t="s">
        <v>842</v>
      </c>
      <c r="C815" t="s">
        <v>415</v>
      </c>
      <c r="D815" s="80" t="s">
        <v>981</v>
      </c>
      <c r="E815" s="187">
        <v>0.7</v>
      </c>
    </row>
    <row r="816" spans="1:5" ht="15" hidden="1" x14ac:dyDescent="0.25">
      <c r="A816">
        <v>732000</v>
      </c>
      <c r="B816" s="82" t="s">
        <v>843</v>
      </c>
      <c r="C816" t="s">
        <v>415</v>
      </c>
      <c r="D816" s="80" t="s">
        <v>981</v>
      </c>
      <c r="E816" s="187">
        <v>0.7</v>
      </c>
    </row>
    <row r="817" spans="1:5" ht="15" hidden="1" x14ac:dyDescent="0.25">
      <c r="A817">
        <v>741000</v>
      </c>
      <c r="B817" s="82" t="s">
        <v>844</v>
      </c>
      <c r="C817" t="s">
        <v>415</v>
      </c>
      <c r="D817" s="80" t="s">
        <v>981</v>
      </c>
      <c r="E817" s="187">
        <v>0.7</v>
      </c>
    </row>
    <row r="818" spans="1:5" ht="15" hidden="1" x14ac:dyDescent="0.25">
      <c r="A818">
        <v>742000</v>
      </c>
      <c r="B818" s="82" t="s">
        <v>845</v>
      </c>
      <c r="C818" t="s">
        <v>415</v>
      </c>
      <c r="D818" s="80" t="s">
        <v>981</v>
      </c>
      <c r="E818" s="187">
        <v>0.7</v>
      </c>
    </row>
    <row r="819" spans="1:5" ht="15" hidden="1" x14ac:dyDescent="0.25">
      <c r="A819">
        <v>749001</v>
      </c>
      <c r="B819" s="82" t="s">
        <v>846</v>
      </c>
      <c r="C819" t="s">
        <v>415</v>
      </c>
      <c r="D819" s="80" t="s">
        <v>981</v>
      </c>
      <c r="E819" s="187">
        <v>0.7</v>
      </c>
    </row>
    <row r="820" spans="1:5" ht="15" hidden="1" x14ac:dyDescent="0.25">
      <c r="A820">
        <v>749002</v>
      </c>
      <c r="B820" s="82" t="s">
        <v>847</v>
      </c>
      <c r="C820" t="s">
        <v>415</v>
      </c>
      <c r="D820" s="80" t="s">
        <v>981</v>
      </c>
      <c r="E820" s="187">
        <v>0.7</v>
      </c>
    </row>
    <row r="821" spans="1:5" ht="15" hidden="1" x14ac:dyDescent="0.25">
      <c r="A821">
        <v>749003</v>
      </c>
      <c r="B821" s="82" t="s">
        <v>848</v>
      </c>
      <c r="C821" t="s">
        <v>415</v>
      </c>
      <c r="D821" s="80" t="s">
        <v>981</v>
      </c>
      <c r="E821" s="187">
        <v>0.7</v>
      </c>
    </row>
    <row r="822" spans="1:5" ht="15" hidden="1" x14ac:dyDescent="0.25">
      <c r="A822">
        <v>749009</v>
      </c>
      <c r="B822" s="82" t="s">
        <v>849</v>
      </c>
      <c r="C822" t="s">
        <v>415</v>
      </c>
      <c r="D822" s="80" t="s">
        <v>981</v>
      </c>
      <c r="E822" s="187">
        <v>0.7</v>
      </c>
    </row>
    <row r="823" spans="1:5" ht="15" hidden="1" x14ac:dyDescent="0.25">
      <c r="A823">
        <v>750000</v>
      </c>
      <c r="B823" s="82" t="s">
        <v>850</v>
      </c>
      <c r="C823" t="s">
        <v>415</v>
      </c>
      <c r="D823" s="80" t="s">
        <v>981</v>
      </c>
      <c r="E823" s="187">
        <v>0.7</v>
      </c>
    </row>
    <row r="824" spans="1:5" ht="15" hidden="1" x14ac:dyDescent="0.25">
      <c r="A824">
        <v>771110</v>
      </c>
      <c r="B824" s="82" t="s">
        <v>851</v>
      </c>
      <c r="C824" t="s">
        <v>415</v>
      </c>
      <c r="D824" s="80" t="s">
        <v>981</v>
      </c>
      <c r="E824" s="187">
        <v>1</v>
      </c>
    </row>
    <row r="825" spans="1:5" ht="15" hidden="1" x14ac:dyDescent="0.25">
      <c r="A825">
        <v>771190</v>
      </c>
      <c r="B825" s="82" t="s">
        <v>852</v>
      </c>
      <c r="C825" t="s">
        <v>415</v>
      </c>
      <c r="D825" s="80" t="s">
        <v>981</v>
      </c>
      <c r="E825" s="187">
        <v>1</v>
      </c>
    </row>
    <row r="826" spans="1:5" ht="15" hidden="1" x14ac:dyDescent="0.25">
      <c r="A826">
        <v>771210</v>
      </c>
      <c r="B826" s="82" t="s">
        <v>853</v>
      </c>
      <c r="C826" t="s">
        <v>415</v>
      </c>
      <c r="D826" s="80" t="s">
        <v>981</v>
      </c>
      <c r="E826" s="187">
        <v>0.7</v>
      </c>
    </row>
    <row r="827" spans="1:5" ht="15" hidden="1" x14ac:dyDescent="0.25">
      <c r="A827">
        <v>771220</v>
      </c>
      <c r="B827" s="82" t="s">
        <v>854</v>
      </c>
      <c r="C827" t="s">
        <v>415</v>
      </c>
      <c r="D827" s="80" t="s">
        <v>981</v>
      </c>
      <c r="E827" s="187">
        <v>0.7</v>
      </c>
    </row>
    <row r="828" spans="1:5" ht="15" hidden="1" x14ac:dyDescent="0.25">
      <c r="A828">
        <v>771290</v>
      </c>
      <c r="B828" s="82" t="s">
        <v>855</v>
      </c>
      <c r="C828" t="s">
        <v>415</v>
      </c>
      <c r="D828" s="80" t="s">
        <v>981</v>
      </c>
      <c r="E828" s="187">
        <v>0.7</v>
      </c>
    </row>
    <row r="829" spans="1:5" ht="15" hidden="1" x14ac:dyDescent="0.25">
      <c r="A829">
        <v>772010</v>
      </c>
      <c r="B829" s="82" t="s">
        <v>856</v>
      </c>
      <c r="C829" t="s">
        <v>415</v>
      </c>
      <c r="D829" s="80" t="s">
        <v>981</v>
      </c>
      <c r="E829" s="187">
        <v>0.7</v>
      </c>
    </row>
    <row r="830" spans="1:5" ht="15" hidden="1" x14ac:dyDescent="0.25">
      <c r="A830">
        <v>772091</v>
      </c>
      <c r="B830" s="82" t="s">
        <v>857</v>
      </c>
      <c r="C830" t="s">
        <v>415</v>
      </c>
      <c r="D830" s="80" t="s">
        <v>981</v>
      </c>
      <c r="E830" s="187">
        <v>0.7</v>
      </c>
    </row>
    <row r="831" spans="1:5" ht="15" hidden="1" x14ac:dyDescent="0.25">
      <c r="A831">
        <v>772099</v>
      </c>
      <c r="B831" s="82" t="s">
        <v>858</v>
      </c>
      <c r="C831" t="s">
        <v>415</v>
      </c>
      <c r="D831" s="80" t="s">
        <v>981</v>
      </c>
      <c r="E831" s="187">
        <v>0.7</v>
      </c>
    </row>
    <row r="832" spans="1:5" ht="15" hidden="1" x14ac:dyDescent="0.25">
      <c r="A832">
        <v>773010</v>
      </c>
      <c r="B832" s="82" t="s">
        <v>859</v>
      </c>
      <c r="C832" t="s">
        <v>415</v>
      </c>
      <c r="D832" s="80" t="s">
        <v>981</v>
      </c>
      <c r="E832" s="187">
        <v>0.7</v>
      </c>
    </row>
    <row r="833" spans="1:5" ht="15" hidden="1" x14ac:dyDescent="0.25">
      <c r="A833">
        <v>773020</v>
      </c>
      <c r="B833" s="82" t="s">
        <v>860</v>
      </c>
      <c r="C833" t="s">
        <v>415</v>
      </c>
      <c r="D833" s="80" t="s">
        <v>981</v>
      </c>
      <c r="E833" s="187">
        <v>0.7</v>
      </c>
    </row>
    <row r="834" spans="1:5" ht="30" hidden="1" x14ac:dyDescent="0.25">
      <c r="A834">
        <v>773030</v>
      </c>
      <c r="B834" s="82" t="s">
        <v>861</v>
      </c>
      <c r="C834" t="s">
        <v>415</v>
      </c>
      <c r="D834" s="80" t="s">
        <v>981</v>
      </c>
      <c r="E834" s="187">
        <v>0.7</v>
      </c>
    </row>
    <row r="835" spans="1:5" ht="15" hidden="1" x14ac:dyDescent="0.25">
      <c r="A835">
        <v>773040</v>
      </c>
      <c r="B835" s="82" t="s">
        <v>862</v>
      </c>
      <c r="C835" t="s">
        <v>415</v>
      </c>
      <c r="D835" s="80" t="s">
        <v>981</v>
      </c>
      <c r="E835" s="187">
        <v>0.7</v>
      </c>
    </row>
    <row r="836" spans="1:5" ht="15" hidden="1" x14ac:dyDescent="0.25">
      <c r="A836">
        <v>773090</v>
      </c>
      <c r="B836" s="82" t="s">
        <v>863</v>
      </c>
      <c r="C836" t="s">
        <v>415</v>
      </c>
      <c r="D836" s="80" t="s">
        <v>981</v>
      </c>
      <c r="E836" s="187">
        <v>0.7</v>
      </c>
    </row>
    <row r="837" spans="1:5" ht="15" hidden="1" x14ac:dyDescent="0.25">
      <c r="A837">
        <v>774000</v>
      </c>
      <c r="B837" s="82" t="s">
        <v>864</v>
      </c>
      <c r="C837" t="s">
        <v>415</v>
      </c>
      <c r="D837" s="80" t="s">
        <v>981</v>
      </c>
      <c r="E837" s="187">
        <v>0.7</v>
      </c>
    </row>
    <row r="838" spans="1:5" ht="30" hidden="1" x14ac:dyDescent="0.25">
      <c r="A838">
        <v>780000</v>
      </c>
      <c r="B838" s="82" t="s">
        <v>865</v>
      </c>
      <c r="C838" t="s">
        <v>415</v>
      </c>
      <c r="D838" s="80" t="s">
        <v>981</v>
      </c>
      <c r="E838" s="187">
        <v>0.7</v>
      </c>
    </row>
    <row r="839" spans="1:5" ht="15" hidden="1" x14ac:dyDescent="0.25">
      <c r="A839">
        <v>791100</v>
      </c>
      <c r="B839" s="82" t="s">
        <v>866</v>
      </c>
      <c r="C839" t="s">
        <v>415</v>
      </c>
      <c r="D839" s="80" t="s">
        <v>981</v>
      </c>
      <c r="E839" s="187">
        <v>1</v>
      </c>
    </row>
    <row r="840" spans="1:5" ht="15" hidden="1" x14ac:dyDescent="0.25">
      <c r="A840">
        <v>791200</v>
      </c>
      <c r="B840" s="82" t="s">
        <v>867</v>
      </c>
      <c r="C840" t="s">
        <v>415</v>
      </c>
      <c r="D840" s="80" t="s">
        <v>981</v>
      </c>
      <c r="E840" s="187">
        <v>1</v>
      </c>
    </row>
    <row r="841" spans="1:5" ht="15" hidden="1" x14ac:dyDescent="0.25">
      <c r="A841">
        <v>791901</v>
      </c>
      <c r="B841" s="82" t="s">
        <v>868</v>
      </c>
      <c r="C841" t="s">
        <v>415</v>
      </c>
      <c r="D841" s="80" t="s">
        <v>981</v>
      </c>
      <c r="E841" s="187">
        <v>0.7</v>
      </c>
    </row>
    <row r="842" spans="1:5" ht="15" hidden="1" x14ac:dyDescent="0.25">
      <c r="A842">
        <v>791909</v>
      </c>
      <c r="B842" s="82" t="s">
        <v>869</v>
      </c>
      <c r="C842" t="s">
        <v>415</v>
      </c>
      <c r="D842" s="80" t="s">
        <v>981</v>
      </c>
      <c r="E842" s="187">
        <v>1</v>
      </c>
    </row>
    <row r="843" spans="1:5" ht="15" hidden="1" x14ac:dyDescent="0.25">
      <c r="A843">
        <v>801010</v>
      </c>
      <c r="B843" s="82" t="s">
        <v>870</v>
      </c>
      <c r="C843" t="s">
        <v>415</v>
      </c>
      <c r="D843" s="80" t="s">
        <v>981</v>
      </c>
      <c r="E843" s="187">
        <v>0.7</v>
      </c>
    </row>
    <row r="844" spans="1:5" ht="15" hidden="1" x14ac:dyDescent="0.25">
      <c r="A844">
        <v>801020</v>
      </c>
      <c r="B844" s="82" t="s">
        <v>871</v>
      </c>
      <c r="C844" t="s">
        <v>415</v>
      </c>
      <c r="D844" s="80" t="s">
        <v>981</v>
      </c>
      <c r="E844" s="187">
        <v>0.7</v>
      </c>
    </row>
    <row r="845" spans="1:5" ht="15" hidden="1" x14ac:dyDescent="0.25">
      <c r="A845">
        <v>801090</v>
      </c>
      <c r="B845" s="82" t="s">
        <v>872</v>
      </c>
      <c r="C845" t="s">
        <v>415</v>
      </c>
      <c r="D845" s="80" t="s">
        <v>981</v>
      </c>
      <c r="E845" s="187">
        <v>0.7</v>
      </c>
    </row>
    <row r="846" spans="1:5" ht="15" hidden="1" x14ac:dyDescent="0.25">
      <c r="A846">
        <v>811000</v>
      </c>
      <c r="B846" s="82" t="s">
        <v>873</v>
      </c>
      <c r="C846" t="s">
        <v>415</v>
      </c>
      <c r="D846" s="80" t="s">
        <v>981</v>
      </c>
      <c r="E846" s="187">
        <v>0.7</v>
      </c>
    </row>
    <row r="847" spans="1:5" ht="15" hidden="1" x14ac:dyDescent="0.25">
      <c r="A847">
        <v>812010</v>
      </c>
      <c r="B847" s="82" t="s">
        <v>874</v>
      </c>
      <c r="C847" t="s">
        <v>415</v>
      </c>
      <c r="D847" s="80" t="s">
        <v>981</v>
      </c>
      <c r="E847" s="187">
        <v>0.7</v>
      </c>
    </row>
    <row r="848" spans="1:5" ht="15" hidden="1" x14ac:dyDescent="0.25">
      <c r="A848">
        <v>812020</v>
      </c>
      <c r="B848" s="82" t="s">
        <v>875</v>
      </c>
      <c r="C848" t="s">
        <v>415</v>
      </c>
      <c r="D848" s="80" t="s">
        <v>981</v>
      </c>
      <c r="E848" s="187">
        <v>0.7</v>
      </c>
    </row>
    <row r="849" spans="1:5" ht="15" hidden="1" x14ac:dyDescent="0.25">
      <c r="A849">
        <v>812090</v>
      </c>
      <c r="B849" s="82" t="s">
        <v>876</v>
      </c>
      <c r="C849" t="s">
        <v>415</v>
      </c>
      <c r="D849" s="80" t="s">
        <v>981</v>
      </c>
      <c r="E849" s="187">
        <v>0.7</v>
      </c>
    </row>
    <row r="850" spans="1:5" ht="15" hidden="1" x14ac:dyDescent="0.25">
      <c r="A850">
        <v>813000</v>
      </c>
      <c r="B850" s="82" t="s">
        <v>877</v>
      </c>
      <c r="C850" t="s">
        <v>415</v>
      </c>
      <c r="D850" s="80" t="s">
        <v>981</v>
      </c>
      <c r="E850" s="187">
        <v>0.7</v>
      </c>
    </row>
    <row r="851" spans="1:5" ht="15" hidden="1" x14ac:dyDescent="0.25">
      <c r="A851">
        <v>821100</v>
      </c>
      <c r="B851" s="82" t="s">
        <v>878</v>
      </c>
      <c r="C851" t="s">
        <v>415</v>
      </c>
      <c r="D851" s="80" t="s">
        <v>981</v>
      </c>
      <c r="E851" s="187">
        <v>0.7</v>
      </c>
    </row>
    <row r="852" spans="1:5" ht="15" hidden="1" x14ac:dyDescent="0.25">
      <c r="A852">
        <v>821900</v>
      </c>
      <c r="B852" s="82" t="s">
        <v>879</v>
      </c>
      <c r="C852" t="s">
        <v>415</v>
      </c>
      <c r="D852" s="80" t="s">
        <v>981</v>
      </c>
      <c r="E852" s="187">
        <v>0.7</v>
      </c>
    </row>
    <row r="853" spans="1:5" ht="15" hidden="1" x14ac:dyDescent="0.25">
      <c r="A853">
        <v>822000</v>
      </c>
      <c r="B853" s="82" t="s">
        <v>880</v>
      </c>
      <c r="C853" t="s">
        <v>415</v>
      </c>
      <c r="D853" s="80" t="s">
        <v>981</v>
      </c>
      <c r="E853" s="187">
        <v>1</v>
      </c>
    </row>
    <row r="854" spans="1:5" ht="15" hidden="1" x14ac:dyDescent="0.25">
      <c r="A854">
        <v>823000</v>
      </c>
      <c r="B854" s="82" t="s">
        <v>881</v>
      </c>
      <c r="C854" t="s">
        <v>415</v>
      </c>
      <c r="D854" s="80" t="s">
        <v>981</v>
      </c>
      <c r="E854" s="187">
        <v>0.7</v>
      </c>
    </row>
    <row r="855" spans="1:5" ht="15" hidden="1" x14ac:dyDescent="0.25">
      <c r="A855">
        <v>829100</v>
      </c>
      <c r="B855" s="82" t="s">
        <v>882</v>
      </c>
      <c r="C855" t="s">
        <v>415</v>
      </c>
      <c r="D855" s="80" t="s">
        <v>981</v>
      </c>
      <c r="E855" s="187">
        <v>0.7</v>
      </c>
    </row>
    <row r="856" spans="1:5" ht="15" hidden="1" x14ac:dyDescent="0.25">
      <c r="A856">
        <v>829200</v>
      </c>
      <c r="B856" s="82" t="s">
        <v>883</v>
      </c>
      <c r="C856" t="s">
        <v>415</v>
      </c>
      <c r="D856" s="80" t="s">
        <v>981</v>
      </c>
      <c r="E856" s="187">
        <v>0.7</v>
      </c>
    </row>
    <row r="857" spans="1:5" ht="15" hidden="1" x14ac:dyDescent="0.25">
      <c r="A857">
        <v>829900</v>
      </c>
      <c r="B857" s="82" t="s">
        <v>884</v>
      </c>
      <c r="C857" t="s">
        <v>415</v>
      </c>
      <c r="D857" s="80" t="s">
        <v>981</v>
      </c>
      <c r="E857" s="187">
        <v>0.7</v>
      </c>
    </row>
    <row r="858" spans="1:5" ht="409.5" hidden="1" x14ac:dyDescent="0.25">
      <c r="A858">
        <v>841100</v>
      </c>
      <c r="B858" s="82" t="s">
        <v>885</v>
      </c>
      <c r="C858" t="s">
        <v>415</v>
      </c>
      <c r="D858" s="82" t="s">
        <v>885</v>
      </c>
      <c r="E858" s="187">
        <v>0.7</v>
      </c>
    </row>
    <row r="859" spans="1:5" ht="405" hidden="1" x14ac:dyDescent="0.25">
      <c r="A859">
        <v>841200</v>
      </c>
      <c r="B859" s="82" t="s">
        <v>886</v>
      </c>
      <c r="C859" t="s">
        <v>415</v>
      </c>
      <c r="D859" s="82" t="s">
        <v>886</v>
      </c>
      <c r="E859" s="187">
        <v>0.7</v>
      </c>
    </row>
    <row r="860" spans="1:5" ht="375" hidden="1" x14ac:dyDescent="0.25">
      <c r="A860">
        <v>841300</v>
      </c>
      <c r="B860" s="82" t="s">
        <v>887</v>
      </c>
      <c r="C860" t="s">
        <v>415</v>
      </c>
      <c r="D860" s="82" t="s">
        <v>887</v>
      </c>
      <c r="E860" s="187">
        <v>0.7</v>
      </c>
    </row>
    <row r="861" spans="1:5" ht="360" hidden="1" x14ac:dyDescent="0.25">
      <c r="A861">
        <v>841900</v>
      </c>
      <c r="B861" s="82" t="s">
        <v>1279</v>
      </c>
      <c r="C861" t="s">
        <v>415</v>
      </c>
      <c r="D861" s="82" t="s">
        <v>888</v>
      </c>
      <c r="E861" s="187">
        <v>0</v>
      </c>
    </row>
    <row r="862" spans="1:5" ht="45" hidden="1" x14ac:dyDescent="0.25">
      <c r="A862">
        <v>842100</v>
      </c>
      <c r="B862" s="82" t="s">
        <v>1279</v>
      </c>
      <c r="C862" t="s">
        <v>415</v>
      </c>
      <c r="D862" s="82" t="s">
        <v>889</v>
      </c>
      <c r="E862" s="187">
        <v>0</v>
      </c>
    </row>
    <row r="863" spans="1:5" ht="30" hidden="1" x14ac:dyDescent="0.25">
      <c r="A863">
        <v>842200</v>
      </c>
      <c r="B863" s="82" t="s">
        <v>1279</v>
      </c>
      <c r="C863" t="s">
        <v>415</v>
      </c>
      <c r="D863" s="82" t="s">
        <v>890</v>
      </c>
      <c r="E863" s="187">
        <v>0</v>
      </c>
    </row>
    <row r="864" spans="1:5" ht="75" hidden="1" x14ac:dyDescent="0.25">
      <c r="A864">
        <v>842300</v>
      </c>
      <c r="B864" s="82" t="s">
        <v>1279</v>
      </c>
      <c r="C864" t="s">
        <v>415</v>
      </c>
      <c r="D864" s="82" t="s">
        <v>891</v>
      </c>
      <c r="E864" s="187">
        <v>0</v>
      </c>
    </row>
    <row r="865" spans="1:5" ht="30" hidden="1" x14ac:dyDescent="0.25">
      <c r="A865">
        <v>842400</v>
      </c>
      <c r="B865" s="82" t="s">
        <v>1279</v>
      </c>
      <c r="C865" t="s">
        <v>415</v>
      </c>
      <c r="D865" s="82" t="s">
        <v>892</v>
      </c>
      <c r="E865" s="187">
        <v>0</v>
      </c>
    </row>
    <row r="866" spans="1:5" ht="60" hidden="1" x14ac:dyDescent="0.25">
      <c r="A866">
        <v>842500</v>
      </c>
      <c r="B866" s="82" t="s">
        <v>1279</v>
      </c>
      <c r="C866" t="s">
        <v>415</v>
      </c>
      <c r="D866" s="82" t="s">
        <v>893</v>
      </c>
      <c r="E866" s="187">
        <v>0</v>
      </c>
    </row>
    <row r="867" spans="1:5" ht="165" hidden="1" x14ac:dyDescent="0.25">
      <c r="A867">
        <v>843000</v>
      </c>
      <c r="B867" s="82" t="s">
        <v>1279</v>
      </c>
      <c r="C867" t="s">
        <v>415</v>
      </c>
      <c r="D867" s="82" t="s">
        <v>894</v>
      </c>
      <c r="E867" s="187">
        <v>0</v>
      </c>
    </row>
    <row r="868" spans="1:5" ht="15" hidden="1" x14ac:dyDescent="0.25">
      <c r="A868">
        <v>851010</v>
      </c>
      <c r="B868" s="82" t="s">
        <v>895</v>
      </c>
      <c r="C868" t="s">
        <v>415</v>
      </c>
      <c r="D868" s="80" t="s">
        <v>981</v>
      </c>
      <c r="E868" s="187">
        <v>0.7</v>
      </c>
    </row>
    <row r="869" spans="1:5" ht="15" hidden="1" x14ac:dyDescent="0.25">
      <c r="A869">
        <v>851020</v>
      </c>
      <c r="B869" s="82" t="s">
        <v>896</v>
      </c>
      <c r="C869" t="s">
        <v>415</v>
      </c>
      <c r="D869" s="80" t="s">
        <v>981</v>
      </c>
      <c r="E869" s="187">
        <v>0.7</v>
      </c>
    </row>
    <row r="870" spans="1:5" ht="15" hidden="1" x14ac:dyDescent="0.25">
      <c r="A870">
        <v>852100</v>
      </c>
      <c r="B870" s="82" t="s">
        <v>897</v>
      </c>
      <c r="C870" t="s">
        <v>415</v>
      </c>
      <c r="D870" s="80" t="s">
        <v>981</v>
      </c>
      <c r="E870" s="187">
        <v>0.7</v>
      </c>
    </row>
    <row r="871" spans="1:5" ht="15" hidden="1" x14ac:dyDescent="0.25">
      <c r="A871">
        <v>852200</v>
      </c>
      <c r="B871" s="82" t="s">
        <v>898</v>
      </c>
      <c r="C871" t="s">
        <v>415</v>
      </c>
      <c r="D871" s="80" t="s">
        <v>981</v>
      </c>
      <c r="E871" s="187">
        <v>0.7</v>
      </c>
    </row>
    <row r="872" spans="1:5" ht="15" hidden="1" x14ac:dyDescent="0.25">
      <c r="A872">
        <v>853100</v>
      </c>
      <c r="B872" s="82" t="s">
        <v>899</v>
      </c>
      <c r="C872" t="s">
        <v>415</v>
      </c>
      <c r="D872" s="80" t="s">
        <v>981</v>
      </c>
      <c r="E872" s="187">
        <v>0.7</v>
      </c>
    </row>
    <row r="873" spans="1:5" ht="15" hidden="1" x14ac:dyDescent="0.25">
      <c r="A873">
        <v>853201</v>
      </c>
      <c r="B873" s="82" t="s">
        <v>900</v>
      </c>
      <c r="C873" t="s">
        <v>415</v>
      </c>
      <c r="D873" s="80" t="s">
        <v>981</v>
      </c>
      <c r="E873" s="187">
        <v>0.7</v>
      </c>
    </row>
    <row r="874" spans="1:5" ht="15" hidden="1" x14ac:dyDescent="0.25">
      <c r="A874">
        <v>853300</v>
      </c>
      <c r="B874" s="82" t="s">
        <v>901</v>
      </c>
      <c r="C874" t="s">
        <v>415</v>
      </c>
      <c r="D874" s="80" t="s">
        <v>981</v>
      </c>
      <c r="E874" s="187">
        <v>0.7</v>
      </c>
    </row>
    <row r="875" spans="1:5" ht="15" hidden="1" x14ac:dyDescent="0.25">
      <c r="A875">
        <v>854910</v>
      </c>
      <c r="B875" s="82" t="s">
        <v>902</v>
      </c>
      <c r="C875" t="s">
        <v>415</v>
      </c>
      <c r="D875" s="80" t="s">
        <v>981</v>
      </c>
      <c r="E875" s="187">
        <v>0.7</v>
      </c>
    </row>
    <row r="876" spans="1:5" ht="15" hidden="1" x14ac:dyDescent="0.25">
      <c r="A876">
        <v>854920</v>
      </c>
      <c r="B876" s="82" t="s">
        <v>903</v>
      </c>
      <c r="C876" t="s">
        <v>415</v>
      </c>
      <c r="D876" s="80" t="s">
        <v>981</v>
      </c>
      <c r="E876" s="187">
        <v>0.7</v>
      </c>
    </row>
    <row r="877" spans="1:5" ht="15" hidden="1" x14ac:dyDescent="0.25">
      <c r="A877">
        <v>854930</v>
      </c>
      <c r="B877" s="82" t="s">
        <v>904</v>
      </c>
      <c r="C877" t="s">
        <v>415</v>
      </c>
      <c r="D877" s="80" t="s">
        <v>981</v>
      </c>
      <c r="E877" s="187">
        <v>0.7</v>
      </c>
    </row>
    <row r="878" spans="1:5" ht="15" hidden="1" x14ac:dyDescent="0.25">
      <c r="A878">
        <v>854940</v>
      </c>
      <c r="B878" s="82" t="s">
        <v>905</v>
      </c>
      <c r="C878" t="s">
        <v>415</v>
      </c>
      <c r="D878" s="80" t="s">
        <v>981</v>
      </c>
      <c r="E878" s="187">
        <v>0.7</v>
      </c>
    </row>
    <row r="879" spans="1:5" ht="15" hidden="1" x14ac:dyDescent="0.25">
      <c r="A879">
        <v>854950</v>
      </c>
      <c r="B879" s="82" t="s">
        <v>906</v>
      </c>
      <c r="C879" t="s">
        <v>415</v>
      </c>
      <c r="D879" s="80" t="s">
        <v>981</v>
      </c>
      <c r="E879" s="187">
        <v>0.7</v>
      </c>
    </row>
    <row r="880" spans="1:5" ht="15" hidden="1" x14ac:dyDescent="0.25">
      <c r="A880">
        <v>854960</v>
      </c>
      <c r="B880" s="82" t="s">
        <v>907</v>
      </c>
      <c r="C880" t="s">
        <v>415</v>
      </c>
      <c r="D880" s="80" t="s">
        <v>981</v>
      </c>
      <c r="E880" s="187">
        <v>0.7</v>
      </c>
    </row>
    <row r="881" spans="1:5" ht="30" hidden="1" x14ac:dyDescent="0.25">
      <c r="A881">
        <v>854990</v>
      </c>
      <c r="B881" s="82" t="s">
        <v>908</v>
      </c>
      <c r="C881" t="s">
        <v>415</v>
      </c>
      <c r="D881" s="80" t="s">
        <v>981</v>
      </c>
      <c r="E881" s="187">
        <v>0.7</v>
      </c>
    </row>
    <row r="882" spans="1:5" ht="15" hidden="1" x14ac:dyDescent="0.25">
      <c r="A882">
        <v>855000</v>
      </c>
      <c r="B882" s="82" t="s">
        <v>909</v>
      </c>
      <c r="C882" t="s">
        <v>415</v>
      </c>
      <c r="D882" s="80" t="s">
        <v>981</v>
      </c>
      <c r="E882" s="187">
        <v>0.7</v>
      </c>
    </row>
    <row r="883" spans="1:5" ht="15" hidden="1" x14ac:dyDescent="0.25">
      <c r="A883">
        <v>861010</v>
      </c>
      <c r="B883" s="82" t="s">
        <v>910</v>
      </c>
      <c r="C883" t="s">
        <v>415</v>
      </c>
      <c r="D883" s="80" t="s">
        <v>981</v>
      </c>
      <c r="E883" s="187">
        <v>0.7</v>
      </c>
    </row>
    <row r="884" spans="1:5" ht="15" hidden="1" x14ac:dyDescent="0.25">
      <c r="A884">
        <v>861020</v>
      </c>
      <c r="B884" s="82" t="s">
        <v>911</v>
      </c>
      <c r="C884" t="s">
        <v>415</v>
      </c>
      <c r="D884" s="80" t="s">
        <v>981</v>
      </c>
      <c r="E884" s="187">
        <v>0.7</v>
      </c>
    </row>
    <row r="885" spans="1:5" ht="30" hidden="1" x14ac:dyDescent="0.25">
      <c r="A885">
        <v>862110</v>
      </c>
      <c r="B885" s="82" t="s">
        <v>912</v>
      </c>
      <c r="C885" t="s">
        <v>415</v>
      </c>
      <c r="D885" s="80" t="s">
        <v>981</v>
      </c>
      <c r="E885" s="187">
        <v>0.7</v>
      </c>
    </row>
    <row r="886" spans="1:5" ht="30" hidden="1" x14ac:dyDescent="0.25">
      <c r="A886">
        <v>862120</v>
      </c>
      <c r="B886" s="82" t="s">
        <v>913</v>
      </c>
      <c r="C886" t="s">
        <v>415</v>
      </c>
      <c r="D886" s="80" t="s">
        <v>981</v>
      </c>
      <c r="E886" s="187">
        <v>0.7</v>
      </c>
    </row>
    <row r="887" spans="1:5" ht="15" hidden="1" x14ac:dyDescent="0.25">
      <c r="A887">
        <v>862130</v>
      </c>
      <c r="B887" s="82" t="s">
        <v>914</v>
      </c>
      <c r="C887" t="s">
        <v>415</v>
      </c>
      <c r="D887" s="80" t="s">
        <v>981</v>
      </c>
      <c r="E887" s="187">
        <v>0.7</v>
      </c>
    </row>
    <row r="888" spans="1:5" ht="15" hidden="1" x14ac:dyDescent="0.25">
      <c r="A888">
        <v>862200</v>
      </c>
      <c r="B888" s="82" t="s">
        <v>915</v>
      </c>
      <c r="C888" t="s">
        <v>415</v>
      </c>
      <c r="D888" s="80" t="s">
        <v>981</v>
      </c>
      <c r="E888" s="187">
        <v>0.7</v>
      </c>
    </row>
    <row r="889" spans="1:5" ht="30" hidden="1" x14ac:dyDescent="0.25">
      <c r="A889">
        <v>863110</v>
      </c>
      <c r="B889" s="82" t="s">
        <v>916</v>
      </c>
      <c r="C889" t="s">
        <v>415</v>
      </c>
      <c r="D889" s="80" t="s">
        <v>981</v>
      </c>
      <c r="E889" s="187">
        <v>1</v>
      </c>
    </row>
    <row r="890" spans="1:5" ht="15" hidden="1" x14ac:dyDescent="0.25">
      <c r="A890">
        <v>863120</v>
      </c>
      <c r="B890" s="82" t="s">
        <v>917</v>
      </c>
      <c r="C890" t="s">
        <v>415</v>
      </c>
      <c r="D890" s="80" t="s">
        <v>981</v>
      </c>
      <c r="E890" s="187">
        <v>1</v>
      </c>
    </row>
    <row r="891" spans="1:5" ht="15" hidden="1" x14ac:dyDescent="0.25">
      <c r="A891">
        <v>863190</v>
      </c>
      <c r="B891" s="82" t="s">
        <v>918</v>
      </c>
      <c r="C891" t="s">
        <v>415</v>
      </c>
      <c r="D891" s="80" t="s">
        <v>981</v>
      </c>
      <c r="E891" s="187">
        <v>1</v>
      </c>
    </row>
    <row r="892" spans="1:5" ht="15" hidden="1" x14ac:dyDescent="0.25">
      <c r="A892">
        <v>863200</v>
      </c>
      <c r="B892" s="82" t="s">
        <v>919</v>
      </c>
      <c r="C892" t="s">
        <v>415</v>
      </c>
      <c r="D892" s="80" t="s">
        <v>981</v>
      </c>
      <c r="E892" s="187">
        <v>0.7</v>
      </c>
    </row>
    <row r="893" spans="1:5" ht="15" hidden="1" x14ac:dyDescent="0.25">
      <c r="A893">
        <v>863300</v>
      </c>
      <c r="B893" s="82" t="s">
        <v>920</v>
      </c>
      <c r="C893" t="s">
        <v>415</v>
      </c>
      <c r="D893" s="80" t="s">
        <v>981</v>
      </c>
      <c r="E893" s="187">
        <v>1</v>
      </c>
    </row>
    <row r="894" spans="1:5" ht="15" hidden="1" x14ac:dyDescent="0.25">
      <c r="A894">
        <v>864000</v>
      </c>
      <c r="B894" s="82" t="s">
        <v>921</v>
      </c>
      <c r="C894" t="s">
        <v>415</v>
      </c>
      <c r="D894" s="80" t="s">
        <v>981</v>
      </c>
      <c r="E894" s="187">
        <v>0.7</v>
      </c>
    </row>
    <row r="895" spans="1:5" ht="15" hidden="1" x14ac:dyDescent="0.25">
      <c r="A895">
        <v>869010</v>
      </c>
      <c r="B895" s="82" t="s">
        <v>922</v>
      </c>
      <c r="C895" t="s">
        <v>415</v>
      </c>
      <c r="D895" s="80" t="s">
        <v>981</v>
      </c>
      <c r="E895" s="187">
        <v>0.7</v>
      </c>
    </row>
    <row r="896" spans="1:5" ht="30" hidden="1" x14ac:dyDescent="0.25">
      <c r="A896">
        <v>869090</v>
      </c>
      <c r="B896" s="82" t="s">
        <v>923</v>
      </c>
      <c r="C896" t="s">
        <v>415</v>
      </c>
      <c r="D896" s="80" t="s">
        <v>981</v>
      </c>
      <c r="E896" s="187">
        <v>0.7</v>
      </c>
    </row>
    <row r="897" spans="1:5" ht="15" hidden="1" x14ac:dyDescent="0.25">
      <c r="A897">
        <v>870100</v>
      </c>
      <c r="B897" s="82" t="s">
        <v>924</v>
      </c>
      <c r="C897" t="s">
        <v>415</v>
      </c>
      <c r="D897" s="80" t="s">
        <v>981</v>
      </c>
      <c r="E897" s="187">
        <v>0.7</v>
      </c>
    </row>
    <row r="898" spans="1:5" ht="15" hidden="1" x14ac:dyDescent="0.25">
      <c r="A898">
        <v>870210</v>
      </c>
      <c r="B898" s="82" t="s">
        <v>925</v>
      </c>
      <c r="C898" t="s">
        <v>415</v>
      </c>
      <c r="D898" s="80" t="s">
        <v>981</v>
      </c>
      <c r="E898" s="187">
        <v>0.7</v>
      </c>
    </row>
    <row r="899" spans="1:5" ht="15" hidden="1" x14ac:dyDescent="0.25">
      <c r="A899">
        <v>870220</v>
      </c>
      <c r="B899" s="82" t="s">
        <v>926</v>
      </c>
      <c r="C899" t="s">
        <v>415</v>
      </c>
      <c r="D899" s="80" t="s">
        <v>981</v>
      </c>
      <c r="E899" s="187">
        <v>0.7</v>
      </c>
    </row>
    <row r="900" spans="1:5" ht="15" hidden="1" x14ac:dyDescent="0.25">
      <c r="A900">
        <v>870910</v>
      </c>
      <c r="B900" s="82" t="s">
        <v>927</v>
      </c>
      <c r="C900" t="s">
        <v>415</v>
      </c>
      <c r="D900" s="80" t="s">
        <v>981</v>
      </c>
      <c r="E900" s="187">
        <v>0.7</v>
      </c>
    </row>
    <row r="901" spans="1:5" ht="15" hidden="1" x14ac:dyDescent="0.25">
      <c r="A901">
        <v>870920</v>
      </c>
      <c r="B901" s="82" t="s">
        <v>928</v>
      </c>
      <c r="C901" t="s">
        <v>415</v>
      </c>
      <c r="D901" s="80" t="s">
        <v>981</v>
      </c>
      <c r="E901" s="187">
        <v>0.7</v>
      </c>
    </row>
    <row r="902" spans="1:5" ht="15" hidden="1" x14ac:dyDescent="0.25">
      <c r="A902">
        <v>870990</v>
      </c>
      <c r="B902" s="82" t="s">
        <v>929</v>
      </c>
      <c r="C902" t="s">
        <v>415</v>
      </c>
      <c r="D902" s="80" t="s">
        <v>981</v>
      </c>
      <c r="E902" s="187">
        <v>0.7</v>
      </c>
    </row>
    <row r="903" spans="1:5" ht="15" hidden="1" x14ac:dyDescent="0.25">
      <c r="A903">
        <v>880000</v>
      </c>
      <c r="B903" s="82" t="s">
        <v>930</v>
      </c>
      <c r="C903" t="s">
        <v>415</v>
      </c>
      <c r="D903" s="80" t="s">
        <v>981</v>
      </c>
      <c r="E903" s="187">
        <v>0.7</v>
      </c>
    </row>
    <row r="904" spans="1:5" ht="15" hidden="1" x14ac:dyDescent="0.25">
      <c r="A904">
        <v>900011</v>
      </c>
      <c r="B904" s="82" t="s">
        <v>931</v>
      </c>
      <c r="C904" t="s">
        <v>415</v>
      </c>
      <c r="D904" s="80" t="s">
        <v>981</v>
      </c>
      <c r="E904" s="187">
        <v>0.7</v>
      </c>
    </row>
    <row r="905" spans="1:5" ht="30" hidden="1" x14ac:dyDescent="0.25">
      <c r="A905">
        <v>900021</v>
      </c>
      <c r="B905" s="82" t="s">
        <v>932</v>
      </c>
      <c r="C905" t="s">
        <v>415</v>
      </c>
      <c r="D905" s="80" t="s">
        <v>981</v>
      </c>
      <c r="E905" s="187">
        <v>0.7</v>
      </c>
    </row>
    <row r="906" spans="1:5" ht="30" hidden="1" x14ac:dyDescent="0.25">
      <c r="A906">
        <v>900030</v>
      </c>
      <c r="B906" s="82" t="s">
        <v>933</v>
      </c>
      <c r="C906" t="s">
        <v>415</v>
      </c>
      <c r="D906" s="80" t="s">
        <v>981</v>
      </c>
      <c r="E906" s="187">
        <v>0.7</v>
      </c>
    </row>
    <row r="907" spans="1:5" ht="15" hidden="1" x14ac:dyDescent="0.25">
      <c r="A907">
        <v>900040</v>
      </c>
      <c r="B907" s="82" t="s">
        <v>934</v>
      </c>
      <c r="C907" t="s">
        <v>415</v>
      </c>
      <c r="D907" s="80" t="s">
        <v>981</v>
      </c>
      <c r="E907" s="187">
        <v>0.7</v>
      </c>
    </row>
    <row r="908" spans="1:5" ht="15" hidden="1" x14ac:dyDescent="0.25">
      <c r="A908">
        <v>900091</v>
      </c>
      <c r="B908" s="82" t="s">
        <v>935</v>
      </c>
      <c r="C908" t="s">
        <v>415</v>
      </c>
      <c r="D908" s="80" t="s">
        <v>981</v>
      </c>
      <c r="E908" s="187">
        <v>0.7</v>
      </c>
    </row>
    <row r="909" spans="1:5" ht="15" hidden="1" x14ac:dyDescent="0.25">
      <c r="A909">
        <v>910100</v>
      </c>
      <c r="B909" s="82" t="s">
        <v>936</v>
      </c>
      <c r="C909" t="s">
        <v>415</v>
      </c>
      <c r="D909" s="80" t="s">
        <v>981</v>
      </c>
      <c r="E909" s="187">
        <v>0.7</v>
      </c>
    </row>
    <row r="910" spans="1:5" ht="15" hidden="1" x14ac:dyDescent="0.25">
      <c r="A910">
        <v>910200</v>
      </c>
      <c r="B910" s="82" t="s">
        <v>937</v>
      </c>
      <c r="C910" t="s">
        <v>415</v>
      </c>
      <c r="D910" s="80" t="s">
        <v>981</v>
      </c>
      <c r="E910" s="187">
        <v>0.7</v>
      </c>
    </row>
    <row r="911" spans="1:5" ht="15" hidden="1" x14ac:dyDescent="0.25">
      <c r="A911">
        <v>910300</v>
      </c>
      <c r="B911" s="82" t="s">
        <v>938</v>
      </c>
      <c r="C911" t="s">
        <v>415</v>
      </c>
      <c r="D911" s="80" t="s">
        <v>981</v>
      </c>
      <c r="E911" s="187">
        <v>0.7</v>
      </c>
    </row>
    <row r="912" spans="1:5" ht="30" hidden="1" x14ac:dyDescent="0.25">
      <c r="A912">
        <v>910900</v>
      </c>
      <c r="B912" s="82" t="s">
        <v>939</v>
      </c>
      <c r="C912" t="s">
        <v>415</v>
      </c>
      <c r="D912" s="80" t="s">
        <v>981</v>
      </c>
      <c r="E912" s="187">
        <v>0.7</v>
      </c>
    </row>
    <row r="913" spans="1:5" ht="15" hidden="1" x14ac:dyDescent="0.25">
      <c r="A913">
        <v>920001</v>
      </c>
      <c r="B913" s="82" t="s">
        <v>1279</v>
      </c>
      <c r="C913" t="s">
        <v>415</v>
      </c>
      <c r="D913" t="s">
        <v>940</v>
      </c>
      <c r="E913" s="187">
        <v>0</v>
      </c>
    </row>
    <row r="914" spans="1:5" ht="15" hidden="1" x14ac:dyDescent="0.25">
      <c r="A914" s="83">
        <v>920009</v>
      </c>
      <c r="B914" s="82" t="s">
        <v>1279</v>
      </c>
      <c r="C914" s="83" t="s">
        <v>415</v>
      </c>
      <c r="D914" t="s">
        <v>941</v>
      </c>
      <c r="E914" s="187">
        <v>0</v>
      </c>
    </row>
    <row r="915" spans="1:5" ht="30" hidden="1" x14ac:dyDescent="0.25">
      <c r="A915">
        <v>931010</v>
      </c>
      <c r="B915" s="82" t="s">
        <v>942</v>
      </c>
      <c r="C915" t="s">
        <v>415</v>
      </c>
      <c r="D915" s="80" t="s">
        <v>981</v>
      </c>
      <c r="E915" s="187">
        <v>0.7</v>
      </c>
    </row>
    <row r="916" spans="1:5" ht="15" hidden="1" x14ac:dyDescent="0.25">
      <c r="A916">
        <v>931020</v>
      </c>
      <c r="B916" s="82" t="s">
        <v>943</v>
      </c>
      <c r="C916" t="s">
        <v>415</v>
      </c>
      <c r="D916" s="80" t="s">
        <v>981</v>
      </c>
      <c r="E916" s="187">
        <v>0.7</v>
      </c>
    </row>
    <row r="917" spans="1:5" ht="15" hidden="1" x14ac:dyDescent="0.25">
      <c r="A917">
        <v>931030</v>
      </c>
      <c r="B917" s="82" t="s">
        <v>944</v>
      </c>
      <c r="C917" t="s">
        <v>415</v>
      </c>
      <c r="D917" s="80" t="s">
        <v>981</v>
      </c>
      <c r="E917" s="187">
        <v>0.7</v>
      </c>
    </row>
    <row r="918" spans="1:5" ht="15" hidden="1" x14ac:dyDescent="0.25">
      <c r="A918">
        <v>931041</v>
      </c>
      <c r="B918" s="82" t="s">
        <v>945</v>
      </c>
      <c r="C918" t="s">
        <v>415</v>
      </c>
      <c r="D918" s="80" t="s">
        <v>981</v>
      </c>
      <c r="E918" s="187">
        <v>0.7</v>
      </c>
    </row>
    <row r="919" spans="1:5" ht="30" hidden="1" x14ac:dyDescent="0.25">
      <c r="A919">
        <v>931042</v>
      </c>
      <c r="B919" s="82" t="s">
        <v>946</v>
      </c>
      <c r="C919" t="s">
        <v>415</v>
      </c>
      <c r="D919" s="80" t="s">
        <v>981</v>
      </c>
      <c r="E919" s="187">
        <v>0.7</v>
      </c>
    </row>
    <row r="920" spans="1:5" ht="15" hidden="1" x14ac:dyDescent="0.25">
      <c r="A920">
        <v>931050</v>
      </c>
      <c r="B920" s="82" t="s">
        <v>947</v>
      </c>
      <c r="C920" t="s">
        <v>415</v>
      </c>
      <c r="D920" s="80" t="s">
        <v>981</v>
      </c>
      <c r="E920" s="187">
        <v>0.7</v>
      </c>
    </row>
    <row r="921" spans="1:5" ht="15" hidden="1" x14ac:dyDescent="0.25">
      <c r="A921">
        <v>931090</v>
      </c>
      <c r="B921" s="82" t="s">
        <v>948</v>
      </c>
      <c r="C921" t="s">
        <v>415</v>
      </c>
      <c r="D921" s="80" t="s">
        <v>981</v>
      </c>
      <c r="E921" s="187">
        <v>0.7</v>
      </c>
    </row>
    <row r="922" spans="1:5" ht="15" hidden="1" x14ac:dyDescent="0.25">
      <c r="A922">
        <v>939010</v>
      </c>
      <c r="B922" s="82" t="s">
        <v>949</v>
      </c>
      <c r="C922" t="s">
        <v>415</v>
      </c>
      <c r="D922" s="80" t="s">
        <v>981</v>
      </c>
      <c r="E922" s="187">
        <v>0.7</v>
      </c>
    </row>
    <row r="923" spans="1:5" ht="15" hidden="1" x14ac:dyDescent="0.25">
      <c r="A923">
        <v>939020</v>
      </c>
      <c r="B923" s="82" t="s">
        <v>950</v>
      </c>
      <c r="C923" t="s">
        <v>415</v>
      </c>
      <c r="D923" s="80" t="s">
        <v>981</v>
      </c>
      <c r="E923" s="187">
        <v>0.7</v>
      </c>
    </row>
    <row r="924" spans="1:5" ht="15" hidden="1" x14ac:dyDescent="0.25">
      <c r="A924">
        <v>939030</v>
      </c>
      <c r="B924" s="82" t="s">
        <v>951</v>
      </c>
      <c r="C924" t="s">
        <v>415</v>
      </c>
      <c r="D924" s="80" t="s">
        <v>981</v>
      </c>
      <c r="E924" s="187">
        <v>0.7</v>
      </c>
    </row>
    <row r="925" spans="1:5" ht="15" hidden="1" x14ac:dyDescent="0.25">
      <c r="A925">
        <v>939090</v>
      </c>
      <c r="B925" s="82" t="s">
        <v>952</v>
      </c>
      <c r="C925" t="s">
        <v>415</v>
      </c>
      <c r="D925" s="80" t="s">
        <v>981</v>
      </c>
      <c r="E925" s="187">
        <v>1</v>
      </c>
    </row>
    <row r="926" spans="1:5" ht="15" hidden="1" x14ac:dyDescent="0.25">
      <c r="A926">
        <v>941100</v>
      </c>
      <c r="B926" s="82" t="s">
        <v>953</v>
      </c>
      <c r="C926" t="s">
        <v>415</v>
      </c>
      <c r="D926" s="80" t="s">
        <v>981</v>
      </c>
      <c r="E926" s="187">
        <v>0.7</v>
      </c>
    </row>
    <row r="927" spans="1:5" ht="15" hidden="1" x14ac:dyDescent="0.25">
      <c r="A927">
        <v>941200</v>
      </c>
      <c r="B927" s="82" t="s">
        <v>954</v>
      </c>
      <c r="C927" t="s">
        <v>415</v>
      </c>
      <c r="D927" s="80" t="s">
        <v>981</v>
      </c>
      <c r="E927" s="187">
        <v>0.7</v>
      </c>
    </row>
    <row r="928" spans="1:5" ht="15" hidden="1" x14ac:dyDescent="0.25">
      <c r="A928">
        <v>942000</v>
      </c>
      <c r="B928" s="82" t="s">
        <v>955</v>
      </c>
      <c r="C928" t="s">
        <v>415</v>
      </c>
      <c r="D928" s="80" t="s">
        <v>981</v>
      </c>
      <c r="E928" s="187">
        <v>0.7</v>
      </c>
    </row>
    <row r="929" spans="1:5" ht="15" hidden="1" x14ac:dyDescent="0.25">
      <c r="A929">
        <v>949100</v>
      </c>
      <c r="B929" s="82" t="s">
        <v>956</v>
      </c>
      <c r="C929" t="s">
        <v>415</v>
      </c>
      <c r="D929" s="80" t="s">
        <v>981</v>
      </c>
      <c r="E929" s="187">
        <v>0.7</v>
      </c>
    </row>
    <row r="930" spans="1:5" ht="15" hidden="1" x14ac:dyDescent="0.25">
      <c r="A930">
        <v>949200</v>
      </c>
      <c r="B930" s="82" t="s">
        <v>957</v>
      </c>
      <c r="C930" t="s">
        <v>415</v>
      </c>
      <c r="D930" s="80" t="s">
        <v>981</v>
      </c>
      <c r="E930" s="187">
        <v>0.7</v>
      </c>
    </row>
    <row r="931" spans="1:5" ht="15" hidden="1" x14ac:dyDescent="0.25">
      <c r="A931">
        <v>949910</v>
      </c>
      <c r="B931" s="82" t="s">
        <v>958</v>
      </c>
      <c r="C931" t="s">
        <v>415</v>
      </c>
      <c r="D931" s="80" t="s">
        <v>981</v>
      </c>
      <c r="E931" s="187">
        <v>0.7</v>
      </c>
    </row>
    <row r="932" spans="1:5" ht="15" hidden="1" x14ac:dyDescent="0.25">
      <c r="A932">
        <v>949920</v>
      </c>
      <c r="B932" s="82" t="s">
        <v>959</v>
      </c>
      <c r="C932" t="s">
        <v>415</v>
      </c>
      <c r="D932" s="80" t="s">
        <v>981</v>
      </c>
      <c r="E932" s="187">
        <v>0.7</v>
      </c>
    </row>
    <row r="933" spans="1:5" ht="15" hidden="1" x14ac:dyDescent="0.25">
      <c r="A933">
        <v>949930</v>
      </c>
      <c r="B933" s="82" t="s">
        <v>960</v>
      </c>
      <c r="C933" t="s">
        <v>415</v>
      </c>
      <c r="D933" s="80" t="s">
        <v>981</v>
      </c>
      <c r="E933" s="187">
        <v>0.7</v>
      </c>
    </row>
    <row r="934" spans="1:5" ht="15" hidden="1" x14ac:dyDescent="0.25">
      <c r="A934">
        <v>949990</v>
      </c>
      <c r="B934" s="82" t="s">
        <v>961</v>
      </c>
      <c r="C934" t="s">
        <v>415</v>
      </c>
      <c r="D934" s="80" t="s">
        <v>981</v>
      </c>
      <c r="E934" s="187">
        <v>0.7</v>
      </c>
    </row>
    <row r="935" spans="1:5" ht="15" hidden="1" x14ac:dyDescent="0.25">
      <c r="A935">
        <v>951100</v>
      </c>
      <c r="B935" s="82" t="s">
        <v>962</v>
      </c>
      <c r="C935" t="s">
        <v>415</v>
      </c>
      <c r="D935" s="80" t="s">
        <v>981</v>
      </c>
      <c r="E935" s="187">
        <v>0.7</v>
      </c>
    </row>
    <row r="936" spans="1:5" ht="15" hidden="1" x14ac:dyDescent="0.25">
      <c r="A936">
        <v>951200</v>
      </c>
      <c r="B936" s="82" t="s">
        <v>963</v>
      </c>
      <c r="C936" t="s">
        <v>415</v>
      </c>
      <c r="D936" s="80" t="s">
        <v>981</v>
      </c>
      <c r="E936" s="187">
        <v>0.7</v>
      </c>
    </row>
    <row r="937" spans="1:5" ht="30" hidden="1" x14ac:dyDescent="0.25">
      <c r="A937">
        <v>952100</v>
      </c>
      <c r="B937" s="82" t="s">
        <v>964</v>
      </c>
      <c r="C937" t="s">
        <v>415</v>
      </c>
      <c r="D937" s="80" t="s">
        <v>981</v>
      </c>
      <c r="E937" s="187">
        <v>0.7</v>
      </c>
    </row>
    <row r="938" spans="1:5" ht="15" hidden="1" x14ac:dyDescent="0.25">
      <c r="A938">
        <v>952200</v>
      </c>
      <c r="B938" s="82" t="s">
        <v>965</v>
      </c>
      <c r="C938" t="s">
        <v>415</v>
      </c>
      <c r="D938" s="80" t="s">
        <v>981</v>
      </c>
      <c r="E938" s="187">
        <v>0.7</v>
      </c>
    </row>
    <row r="939" spans="1:5" ht="15" hidden="1" x14ac:dyDescent="0.25">
      <c r="A939">
        <v>952300</v>
      </c>
      <c r="B939" s="82" t="s">
        <v>966</v>
      </c>
      <c r="C939" t="s">
        <v>415</v>
      </c>
      <c r="D939" s="80" t="s">
        <v>981</v>
      </c>
      <c r="E939" s="187">
        <v>0.7</v>
      </c>
    </row>
    <row r="940" spans="1:5" ht="15" hidden="1" x14ac:dyDescent="0.25">
      <c r="A940">
        <v>952910</v>
      </c>
      <c r="B940" s="82" t="s">
        <v>967</v>
      </c>
      <c r="C940" t="s">
        <v>415</v>
      </c>
      <c r="D940" s="80" t="s">
        <v>981</v>
      </c>
      <c r="E940" s="187">
        <v>0.7</v>
      </c>
    </row>
    <row r="941" spans="1:5" ht="15" hidden="1" x14ac:dyDescent="0.25">
      <c r="A941">
        <v>952920</v>
      </c>
      <c r="B941" s="82" t="s">
        <v>968</v>
      </c>
      <c r="C941" t="s">
        <v>415</v>
      </c>
      <c r="D941" s="80" t="s">
        <v>981</v>
      </c>
      <c r="E941" s="187">
        <v>0.7</v>
      </c>
    </row>
    <row r="942" spans="1:5" ht="30" hidden="1" x14ac:dyDescent="0.25">
      <c r="A942">
        <v>952990</v>
      </c>
      <c r="B942" s="82" t="s">
        <v>969</v>
      </c>
      <c r="C942" t="s">
        <v>415</v>
      </c>
      <c r="D942" s="80" t="s">
        <v>981</v>
      </c>
      <c r="E942" s="187">
        <v>0.7</v>
      </c>
    </row>
    <row r="943" spans="1:5" ht="15" hidden="1" x14ac:dyDescent="0.25">
      <c r="A943">
        <v>960101</v>
      </c>
      <c r="B943" s="82" t="s">
        <v>970</v>
      </c>
      <c r="C943" t="s">
        <v>415</v>
      </c>
      <c r="D943" s="80" t="s">
        <v>981</v>
      </c>
      <c r="E943" s="187">
        <v>0.7</v>
      </c>
    </row>
    <row r="944" spans="1:5" ht="15" hidden="1" x14ac:dyDescent="0.25">
      <c r="A944">
        <v>960102</v>
      </c>
      <c r="B944" s="82" t="s">
        <v>971</v>
      </c>
      <c r="C944" t="s">
        <v>415</v>
      </c>
      <c r="D944" s="80" t="s">
        <v>981</v>
      </c>
      <c r="E944" s="187">
        <v>0.7</v>
      </c>
    </row>
    <row r="945" spans="1:5" ht="15" hidden="1" x14ac:dyDescent="0.25">
      <c r="A945">
        <v>960201</v>
      </c>
      <c r="B945" s="82" t="s">
        <v>972</v>
      </c>
      <c r="C945" t="s">
        <v>415</v>
      </c>
      <c r="D945" s="80" t="s">
        <v>981</v>
      </c>
      <c r="E945" s="187">
        <v>0.7</v>
      </c>
    </row>
    <row r="946" spans="1:5" ht="15" hidden="1" x14ac:dyDescent="0.25">
      <c r="A946">
        <v>960202</v>
      </c>
      <c r="B946" s="82" t="s">
        <v>973</v>
      </c>
      <c r="C946" t="s">
        <v>415</v>
      </c>
      <c r="D946" s="80" t="s">
        <v>981</v>
      </c>
      <c r="E946" s="187">
        <v>0.7</v>
      </c>
    </row>
    <row r="947" spans="1:5" ht="15" hidden="1" x14ac:dyDescent="0.25">
      <c r="A947">
        <v>960300</v>
      </c>
      <c r="B947" s="82" t="s">
        <v>974</v>
      </c>
      <c r="C947" t="s">
        <v>415</v>
      </c>
      <c r="D947" s="80" t="s">
        <v>981</v>
      </c>
      <c r="E947" s="187">
        <v>0.7</v>
      </c>
    </row>
    <row r="948" spans="1:5" ht="30" hidden="1" x14ac:dyDescent="0.25">
      <c r="A948">
        <v>960910</v>
      </c>
      <c r="B948" s="82" t="s">
        <v>975</v>
      </c>
      <c r="C948" t="s">
        <v>415</v>
      </c>
      <c r="D948" s="80" t="s">
        <v>981</v>
      </c>
      <c r="E948" s="187">
        <v>0.7</v>
      </c>
    </row>
    <row r="949" spans="1:5" ht="45" hidden="1" x14ac:dyDescent="0.25">
      <c r="A949">
        <v>960990</v>
      </c>
      <c r="B949" s="82" t="s">
        <v>976</v>
      </c>
      <c r="C949" t="s">
        <v>415</v>
      </c>
      <c r="D949" s="80" t="s">
        <v>981</v>
      </c>
      <c r="E949" s="187">
        <v>0.7</v>
      </c>
    </row>
    <row r="950" spans="1:5" ht="105" hidden="1" x14ac:dyDescent="0.25">
      <c r="A950">
        <v>970000</v>
      </c>
      <c r="B950" s="82" t="s">
        <v>1279</v>
      </c>
      <c r="C950" t="s">
        <v>415</v>
      </c>
      <c r="D950" s="82" t="s">
        <v>977</v>
      </c>
      <c r="E950" s="187">
        <v>0</v>
      </c>
    </row>
    <row r="951" spans="1:5" ht="105" hidden="1" x14ac:dyDescent="0.25">
      <c r="A951">
        <v>990000</v>
      </c>
      <c r="B951" s="82" t="s">
        <v>1279</v>
      </c>
      <c r="C951" t="s">
        <v>415</v>
      </c>
      <c r="D951" s="82" t="s">
        <v>978</v>
      </c>
      <c r="E951" s="18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D13" sqref="D13"/>
    </sheetView>
  </sheetViews>
  <sheetFormatPr baseColWidth="10" defaultRowHeight="12.75" x14ac:dyDescent="0.2"/>
  <cols>
    <col min="1" max="1" width="15.42578125" style="1" bestFit="1" customWidth="1"/>
    <col min="2" max="2" width="16.85546875" style="1" bestFit="1" customWidth="1"/>
    <col min="3" max="256" width="11.42578125" style="1"/>
    <col min="257" max="257" width="15.42578125" style="1" bestFit="1" customWidth="1"/>
    <col min="258" max="258" width="16.85546875" style="1" bestFit="1" customWidth="1"/>
    <col min="259" max="512" width="11.42578125" style="1"/>
    <col min="513" max="513" width="15.42578125" style="1" bestFit="1" customWidth="1"/>
    <col min="514" max="514" width="16.85546875" style="1" bestFit="1" customWidth="1"/>
    <col min="515" max="768" width="11.42578125" style="1"/>
    <col min="769" max="769" width="15.42578125" style="1" bestFit="1" customWidth="1"/>
    <col min="770" max="770" width="16.85546875" style="1" bestFit="1" customWidth="1"/>
    <col min="771" max="1024" width="11.42578125" style="1"/>
    <col min="1025" max="1025" width="15.42578125" style="1" bestFit="1" customWidth="1"/>
    <col min="1026" max="1026" width="16.85546875" style="1" bestFit="1" customWidth="1"/>
    <col min="1027" max="1280" width="11.42578125" style="1"/>
    <col min="1281" max="1281" width="15.42578125" style="1" bestFit="1" customWidth="1"/>
    <col min="1282" max="1282" width="16.85546875" style="1" bestFit="1" customWidth="1"/>
    <col min="1283" max="1536" width="11.42578125" style="1"/>
    <col min="1537" max="1537" width="15.42578125" style="1" bestFit="1" customWidth="1"/>
    <col min="1538" max="1538" width="16.85546875" style="1" bestFit="1" customWidth="1"/>
    <col min="1539" max="1792" width="11.42578125" style="1"/>
    <col min="1793" max="1793" width="15.42578125" style="1" bestFit="1" customWidth="1"/>
    <col min="1794" max="1794" width="16.85546875" style="1" bestFit="1" customWidth="1"/>
    <col min="1795" max="2048" width="11.42578125" style="1"/>
    <col min="2049" max="2049" width="15.42578125" style="1" bestFit="1" customWidth="1"/>
    <col min="2050" max="2050" width="16.85546875" style="1" bestFit="1" customWidth="1"/>
    <col min="2051" max="2304" width="11.42578125" style="1"/>
    <col min="2305" max="2305" width="15.42578125" style="1" bestFit="1" customWidth="1"/>
    <col min="2306" max="2306" width="16.85546875" style="1" bestFit="1" customWidth="1"/>
    <col min="2307" max="2560" width="11.42578125" style="1"/>
    <col min="2561" max="2561" width="15.42578125" style="1" bestFit="1" customWidth="1"/>
    <col min="2562" max="2562" width="16.85546875" style="1" bestFit="1" customWidth="1"/>
    <col min="2563" max="2816" width="11.42578125" style="1"/>
    <col min="2817" max="2817" width="15.42578125" style="1" bestFit="1" customWidth="1"/>
    <col min="2818" max="2818" width="16.85546875" style="1" bestFit="1" customWidth="1"/>
    <col min="2819" max="3072" width="11.42578125" style="1"/>
    <col min="3073" max="3073" width="15.42578125" style="1" bestFit="1" customWidth="1"/>
    <col min="3074" max="3074" width="16.85546875" style="1" bestFit="1" customWidth="1"/>
    <col min="3075" max="3328" width="11.42578125" style="1"/>
    <col min="3329" max="3329" width="15.42578125" style="1" bestFit="1" customWidth="1"/>
    <col min="3330" max="3330" width="16.85546875" style="1" bestFit="1" customWidth="1"/>
    <col min="3331" max="3584" width="11.42578125" style="1"/>
    <col min="3585" max="3585" width="15.42578125" style="1" bestFit="1" customWidth="1"/>
    <col min="3586" max="3586" width="16.85546875" style="1" bestFit="1" customWidth="1"/>
    <col min="3587" max="3840" width="11.42578125" style="1"/>
    <col min="3841" max="3841" width="15.42578125" style="1" bestFit="1" customWidth="1"/>
    <col min="3842" max="3842" width="16.85546875" style="1" bestFit="1" customWidth="1"/>
    <col min="3843" max="4096" width="11.42578125" style="1"/>
    <col min="4097" max="4097" width="15.42578125" style="1" bestFit="1" customWidth="1"/>
    <col min="4098" max="4098" width="16.85546875" style="1" bestFit="1" customWidth="1"/>
    <col min="4099" max="4352" width="11.42578125" style="1"/>
    <col min="4353" max="4353" width="15.42578125" style="1" bestFit="1" customWidth="1"/>
    <col min="4354" max="4354" width="16.85546875" style="1" bestFit="1" customWidth="1"/>
    <col min="4355" max="4608" width="11.42578125" style="1"/>
    <col min="4609" max="4609" width="15.42578125" style="1" bestFit="1" customWidth="1"/>
    <col min="4610" max="4610" width="16.85546875" style="1" bestFit="1" customWidth="1"/>
    <col min="4611" max="4864" width="11.42578125" style="1"/>
    <col min="4865" max="4865" width="15.42578125" style="1" bestFit="1" customWidth="1"/>
    <col min="4866" max="4866" width="16.85546875" style="1" bestFit="1" customWidth="1"/>
    <col min="4867" max="5120" width="11.42578125" style="1"/>
    <col min="5121" max="5121" width="15.42578125" style="1" bestFit="1" customWidth="1"/>
    <col min="5122" max="5122" width="16.85546875" style="1" bestFit="1" customWidth="1"/>
    <col min="5123" max="5376" width="11.42578125" style="1"/>
    <col min="5377" max="5377" width="15.42578125" style="1" bestFit="1" customWidth="1"/>
    <col min="5378" max="5378" width="16.85546875" style="1" bestFit="1" customWidth="1"/>
    <col min="5379" max="5632" width="11.42578125" style="1"/>
    <col min="5633" max="5633" width="15.42578125" style="1" bestFit="1" customWidth="1"/>
    <col min="5634" max="5634" width="16.85546875" style="1" bestFit="1" customWidth="1"/>
    <col min="5635" max="5888" width="11.42578125" style="1"/>
    <col min="5889" max="5889" width="15.42578125" style="1" bestFit="1" customWidth="1"/>
    <col min="5890" max="5890" width="16.85546875" style="1" bestFit="1" customWidth="1"/>
    <col min="5891" max="6144" width="11.42578125" style="1"/>
    <col min="6145" max="6145" width="15.42578125" style="1" bestFit="1" customWidth="1"/>
    <col min="6146" max="6146" width="16.85546875" style="1" bestFit="1" customWidth="1"/>
    <col min="6147" max="6400" width="11.42578125" style="1"/>
    <col min="6401" max="6401" width="15.42578125" style="1" bestFit="1" customWidth="1"/>
    <col min="6402" max="6402" width="16.85546875" style="1" bestFit="1" customWidth="1"/>
    <col min="6403" max="6656" width="11.42578125" style="1"/>
    <col min="6657" max="6657" width="15.42578125" style="1" bestFit="1" customWidth="1"/>
    <col min="6658" max="6658" width="16.85546875" style="1" bestFit="1" customWidth="1"/>
    <col min="6659" max="6912" width="11.42578125" style="1"/>
    <col min="6913" max="6913" width="15.42578125" style="1" bestFit="1" customWidth="1"/>
    <col min="6914" max="6914" width="16.85546875" style="1" bestFit="1" customWidth="1"/>
    <col min="6915" max="7168" width="11.42578125" style="1"/>
    <col min="7169" max="7169" width="15.42578125" style="1" bestFit="1" customWidth="1"/>
    <col min="7170" max="7170" width="16.85546875" style="1" bestFit="1" customWidth="1"/>
    <col min="7171" max="7424" width="11.42578125" style="1"/>
    <col min="7425" max="7425" width="15.42578125" style="1" bestFit="1" customWidth="1"/>
    <col min="7426" max="7426" width="16.85546875" style="1" bestFit="1" customWidth="1"/>
    <col min="7427" max="7680" width="11.42578125" style="1"/>
    <col min="7681" max="7681" width="15.42578125" style="1" bestFit="1" customWidth="1"/>
    <col min="7682" max="7682" width="16.85546875" style="1" bestFit="1" customWidth="1"/>
    <col min="7683" max="7936" width="11.42578125" style="1"/>
    <col min="7937" max="7937" width="15.42578125" style="1" bestFit="1" customWidth="1"/>
    <col min="7938" max="7938" width="16.85546875" style="1" bestFit="1" customWidth="1"/>
    <col min="7939" max="8192" width="11.42578125" style="1"/>
    <col min="8193" max="8193" width="15.42578125" style="1" bestFit="1" customWidth="1"/>
    <col min="8194" max="8194" width="16.85546875" style="1" bestFit="1" customWidth="1"/>
    <col min="8195" max="8448" width="11.42578125" style="1"/>
    <col min="8449" max="8449" width="15.42578125" style="1" bestFit="1" customWidth="1"/>
    <col min="8450" max="8450" width="16.85546875" style="1" bestFit="1" customWidth="1"/>
    <col min="8451" max="8704" width="11.42578125" style="1"/>
    <col min="8705" max="8705" width="15.42578125" style="1" bestFit="1" customWidth="1"/>
    <col min="8706" max="8706" width="16.85546875" style="1" bestFit="1" customWidth="1"/>
    <col min="8707" max="8960" width="11.42578125" style="1"/>
    <col min="8961" max="8961" width="15.42578125" style="1" bestFit="1" customWidth="1"/>
    <col min="8962" max="8962" width="16.85546875" style="1" bestFit="1" customWidth="1"/>
    <col min="8963" max="9216" width="11.42578125" style="1"/>
    <col min="9217" max="9217" width="15.42578125" style="1" bestFit="1" customWidth="1"/>
    <col min="9218" max="9218" width="16.85546875" style="1" bestFit="1" customWidth="1"/>
    <col min="9219" max="9472" width="11.42578125" style="1"/>
    <col min="9473" max="9473" width="15.42578125" style="1" bestFit="1" customWidth="1"/>
    <col min="9474" max="9474" width="16.85546875" style="1" bestFit="1" customWidth="1"/>
    <col min="9475" max="9728" width="11.42578125" style="1"/>
    <col min="9729" max="9729" width="15.42578125" style="1" bestFit="1" customWidth="1"/>
    <col min="9730" max="9730" width="16.85546875" style="1" bestFit="1" customWidth="1"/>
    <col min="9731" max="9984" width="11.42578125" style="1"/>
    <col min="9985" max="9985" width="15.42578125" style="1" bestFit="1" customWidth="1"/>
    <col min="9986" max="9986" width="16.85546875" style="1" bestFit="1" customWidth="1"/>
    <col min="9987" max="10240" width="11.42578125" style="1"/>
    <col min="10241" max="10241" width="15.42578125" style="1" bestFit="1" customWidth="1"/>
    <col min="10242" max="10242" width="16.85546875" style="1" bestFit="1" customWidth="1"/>
    <col min="10243" max="10496" width="11.42578125" style="1"/>
    <col min="10497" max="10497" width="15.42578125" style="1" bestFit="1" customWidth="1"/>
    <col min="10498" max="10498" width="16.85546875" style="1" bestFit="1" customWidth="1"/>
    <col min="10499" max="10752" width="11.42578125" style="1"/>
    <col min="10753" max="10753" width="15.42578125" style="1" bestFit="1" customWidth="1"/>
    <col min="10754" max="10754" width="16.85546875" style="1" bestFit="1" customWidth="1"/>
    <col min="10755" max="11008" width="11.42578125" style="1"/>
    <col min="11009" max="11009" width="15.42578125" style="1" bestFit="1" customWidth="1"/>
    <col min="11010" max="11010" width="16.85546875" style="1" bestFit="1" customWidth="1"/>
    <col min="11011" max="11264" width="11.42578125" style="1"/>
    <col min="11265" max="11265" width="15.42578125" style="1" bestFit="1" customWidth="1"/>
    <col min="11266" max="11266" width="16.85546875" style="1" bestFit="1" customWidth="1"/>
    <col min="11267" max="11520" width="11.42578125" style="1"/>
    <col min="11521" max="11521" width="15.42578125" style="1" bestFit="1" customWidth="1"/>
    <col min="11522" max="11522" width="16.85546875" style="1" bestFit="1" customWidth="1"/>
    <col min="11523" max="11776" width="11.42578125" style="1"/>
    <col min="11777" max="11777" width="15.42578125" style="1" bestFit="1" customWidth="1"/>
    <col min="11778" max="11778" width="16.85546875" style="1" bestFit="1" customWidth="1"/>
    <col min="11779" max="12032" width="11.42578125" style="1"/>
    <col min="12033" max="12033" width="15.42578125" style="1" bestFit="1" customWidth="1"/>
    <col min="12034" max="12034" width="16.85546875" style="1" bestFit="1" customWidth="1"/>
    <col min="12035" max="12288" width="11.42578125" style="1"/>
    <col min="12289" max="12289" width="15.42578125" style="1" bestFit="1" customWidth="1"/>
    <col min="12290" max="12290" width="16.85546875" style="1" bestFit="1" customWidth="1"/>
    <col min="12291" max="12544" width="11.42578125" style="1"/>
    <col min="12545" max="12545" width="15.42578125" style="1" bestFit="1" customWidth="1"/>
    <col min="12546" max="12546" width="16.85546875" style="1" bestFit="1" customWidth="1"/>
    <col min="12547" max="12800" width="11.42578125" style="1"/>
    <col min="12801" max="12801" width="15.42578125" style="1" bestFit="1" customWidth="1"/>
    <col min="12802" max="12802" width="16.85546875" style="1" bestFit="1" customWidth="1"/>
    <col min="12803" max="13056" width="11.42578125" style="1"/>
    <col min="13057" max="13057" width="15.42578125" style="1" bestFit="1" customWidth="1"/>
    <col min="13058" max="13058" width="16.85546875" style="1" bestFit="1" customWidth="1"/>
    <col min="13059" max="13312" width="11.42578125" style="1"/>
    <col min="13313" max="13313" width="15.42578125" style="1" bestFit="1" customWidth="1"/>
    <col min="13314" max="13314" width="16.85546875" style="1" bestFit="1" customWidth="1"/>
    <col min="13315" max="13568" width="11.42578125" style="1"/>
    <col min="13569" max="13569" width="15.42578125" style="1" bestFit="1" customWidth="1"/>
    <col min="13570" max="13570" width="16.85546875" style="1" bestFit="1" customWidth="1"/>
    <col min="13571" max="13824" width="11.42578125" style="1"/>
    <col min="13825" max="13825" width="15.42578125" style="1" bestFit="1" customWidth="1"/>
    <col min="13826" max="13826" width="16.85546875" style="1" bestFit="1" customWidth="1"/>
    <col min="13827" max="14080" width="11.42578125" style="1"/>
    <col min="14081" max="14081" width="15.42578125" style="1" bestFit="1" customWidth="1"/>
    <col min="14082" max="14082" width="16.85546875" style="1" bestFit="1" customWidth="1"/>
    <col min="14083" max="14336" width="11.42578125" style="1"/>
    <col min="14337" max="14337" width="15.42578125" style="1" bestFit="1" customWidth="1"/>
    <col min="14338" max="14338" width="16.85546875" style="1" bestFit="1" customWidth="1"/>
    <col min="14339" max="14592" width="11.42578125" style="1"/>
    <col min="14593" max="14593" width="15.42578125" style="1" bestFit="1" customWidth="1"/>
    <col min="14594" max="14594" width="16.85546875" style="1" bestFit="1" customWidth="1"/>
    <col min="14595" max="14848" width="11.42578125" style="1"/>
    <col min="14849" max="14849" width="15.42578125" style="1" bestFit="1" customWidth="1"/>
    <col min="14850" max="14850" width="16.85546875" style="1" bestFit="1" customWidth="1"/>
    <col min="14851" max="15104" width="11.42578125" style="1"/>
    <col min="15105" max="15105" width="15.42578125" style="1" bestFit="1" customWidth="1"/>
    <col min="15106" max="15106" width="16.85546875" style="1" bestFit="1" customWidth="1"/>
    <col min="15107" max="15360" width="11.42578125" style="1"/>
    <col min="15361" max="15361" width="15.42578125" style="1" bestFit="1" customWidth="1"/>
    <col min="15362" max="15362" width="16.85546875" style="1" bestFit="1" customWidth="1"/>
    <col min="15363" max="15616" width="11.42578125" style="1"/>
    <col min="15617" max="15617" width="15.42578125" style="1" bestFit="1" customWidth="1"/>
    <col min="15618" max="15618" width="16.85546875" style="1" bestFit="1" customWidth="1"/>
    <col min="15619" max="15872" width="11.42578125" style="1"/>
    <col min="15873" max="15873" width="15.42578125" style="1" bestFit="1" customWidth="1"/>
    <col min="15874" max="15874" width="16.85546875" style="1" bestFit="1" customWidth="1"/>
    <col min="15875" max="16128" width="11.42578125" style="1"/>
    <col min="16129" max="16129" width="15.42578125" style="1" bestFit="1" customWidth="1"/>
    <col min="16130" max="16130" width="16.85546875" style="1" bestFit="1" customWidth="1"/>
    <col min="16131" max="16384" width="11.42578125" style="1"/>
  </cols>
  <sheetData>
    <row r="1" spans="1:2" x14ac:dyDescent="0.2">
      <c r="A1" s="1" t="s">
        <v>23</v>
      </c>
      <c r="B1" s="1" t="s">
        <v>979</v>
      </c>
    </row>
    <row r="2" spans="1:2" ht="15" x14ac:dyDescent="0.25">
      <c r="A2" s="1" t="s">
        <v>25</v>
      </c>
      <c r="B2" s="61">
        <v>431450</v>
      </c>
    </row>
    <row r="3" spans="1:2" ht="15" x14ac:dyDescent="0.25">
      <c r="A3" s="1" t="s">
        <v>121</v>
      </c>
      <c r="B3" s="61">
        <v>1441090</v>
      </c>
    </row>
    <row r="4" spans="1:2" ht="15" x14ac:dyDescent="0.25">
      <c r="A4" s="1" t="s">
        <v>449</v>
      </c>
      <c r="B4" s="61">
        <v>1700590</v>
      </c>
    </row>
    <row r="5" spans="1:2" ht="15" x14ac:dyDescent="0.25">
      <c r="A5" s="1" t="s">
        <v>415</v>
      </c>
      <c r="B5" s="61">
        <v>481570</v>
      </c>
    </row>
    <row r="6" spans="1:2" ht="15" x14ac:dyDescent="0.25">
      <c r="A6" s="1" t="s">
        <v>424</v>
      </c>
      <c r="B6" s="61">
        <v>630790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80"/>
  <sheetViews>
    <sheetView topLeftCell="A57" workbookViewId="0">
      <selection activeCell="C72" sqref="C72"/>
    </sheetView>
  </sheetViews>
  <sheetFormatPr baseColWidth="10" defaultRowHeight="15" x14ac:dyDescent="0.25"/>
  <cols>
    <col min="1" max="1" width="33.7109375" bestFit="1" customWidth="1"/>
    <col min="2" max="2" width="12.5703125" bestFit="1" customWidth="1"/>
    <col min="3" max="3" width="14.85546875" customWidth="1"/>
    <col min="4" max="4" width="14.28515625" customWidth="1"/>
    <col min="5" max="5" width="10.5703125" customWidth="1"/>
  </cols>
  <sheetData>
    <row r="1" spans="1:5" x14ac:dyDescent="0.25">
      <c r="A1" t="s">
        <v>982</v>
      </c>
      <c r="B1" t="s">
        <v>983</v>
      </c>
      <c r="C1" t="s">
        <v>984</v>
      </c>
      <c r="D1" t="s">
        <v>985</v>
      </c>
      <c r="E1" t="s">
        <v>986</v>
      </c>
    </row>
    <row r="2" spans="1:5" x14ac:dyDescent="0.25">
      <c r="A2" t="s">
        <v>1029</v>
      </c>
      <c r="B2" t="s">
        <v>1163</v>
      </c>
      <c r="C2">
        <v>0</v>
      </c>
      <c r="D2">
        <v>0</v>
      </c>
      <c r="E2" t="s">
        <v>20</v>
      </c>
    </row>
    <row r="3" spans="1:5" x14ac:dyDescent="0.25">
      <c r="A3" t="s">
        <v>1030</v>
      </c>
      <c r="B3" t="s">
        <v>1163</v>
      </c>
      <c r="C3">
        <v>0</v>
      </c>
      <c r="D3">
        <v>0</v>
      </c>
      <c r="E3" t="s">
        <v>20</v>
      </c>
    </row>
    <row r="4" spans="1:5" x14ac:dyDescent="0.25">
      <c r="A4" t="s">
        <v>1031</v>
      </c>
      <c r="B4" t="s">
        <v>1163</v>
      </c>
      <c r="C4">
        <v>0</v>
      </c>
      <c r="D4">
        <v>0</v>
      </c>
      <c r="E4" t="s">
        <v>20</v>
      </c>
    </row>
    <row r="5" spans="1:5" x14ac:dyDescent="0.25">
      <c r="A5" t="s">
        <v>1032</v>
      </c>
      <c r="B5" t="s">
        <v>1163</v>
      </c>
      <c r="C5">
        <v>0</v>
      </c>
      <c r="D5">
        <v>0</v>
      </c>
      <c r="E5" t="s">
        <v>20</v>
      </c>
    </row>
    <row r="6" spans="1:5" x14ac:dyDescent="0.25">
      <c r="A6" t="s">
        <v>1033</v>
      </c>
      <c r="B6" t="s">
        <v>1163</v>
      </c>
      <c r="C6">
        <v>0</v>
      </c>
      <c r="D6">
        <v>0</v>
      </c>
      <c r="E6" t="s">
        <v>20</v>
      </c>
    </row>
    <row r="7" spans="1:5" x14ac:dyDescent="0.25">
      <c r="A7" t="s">
        <v>1034</v>
      </c>
      <c r="B7" t="s">
        <v>1163</v>
      </c>
      <c r="C7">
        <v>0</v>
      </c>
      <c r="D7">
        <v>0</v>
      </c>
      <c r="E7" t="s">
        <v>20</v>
      </c>
    </row>
    <row r="8" spans="1:5" x14ac:dyDescent="0.25">
      <c r="A8" t="s">
        <v>1035</v>
      </c>
      <c r="B8" t="s">
        <v>1163</v>
      </c>
      <c r="C8">
        <v>0</v>
      </c>
      <c r="D8">
        <v>0</v>
      </c>
      <c r="E8" t="s">
        <v>20</v>
      </c>
    </row>
    <row r="9" spans="1:5" x14ac:dyDescent="0.25">
      <c r="A9" t="s">
        <v>1036</v>
      </c>
      <c r="B9" t="s">
        <v>1163</v>
      </c>
      <c r="C9">
        <v>0</v>
      </c>
      <c r="D9">
        <v>0</v>
      </c>
      <c r="E9" t="s">
        <v>20</v>
      </c>
    </row>
    <row r="10" spans="1:5" x14ac:dyDescent="0.25">
      <c r="A10" t="s">
        <v>1037</v>
      </c>
      <c r="B10" t="s">
        <v>1163</v>
      </c>
      <c r="C10">
        <v>0</v>
      </c>
      <c r="D10">
        <v>0</v>
      </c>
      <c r="E10" t="s">
        <v>20</v>
      </c>
    </row>
    <row r="11" spans="1:5" x14ac:dyDescent="0.25">
      <c r="A11" t="s">
        <v>1038</v>
      </c>
      <c r="B11" t="s">
        <v>1163</v>
      </c>
      <c r="C11">
        <v>0</v>
      </c>
      <c r="D11">
        <v>0</v>
      </c>
      <c r="E11" t="s">
        <v>20</v>
      </c>
    </row>
    <row r="12" spans="1:5" x14ac:dyDescent="0.25">
      <c r="A12" t="s">
        <v>1040</v>
      </c>
      <c r="B12" t="s">
        <v>1163</v>
      </c>
      <c r="C12">
        <v>0</v>
      </c>
      <c r="D12">
        <v>0</v>
      </c>
      <c r="E12" t="s">
        <v>20</v>
      </c>
    </row>
    <row r="13" spans="1:5" x14ac:dyDescent="0.25">
      <c r="A13" t="s">
        <v>1041</v>
      </c>
      <c r="B13" t="s">
        <v>1163</v>
      </c>
      <c r="C13">
        <v>0</v>
      </c>
      <c r="D13">
        <v>0</v>
      </c>
      <c r="E13" t="s">
        <v>20</v>
      </c>
    </row>
    <row r="14" spans="1:5" x14ac:dyDescent="0.25">
      <c r="A14" t="s">
        <v>1042</v>
      </c>
      <c r="B14" t="s">
        <v>1163</v>
      </c>
      <c r="C14">
        <v>0</v>
      </c>
      <c r="D14">
        <v>0</v>
      </c>
      <c r="E14" t="s">
        <v>20</v>
      </c>
    </row>
    <row r="15" spans="1:5" x14ac:dyDescent="0.25">
      <c r="A15" t="s">
        <v>1043</v>
      </c>
      <c r="B15" t="s">
        <v>1163</v>
      </c>
      <c r="C15">
        <v>0</v>
      </c>
      <c r="D15">
        <v>0</v>
      </c>
      <c r="E15" t="s">
        <v>20</v>
      </c>
    </row>
    <row r="16" spans="1:5" x14ac:dyDescent="0.25">
      <c r="A16" t="s">
        <v>1044</v>
      </c>
      <c r="B16" t="s">
        <v>1163</v>
      </c>
      <c r="C16">
        <v>0</v>
      </c>
      <c r="D16">
        <v>0</v>
      </c>
      <c r="E16" t="s">
        <v>20</v>
      </c>
    </row>
    <row r="17" spans="1:5" x14ac:dyDescent="0.25">
      <c r="A17" t="s">
        <v>1045</v>
      </c>
      <c r="B17" t="s">
        <v>1163</v>
      </c>
      <c r="C17">
        <v>0</v>
      </c>
      <c r="D17">
        <v>0</v>
      </c>
      <c r="E17" t="s">
        <v>20</v>
      </c>
    </row>
    <row r="18" spans="1:5" x14ac:dyDescent="0.25">
      <c r="A18" t="s">
        <v>1046</v>
      </c>
      <c r="B18" t="s">
        <v>1163</v>
      </c>
      <c r="C18">
        <v>0</v>
      </c>
      <c r="D18">
        <v>0</v>
      </c>
      <c r="E18" t="s">
        <v>20</v>
      </c>
    </row>
    <row r="19" spans="1:5" x14ac:dyDescent="0.25">
      <c r="A19" t="s">
        <v>1047</v>
      </c>
      <c r="B19" t="s">
        <v>1163</v>
      </c>
      <c r="C19">
        <v>0</v>
      </c>
      <c r="D19">
        <v>0</v>
      </c>
      <c r="E19" t="s">
        <v>20</v>
      </c>
    </row>
    <row r="20" spans="1:5" x14ac:dyDescent="0.25">
      <c r="A20" t="s">
        <v>1048</v>
      </c>
      <c r="B20" t="s">
        <v>1163</v>
      </c>
      <c r="C20">
        <v>0</v>
      </c>
      <c r="D20">
        <v>0</v>
      </c>
      <c r="E20" t="s">
        <v>20</v>
      </c>
    </row>
    <row r="21" spans="1:5" x14ac:dyDescent="0.25">
      <c r="A21" t="s">
        <v>1049</v>
      </c>
      <c r="B21" t="s">
        <v>1163</v>
      </c>
      <c r="C21">
        <v>0</v>
      </c>
      <c r="D21">
        <v>0</v>
      </c>
      <c r="E21" t="s">
        <v>20</v>
      </c>
    </row>
    <row r="22" spans="1:5" x14ac:dyDescent="0.25">
      <c r="A22" t="s">
        <v>1050</v>
      </c>
      <c r="B22" t="s">
        <v>1163</v>
      </c>
      <c r="C22">
        <v>0</v>
      </c>
      <c r="D22">
        <v>0</v>
      </c>
      <c r="E22" t="s">
        <v>20</v>
      </c>
    </row>
    <row r="23" spans="1:5" x14ac:dyDescent="0.25">
      <c r="A23" t="s">
        <v>1051</v>
      </c>
      <c r="B23" t="s">
        <v>1163</v>
      </c>
      <c r="C23">
        <v>0</v>
      </c>
      <c r="D23">
        <v>0</v>
      </c>
      <c r="E23" t="s">
        <v>20</v>
      </c>
    </row>
    <row r="24" spans="1:5" x14ac:dyDescent="0.25">
      <c r="A24" t="s">
        <v>1052</v>
      </c>
      <c r="B24" t="s">
        <v>1163</v>
      </c>
      <c r="C24">
        <v>0</v>
      </c>
      <c r="D24">
        <v>0</v>
      </c>
      <c r="E24" t="s">
        <v>20</v>
      </c>
    </row>
    <row r="25" spans="1:5" x14ac:dyDescent="0.25">
      <c r="A25" t="s">
        <v>1053</v>
      </c>
      <c r="B25" t="s">
        <v>1163</v>
      </c>
      <c r="C25">
        <v>0</v>
      </c>
      <c r="D25">
        <v>0</v>
      </c>
      <c r="E25" t="s">
        <v>20</v>
      </c>
    </row>
    <row r="26" spans="1:5" x14ac:dyDescent="0.25">
      <c r="A26" t="s">
        <v>1054</v>
      </c>
      <c r="B26" t="s">
        <v>1163</v>
      </c>
      <c r="C26">
        <v>0</v>
      </c>
      <c r="D26">
        <v>0</v>
      </c>
      <c r="E26" t="s">
        <v>20</v>
      </c>
    </row>
    <row r="27" spans="1:5" x14ac:dyDescent="0.25">
      <c r="A27" t="s">
        <v>1055</v>
      </c>
      <c r="B27" t="s">
        <v>1163</v>
      </c>
      <c r="C27">
        <v>0</v>
      </c>
      <c r="D27">
        <v>0</v>
      </c>
      <c r="E27" t="s">
        <v>20</v>
      </c>
    </row>
    <row r="28" spans="1:5" x14ac:dyDescent="0.25">
      <c r="A28" t="s">
        <v>1056</v>
      </c>
      <c r="B28" t="s">
        <v>1163</v>
      </c>
      <c r="C28">
        <v>0</v>
      </c>
      <c r="D28">
        <v>0</v>
      </c>
      <c r="E28" t="s">
        <v>20</v>
      </c>
    </row>
    <row r="29" spans="1:5" x14ac:dyDescent="0.25">
      <c r="A29" t="s">
        <v>1057</v>
      </c>
      <c r="B29" t="s">
        <v>1163</v>
      </c>
      <c r="C29">
        <v>0</v>
      </c>
      <c r="D29">
        <v>0</v>
      </c>
      <c r="E29" t="s">
        <v>20</v>
      </c>
    </row>
    <row r="30" spans="1:5" x14ac:dyDescent="0.25">
      <c r="A30" t="s">
        <v>1058</v>
      </c>
      <c r="B30" t="s">
        <v>1163</v>
      </c>
      <c r="C30">
        <v>0</v>
      </c>
      <c r="D30">
        <v>0</v>
      </c>
      <c r="E30" t="s">
        <v>20</v>
      </c>
    </row>
    <row r="31" spans="1:5" x14ac:dyDescent="0.25">
      <c r="A31" t="s">
        <v>1059</v>
      </c>
      <c r="B31" t="s">
        <v>1163</v>
      </c>
      <c r="C31">
        <v>0</v>
      </c>
      <c r="D31">
        <v>0</v>
      </c>
      <c r="E31" t="s">
        <v>20</v>
      </c>
    </row>
    <row r="32" spans="1:5" x14ac:dyDescent="0.25">
      <c r="A32" t="s">
        <v>1060</v>
      </c>
      <c r="B32" t="s">
        <v>1163</v>
      </c>
      <c r="C32">
        <v>0</v>
      </c>
      <c r="D32">
        <v>0</v>
      </c>
      <c r="E32" t="s">
        <v>20</v>
      </c>
    </row>
    <row r="33" spans="1:5" x14ac:dyDescent="0.25">
      <c r="A33" t="s">
        <v>1061</v>
      </c>
      <c r="B33" t="s">
        <v>1163</v>
      </c>
      <c r="C33">
        <v>315</v>
      </c>
      <c r="D33">
        <v>1</v>
      </c>
      <c r="E33" t="s">
        <v>20</v>
      </c>
    </row>
    <row r="34" spans="1:5" x14ac:dyDescent="0.25">
      <c r="A34" t="s">
        <v>987</v>
      </c>
      <c r="B34" t="s">
        <v>1164</v>
      </c>
      <c r="C34">
        <v>410</v>
      </c>
      <c r="D34">
        <v>1</v>
      </c>
      <c r="E34" t="s">
        <v>20</v>
      </c>
    </row>
    <row r="35" spans="1:5" x14ac:dyDescent="0.25">
      <c r="A35" t="s">
        <v>1062</v>
      </c>
      <c r="B35" t="s">
        <v>1163</v>
      </c>
      <c r="C35">
        <v>410</v>
      </c>
      <c r="D35">
        <v>1</v>
      </c>
      <c r="E35" t="s">
        <v>20</v>
      </c>
    </row>
    <row r="36" spans="1:5" x14ac:dyDescent="0.25">
      <c r="A36" t="s">
        <v>1063</v>
      </c>
      <c r="B36" t="s">
        <v>1163</v>
      </c>
      <c r="C36">
        <v>600</v>
      </c>
      <c r="D36">
        <v>1</v>
      </c>
      <c r="E36" t="s">
        <v>20</v>
      </c>
    </row>
    <row r="37" spans="1:5" x14ac:dyDescent="0.25">
      <c r="A37" t="s">
        <v>988</v>
      </c>
      <c r="B37" t="s">
        <v>1164</v>
      </c>
      <c r="C37">
        <v>1025</v>
      </c>
      <c r="D37">
        <v>1</v>
      </c>
      <c r="E37" t="s">
        <v>20</v>
      </c>
    </row>
    <row r="38" spans="1:5" x14ac:dyDescent="0.25">
      <c r="A38" t="s">
        <v>989</v>
      </c>
      <c r="B38" t="s">
        <v>1164</v>
      </c>
      <c r="C38">
        <v>1110</v>
      </c>
      <c r="D38">
        <v>1</v>
      </c>
      <c r="E38" t="s">
        <v>20</v>
      </c>
    </row>
    <row r="39" spans="1:5" x14ac:dyDescent="0.25">
      <c r="A39" t="s">
        <v>1064</v>
      </c>
      <c r="B39" t="s">
        <v>1163</v>
      </c>
      <c r="C39">
        <v>1350</v>
      </c>
      <c r="D39">
        <v>1</v>
      </c>
      <c r="E39" t="s">
        <v>20</v>
      </c>
    </row>
    <row r="40" spans="1:5" x14ac:dyDescent="0.25">
      <c r="A40" t="s">
        <v>990</v>
      </c>
      <c r="B40" t="s">
        <v>1164</v>
      </c>
      <c r="C40">
        <v>1370</v>
      </c>
      <c r="D40">
        <v>1</v>
      </c>
      <c r="E40" t="s">
        <v>20</v>
      </c>
    </row>
    <row r="41" spans="1:5" x14ac:dyDescent="0.25">
      <c r="A41" t="s">
        <v>991</v>
      </c>
      <c r="B41" t="s">
        <v>1164</v>
      </c>
      <c r="C41">
        <v>2050</v>
      </c>
      <c r="D41">
        <v>1</v>
      </c>
      <c r="E41" t="s">
        <v>20</v>
      </c>
    </row>
    <row r="42" spans="1:5" x14ac:dyDescent="0.25">
      <c r="A42" t="s">
        <v>1065</v>
      </c>
      <c r="B42" t="s">
        <v>1163</v>
      </c>
      <c r="C42">
        <v>2150</v>
      </c>
      <c r="D42">
        <v>1</v>
      </c>
      <c r="E42" t="s">
        <v>20</v>
      </c>
    </row>
    <row r="43" spans="1:5" x14ac:dyDescent="0.25">
      <c r="A43" t="s">
        <v>1066</v>
      </c>
      <c r="B43" t="s">
        <v>1163</v>
      </c>
      <c r="C43">
        <v>2150</v>
      </c>
      <c r="D43">
        <v>1</v>
      </c>
      <c r="E43" t="s">
        <v>20</v>
      </c>
    </row>
    <row r="44" spans="1:5" x14ac:dyDescent="0.25">
      <c r="A44" t="s">
        <v>1067</v>
      </c>
      <c r="B44" t="s">
        <v>1163</v>
      </c>
      <c r="C44">
        <v>2150</v>
      </c>
      <c r="D44">
        <v>1</v>
      </c>
      <c r="E44" t="s">
        <v>20</v>
      </c>
    </row>
    <row r="45" spans="1:5" x14ac:dyDescent="0.25">
      <c r="A45" t="s">
        <v>1068</v>
      </c>
      <c r="B45" t="s">
        <v>1163</v>
      </c>
      <c r="C45">
        <v>2150</v>
      </c>
      <c r="D45">
        <v>1</v>
      </c>
      <c r="E45" t="s">
        <v>20</v>
      </c>
    </row>
    <row r="46" spans="1:5" x14ac:dyDescent="0.25">
      <c r="A46" t="s">
        <v>1162</v>
      </c>
      <c r="B46" t="s">
        <v>1163</v>
      </c>
      <c r="C46">
        <v>2150</v>
      </c>
      <c r="D46">
        <v>1</v>
      </c>
      <c r="E46" t="s">
        <v>20</v>
      </c>
    </row>
    <row r="47" spans="1:5" x14ac:dyDescent="0.25">
      <c r="A47" t="s">
        <v>992</v>
      </c>
      <c r="B47" t="s">
        <v>1165</v>
      </c>
      <c r="C47">
        <v>2200</v>
      </c>
      <c r="D47">
        <v>1</v>
      </c>
      <c r="E47" t="s">
        <v>20</v>
      </c>
    </row>
    <row r="48" spans="1:5" x14ac:dyDescent="0.25">
      <c r="A48" t="s">
        <v>993</v>
      </c>
      <c r="B48" t="s">
        <v>1165</v>
      </c>
      <c r="C48">
        <v>2200</v>
      </c>
      <c r="D48">
        <v>1</v>
      </c>
      <c r="E48" t="s">
        <v>20</v>
      </c>
    </row>
    <row r="49" spans="1:5" x14ac:dyDescent="0.25">
      <c r="A49" t="s">
        <v>994</v>
      </c>
      <c r="B49" t="s">
        <v>1165</v>
      </c>
      <c r="C49">
        <v>2200</v>
      </c>
      <c r="D49">
        <v>1</v>
      </c>
      <c r="E49" t="s">
        <v>20</v>
      </c>
    </row>
    <row r="50" spans="1:5" x14ac:dyDescent="0.25">
      <c r="A50" t="s">
        <v>995</v>
      </c>
      <c r="B50" t="s">
        <v>1165</v>
      </c>
      <c r="C50">
        <v>2200</v>
      </c>
      <c r="D50">
        <v>1</v>
      </c>
      <c r="E50" t="s">
        <v>20</v>
      </c>
    </row>
    <row r="51" spans="1:5" x14ac:dyDescent="0.25">
      <c r="A51" t="s">
        <v>996</v>
      </c>
      <c r="B51" t="s">
        <v>1165</v>
      </c>
      <c r="C51">
        <v>2200</v>
      </c>
      <c r="D51">
        <v>1</v>
      </c>
      <c r="E51" t="s">
        <v>20</v>
      </c>
    </row>
    <row r="52" spans="1:5" x14ac:dyDescent="0.25">
      <c r="A52" t="s">
        <v>997</v>
      </c>
      <c r="B52" t="s">
        <v>1165</v>
      </c>
      <c r="C52">
        <v>2200</v>
      </c>
      <c r="D52">
        <v>1</v>
      </c>
      <c r="E52" t="s">
        <v>20</v>
      </c>
    </row>
    <row r="53" spans="1:5" x14ac:dyDescent="0.25">
      <c r="A53" t="s">
        <v>998</v>
      </c>
      <c r="B53" t="s">
        <v>1164</v>
      </c>
      <c r="C53">
        <v>2275</v>
      </c>
      <c r="D53">
        <v>1</v>
      </c>
      <c r="E53" t="s">
        <v>20</v>
      </c>
    </row>
    <row r="54" spans="1:5" x14ac:dyDescent="0.25">
      <c r="A54" t="s">
        <v>999</v>
      </c>
      <c r="B54" t="s">
        <v>1164</v>
      </c>
      <c r="C54">
        <v>2275</v>
      </c>
      <c r="D54">
        <v>1</v>
      </c>
      <c r="E54" t="s">
        <v>20</v>
      </c>
    </row>
    <row r="55" spans="1:5" x14ac:dyDescent="0.25">
      <c r="A55" t="s">
        <v>1069</v>
      </c>
      <c r="B55" t="s">
        <v>1163</v>
      </c>
      <c r="C55">
        <v>2600</v>
      </c>
      <c r="D55">
        <v>1</v>
      </c>
      <c r="E55" t="s">
        <v>20</v>
      </c>
    </row>
    <row r="56" spans="1:5" x14ac:dyDescent="0.25">
      <c r="A56" t="s">
        <v>1070</v>
      </c>
      <c r="B56" t="s">
        <v>1163</v>
      </c>
      <c r="C56">
        <v>2600</v>
      </c>
      <c r="D56">
        <v>1</v>
      </c>
      <c r="E56" t="s">
        <v>20</v>
      </c>
    </row>
    <row r="57" spans="1:5" x14ac:dyDescent="0.25">
      <c r="A57" t="s">
        <v>1071</v>
      </c>
      <c r="B57" t="s">
        <v>1163</v>
      </c>
      <c r="C57">
        <v>2600</v>
      </c>
      <c r="D57">
        <v>1</v>
      </c>
      <c r="E57" t="s">
        <v>20</v>
      </c>
    </row>
    <row r="58" spans="1:5" x14ac:dyDescent="0.25">
      <c r="A58" t="s">
        <v>1072</v>
      </c>
      <c r="B58" t="s">
        <v>1163</v>
      </c>
      <c r="C58">
        <v>2600</v>
      </c>
      <c r="D58">
        <v>1</v>
      </c>
      <c r="E58" t="s">
        <v>20</v>
      </c>
    </row>
    <row r="59" spans="1:5" x14ac:dyDescent="0.25">
      <c r="A59" t="s">
        <v>1073</v>
      </c>
      <c r="B59" t="s">
        <v>1163</v>
      </c>
      <c r="C59">
        <v>2600</v>
      </c>
      <c r="D59">
        <v>1</v>
      </c>
      <c r="E59" t="s">
        <v>20</v>
      </c>
    </row>
    <row r="60" spans="1:5" x14ac:dyDescent="0.25">
      <c r="A60" t="s">
        <v>1074</v>
      </c>
      <c r="B60" t="s">
        <v>1163</v>
      </c>
      <c r="C60">
        <v>2600</v>
      </c>
      <c r="D60">
        <v>1</v>
      </c>
      <c r="E60" t="s">
        <v>20</v>
      </c>
    </row>
    <row r="61" spans="1:5" x14ac:dyDescent="0.25">
      <c r="A61" t="s">
        <v>1075</v>
      </c>
      <c r="B61" t="s">
        <v>1163</v>
      </c>
      <c r="C61">
        <v>2650</v>
      </c>
      <c r="D61">
        <v>1</v>
      </c>
      <c r="E61" t="s">
        <v>20</v>
      </c>
    </row>
    <row r="62" spans="1:5" x14ac:dyDescent="0.25">
      <c r="A62" t="s">
        <v>1076</v>
      </c>
      <c r="B62" t="s">
        <v>1163</v>
      </c>
      <c r="C62">
        <v>2750</v>
      </c>
      <c r="D62">
        <v>1</v>
      </c>
      <c r="E62" t="s">
        <v>20</v>
      </c>
    </row>
    <row r="63" spans="1:5" x14ac:dyDescent="0.25">
      <c r="A63" t="s">
        <v>1077</v>
      </c>
      <c r="B63" t="s">
        <v>1163</v>
      </c>
      <c r="C63">
        <v>2750</v>
      </c>
      <c r="D63">
        <v>1</v>
      </c>
      <c r="E63" t="s">
        <v>20</v>
      </c>
    </row>
    <row r="64" spans="1:5" x14ac:dyDescent="0.25">
      <c r="A64" t="s">
        <v>1078</v>
      </c>
      <c r="B64" t="s">
        <v>1163</v>
      </c>
      <c r="C64">
        <v>2750</v>
      </c>
      <c r="D64">
        <v>1</v>
      </c>
      <c r="E64" t="s">
        <v>20</v>
      </c>
    </row>
    <row r="65" spans="1:5" x14ac:dyDescent="0.25">
      <c r="A65" t="s">
        <v>1079</v>
      </c>
      <c r="B65" t="s">
        <v>1163</v>
      </c>
      <c r="C65">
        <v>2750</v>
      </c>
      <c r="D65">
        <v>1</v>
      </c>
      <c r="E65" t="s">
        <v>20</v>
      </c>
    </row>
    <row r="66" spans="1:5" x14ac:dyDescent="0.25">
      <c r="A66" t="s">
        <v>1080</v>
      </c>
      <c r="B66" t="s">
        <v>1163</v>
      </c>
      <c r="C66">
        <v>2750</v>
      </c>
      <c r="D66">
        <v>1</v>
      </c>
      <c r="E66" t="s">
        <v>20</v>
      </c>
    </row>
    <row r="67" spans="1:5" x14ac:dyDescent="0.25">
      <c r="A67" t="s">
        <v>1081</v>
      </c>
      <c r="B67" t="s">
        <v>1163</v>
      </c>
      <c r="C67">
        <v>2800</v>
      </c>
      <c r="D67">
        <v>1</v>
      </c>
      <c r="E67" t="s">
        <v>20</v>
      </c>
    </row>
    <row r="68" spans="1:5" x14ac:dyDescent="0.25">
      <c r="A68" t="s">
        <v>1082</v>
      </c>
      <c r="B68" t="s">
        <v>1163</v>
      </c>
      <c r="C68">
        <v>2800</v>
      </c>
      <c r="D68">
        <v>1</v>
      </c>
      <c r="E68" t="s">
        <v>20</v>
      </c>
    </row>
    <row r="69" spans="1:5" x14ac:dyDescent="0.25">
      <c r="A69" t="s">
        <v>1000</v>
      </c>
      <c r="B69" t="s">
        <v>1165</v>
      </c>
      <c r="C69">
        <v>2900</v>
      </c>
      <c r="D69">
        <v>1</v>
      </c>
      <c r="E69" t="s">
        <v>20</v>
      </c>
    </row>
    <row r="70" spans="1:5" x14ac:dyDescent="0.25">
      <c r="A70" t="s">
        <v>1001</v>
      </c>
      <c r="B70" t="s">
        <v>1165</v>
      </c>
      <c r="C70">
        <v>2900</v>
      </c>
      <c r="D70">
        <v>1</v>
      </c>
      <c r="E70" t="s">
        <v>20</v>
      </c>
    </row>
    <row r="71" spans="1:5" x14ac:dyDescent="0.25">
      <c r="A71" t="s">
        <v>1083</v>
      </c>
      <c r="B71" t="s">
        <v>1163</v>
      </c>
      <c r="C71">
        <v>2900</v>
      </c>
      <c r="D71">
        <v>1</v>
      </c>
      <c r="E71" t="s">
        <v>20</v>
      </c>
    </row>
    <row r="72" spans="1:5" x14ac:dyDescent="0.25">
      <c r="A72" t="s">
        <v>1084</v>
      </c>
      <c r="B72" t="s">
        <v>1163</v>
      </c>
      <c r="C72">
        <v>2950</v>
      </c>
      <c r="D72">
        <v>1</v>
      </c>
      <c r="E72" t="s">
        <v>20</v>
      </c>
    </row>
    <row r="73" spans="1:5" x14ac:dyDescent="0.25">
      <c r="A73" t="s">
        <v>1085</v>
      </c>
      <c r="B73" t="s">
        <v>1163</v>
      </c>
      <c r="C73">
        <v>2950</v>
      </c>
      <c r="D73">
        <v>1</v>
      </c>
      <c r="E73" t="s">
        <v>20</v>
      </c>
    </row>
    <row r="74" spans="1:5" x14ac:dyDescent="0.25">
      <c r="A74" t="s">
        <v>1086</v>
      </c>
      <c r="B74" t="s">
        <v>1163</v>
      </c>
      <c r="C74">
        <v>3000</v>
      </c>
      <c r="D74">
        <v>1</v>
      </c>
      <c r="E74" t="s">
        <v>20</v>
      </c>
    </row>
    <row r="75" spans="1:5" x14ac:dyDescent="0.25">
      <c r="A75" t="s">
        <v>1087</v>
      </c>
      <c r="B75" t="s">
        <v>1163</v>
      </c>
      <c r="C75">
        <v>3000</v>
      </c>
      <c r="D75">
        <v>1</v>
      </c>
      <c r="E75" t="s">
        <v>20</v>
      </c>
    </row>
    <row r="76" spans="1:5" x14ac:dyDescent="0.25">
      <c r="A76" t="s">
        <v>1088</v>
      </c>
      <c r="B76" t="s">
        <v>1163</v>
      </c>
      <c r="C76">
        <v>3150</v>
      </c>
      <c r="D76">
        <v>1</v>
      </c>
      <c r="E76" t="s">
        <v>20</v>
      </c>
    </row>
    <row r="77" spans="1:5" x14ac:dyDescent="0.25">
      <c r="A77" t="s">
        <v>1002</v>
      </c>
      <c r="B77" t="s">
        <v>1164</v>
      </c>
      <c r="C77">
        <v>3200</v>
      </c>
      <c r="D77">
        <v>1</v>
      </c>
      <c r="E77" t="s">
        <v>20</v>
      </c>
    </row>
    <row r="78" spans="1:5" x14ac:dyDescent="0.25">
      <c r="A78" t="s">
        <v>998</v>
      </c>
      <c r="B78" t="s">
        <v>1165</v>
      </c>
      <c r="C78">
        <v>3250</v>
      </c>
      <c r="D78">
        <v>1</v>
      </c>
      <c r="E78" t="s">
        <v>20</v>
      </c>
    </row>
    <row r="79" spans="1:5" x14ac:dyDescent="0.25">
      <c r="A79" t="s">
        <v>1003</v>
      </c>
      <c r="B79" t="s">
        <v>1165</v>
      </c>
      <c r="C79">
        <v>3250</v>
      </c>
      <c r="D79">
        <v>1</v>
      </c>
      <c r="E79" t="s">
        <v>20</v>
      </c>
    </row>
    <row r="80" spans="1:5" x14ac:dyDescent="0.25">
      <c r="A80" t="s">
        <v>1089</v>
      </c>
      <c r="B80" t="s">
        <v>1163</v>
      </c>
      <c r="C80">
        <v>3250</v>
      </c>
      <c r="D80">
        <v>1</v>
      </c>
      <c r="E80" t="s">
        <v>20</v>
      </c>
    </row>
    <row r="81" spans="1:5" x14ac:dyDescent="0.25">
      <c r="A81" t="s">
        <v>1090</v>
      </c>
      <c r="B81" t="s">
        <v>1163</v>
      </c>
      <c r="C81">
        <v>3250</v>
      </c>
      <c r="D81">
        <v>1</v>
      </c>
      <c r="E81" t="s">
        <v>20</v>
      </c>
    </row>
    <row r="82" spans="1:5" x14ac:dyDescent="0.25">
      <c r="A82" t="s">
        <v>1002</v>
      </c>
      <c r="B82" t="s">
        <v>1165</v>
      </c>
      <c r="C82">
        <v>3650</v>
      </c>
      <c r="D82">
        <v>1</v>
      </c>
      <c r="E82" t="s">
        <v>20</v>
      </c>
    </row>
    <row r="83" spans="1:5" x14ac:dyDescent="0.25">
      <c r="A83" t="s">
        <v>1091</v>
      </c>
      <c r="B83" t="s">
        <v>1163</v>
      </c>
      <c r="C83">
        <v>3750</v>
      </c>
      <c r="D83">
        <v>1</v>
      </c>
      <c r="E83" t="s">
        <v>20</v>
      </c>
    </row>
    <row r="84" spans="1:5" x14ac:dyDescent="0.25">
      <c r="A84" t="s">
        <v>1004</v>
      </c>
      <c r="B84" t="s">
        <v>1164</v>
      </c>
      <c r="C84">
        <v>3785</v>
      </c>
      <c r="D84">
        <v>1</v>
      </c>
      <c r="E84" t="s">
        <v>20</v>
      </c>
    </row>
    <row r="85" spans="1:5" x14ac:dyDescent="0.25">
      <c r="A85" t="s">
        <v>1092</v>
      </c>
      <c r="B85" t="s">
        <v>1163</v>
      </c>
      <c r="C85">
        <v>4000</v>
      </c>
      <c r="D85">
        <v>1</v>
      </c>
      <c r="E85" t="s">
        <v>20</v>
      </c>
    </row>
    <row r="86" spans="1:5" x14ac:dyDescent="0.25">
      <c r="A86" t="s">
        <v>1093</v>
      </c>
      <c r="B86" t="s">
        <v>1163</v>
      </c>
      <c r="C86">
        <v>4000</v>
      </c>
      <c r="D86">
        <v>1</v>
      </c>
      <c r="E86" t="s">
        <v>20</v>
      </c>
    </row>
    <row r="87" spans="1:5" x14ac:dyDescent="0.25">
      <c r="A87" t="s">
        <v>1094</v>
      </c>
      <c r="B87" t="s">
        <v>1163</v>
      </c>
      <c r="C87">
        <v>4000</v>
      </c>
      <c r="D87">
        <v>1</v>
      </c>
      <c r="E87" t="s">
        <v>20</v>
      </c>
    </row>
    <row r="88" spans="1:5" x14ac:dyDescent="0.25">
      <c r="A88" t="s">
        <v>1005</v>
      </c>
      <c r="B88" t="s">
        <v>1165</v>
      </c>
      <c r="C88">
        <v>4120</v>
      </c>
      <c r="D88">
        <v>1</v>
      </c>
      <c r="E88" t="s">
        <v>20</v>
      </c>
    </row>
    <row r="89" spans="1:5" x14ac:dyDescent="0.25">
      <c r="A89" t="s">
        <v>1006</v>
      </c>
      <c r="B89" t="s">
        <v>1165</v>
      </c>
      <c r="C89">
        <v>4120</v>
      </c>
      <c r="D89">
        <v>1</v>
      </c>
      <c r="E89" t="s">
        <v>20</v>
      </c>
    </row>
    <row r="90" spans="1:5" x14ac:dyDescent="0.25">
      <c r="A90" t="s">
        <v>1007</v>
      </c>
      <c r="B90" t="s">
        <v>1165</v>
      </c>
      <c r="C90">
        <v>4120</v>
      </c>
      <c r="D90">
        <v>1</v>
      </c>
      <c r="E90" t="s">
        <v>20</v>
      </c>
    </row>
    <row r="91" spans="1:5" x14ac:dyDescent="0.25">
      <c r="A91" t="s">
        <v>1008</v>
      </c>
      <c r="B91" t="s">
        <v>1165</v>
      </c>
      <c r="C91">
        <v>4250</v>
      </c>
      <c r="D91">
        <v>1</v>
      </c>
      <c r="E91" t="s">
        <v>20</v>
      </c>
    </row>
    <row r="92" spans="1:5" x14ac:dyDescent="0.25">
      <c r="A92" t="s">
        <v>1009</v>
      </c>
      <c r="B92" t="s">
        <v>1165</v>
      </c>
      <c r="C92">
        <v>4320</v>
      </c>
      <c r="D92">
        <v>1</v>
      </c>
      <c r="E92" t="s">
        <v>20</v>
      </c>
    </row>
    <row r="93" spans="1:5" x14ac:dyDescent="0.25">
      <c r="A93" t="s">
        <v>1095</v>
      </c>
      <c r="B93" t="s">
        <v>1163</v>
      </c>
      <c r="C93">
        <v>4400</v>
      </c>
      <c r="D93">
        <v>1</v>
      </c>
      <c r="E93" t="s">
        <v>20</v>
      </c>
    </row>
    <row r="94" spans="1:5" x14ac:dyDescent="0.25">
      <c r="A94" t="s">
        <v>1096</v>
      </c>
      <c r="B94" t="s">
        <v>1163</v>
      </c>
      <c r="C94">
        <v>4500</v>
      </c>
      <c r="D94">
        <v>1</v>
      </c>
      <c r="E94" t="s">
        <v>20</v>
      </c>
    </row>
    <row r="95" spans="1:5" x14ac:dyDescent="0.25">
      <c r="A95" t="s">
        <v>1097</v>
      </c>
      <c r="B95" t="s">
        <v>1163</v>
      </c>
      <c r="C95">
        <v>4750</v>
      </c>
      <c r="D95">
        <v>1</v>
      </c>
      <c r="E95" t="s">
        <v>20</v>
      </c>
    </row>
    <row r="96" spans="1:5" x14ac:dyDescent="0.25">
      <c r="A96" t="s">
        <v>1098</v>
      </c>
      <c r="B96" t="s">
        <v>1163</v>
      </c>
      <c r="C96">
        <v>4750</v>
      </c>
      <c r="D96">
        <v>1</v>
      </c>
      <c r="E96" t="s">
        <v>20</v>
      </c>
    </row>
    <row r="97" spans="1:5" x14ac:dyDescent="0.25">
      <c r="A97" t="s">
        <v>1099</v>
      </c>
      <c r="B97" t="s">
        <v>1163</v>
      </c>
      <c r="C97">
        <v>4750</v>
      </c>
      <c r="D97">
        <v>1</v>
      </c>
      <c r="E97" t="s">
        <v>20</v>
      </c>
    </row>
    <row r="98" spans="1:5" x14ac:dyDescent="0.25">
      <c r="A98" t="s">
        <v>1010</v>
      </c>
      <c r="B98" t="s">
        <v>1164</v>
      </c>
      <c r="C98">
        <v>4825</v>
      </c>
      <c r="D98">
        <v>1</v>
      </c>
      <c r="E98" t="s">
        <v>20</v>
      </c>
    </row>
    <row r="99" spans="1:5" x14ac:dyDescent="0.25">
      <c r="A99" t="s">
        <v>1011</v>
      </c>
      <c r="B99" t="s">
        <v>1164</v>
      </c>
      <c r="C99">
        <v>4825</v>
      </c>
      <c r="D99">
        <v>1</v>
      </c>
      <c r="E99" t="s">
        <v>981</v>
      </c>
    </row>
    <row r="100" spans="1:5" x14ac:dyDescent="0.25">
      <c r="A100" t="s">
        <v>1012</v>
      </c>
      <c r="B100" t="s">
        <v>1165</v>
      </c>
      <c r="C100">
        <v>5000</v>
      </c>
      <c r="D100">
        <v>2</v>
      </c>
      <c r="E100" t="s">
        <v>20</v>
      </c>
    </row>
    <row r="101" spans="1:5" x14ac:dyDescent="0.25">
      <c r="A101" t="s">
        <v>1100</v>
      </c>
      <c r="B101" t="s">
        <v>1163</v>
      </c>
      <c r="C101">
        <v>5000</v>
      </c>
      <c r="D101">
        <v>2</v>
      </c>
      <c r="E101" t="s">
        <v>20</v>
      </c>
    </row>
    <row r="102" spans="1:5" x14ac:dyDescent="0.25">
      <c r="A102" t="s">
        <v>1013</v>
      </c>
      <c r="B102" t="s">
        <v>1165</v>
      </c>
      <c r="C102">
        <v>5250</v>
      </c>
      <c r="D102">
        <v>2</v>
      </c>
      <c r="E102" t="s">
        <v>20</v>
      </c>
    </row>
    <row r="103" spans="1:5" x14ac:dyDescent="0.25">
      <c r="A103" t="s">
        <v>1101</v>
      </c>
      <c r="B103" t="s">
        <v>1163</v>
      </c>
      <c r="C103">
        <v>5250</v>
      </c>
      <c r="D103">
        <v>2</v>
      </c>
      <c r="E103" t="s">
        <v>20</v>
      </c>
    </row>
    <row r="104" spans="1:5" x14ac:dyDescent="0.25">
      <c r="A104" t="s">
        <v>1014</v>
      </c>
      <c r="B104" t="s">
        <v>1165</v>
      </c>
      <c r="C104">
        <v>5380</v>
      </c>
      <c r="D104">
        <v>2</v>
      </c>
      <c r="E104" t="s">
        <v>20</v>
      </c>
    </row>
    <row r="105" spans="1:5" x14ac:dyDescent="0.25">
      <c r="A105" t="s">
        <v>1015</v>
      </c>
      <c r="B105" t="s">
        <v>1165</v>
      </c>
      <c r="C105">
        <v>5380</v>
      </c>
      <c r="D105">
        <v>2</v>
      </c>
      <c r="E105" t="s">
        <v>20</v>
      </c>
    </row>
    <row r="106" spans="1:5" x14ac:dyDescent="0.25">
      <c r="A106" t="s">
        <v>1102</v>
      </c>
      <c r="B106" t="s">
        <v>1163</v>
      </c>
      <c r="C106">
        <v>5500</v>
      </c>
      <c r="D106">
        <v>2</v>
      </c>
      <c r="E106" t="s">
        <v>20</v>
      </c>
    </row>
    <row r="107" spans="1:5" x14ac:dyDescent="0.25">
      <c r="A107" t="s">
        <v>1103</v>
      </c>
      <c r="B107" t="s">
        <v>1163</v>
      </c>
      <c r="C107">
        <v>5500</v>
      </c>
      <c r="D107">
        <v>2</v>
      </c>
      <c r="E107" t="s">
        <v>20</v>
      </c>
    </row>
    <row r="108" spans="1:5" x14ac:dyDescent="0.25">
      <c r="A108" t="s">
        <v>1104</v>
      </c>
      <c r="B108" t="s">
        <v>1163</v>
      </c>
      <c r="C108">
        <v>5500</v>
      </c>
      <c r="D108">
        <v>2</v>
      </c>
      <c r="E108" t="s">
        <v>20</v>
      </c>
    </row>
    <row r="109" spans="1:5" x14ac:dyDescent="0.25">
      <c r="A109" t="s">
        <v>1105</v>
      </c>
      <c r="B109" t="s">
        <v>1163</v>
      </c>
      <c r="C109">
        <v>5500</v>
      </c>
      <c r="D109">
        <v>2</v>
      </c>
      <c r="E109" t="s">
        <v>20</v>
      </c>
    </row>
    <row r="110" spans="1:5" x14ac:dyDescent="0.25">
      <c r="A110" t="s">
        <v>1106</v>
      </c>
      <c r="B110" t="s">
        <v>1163</v>
      </c>
      <c r="C110">
        <v>5500</v>
      </c>
      <c r="D110">
        <v>2</v>
      </c>
      <c r="E110" t="s">
        <v>20</v>
      </c>
    </row>
    <row r="111" spans="1:5" x14ac:dyDescent="0.25">
      <c r="A111" t="s">
        <v>1107</v>
      </c>
      <c r="B111" t="s">
        <v>1163</v>
      </c>
      <c r="C111">
        <v>5500</v>
      </c>
      <c r="D111">
        <v>2</v>
      </c>
      <c r="E111" t="s">
        <v>20</v>
      </c>
    </row>
    <row r="112" spans="1:5" x14ac:dyDescent="0.25">
      <c r="A112" t="s">
        <v>1108</v>
      </c>
      <c r="B112" t="s">
        <v>1163</v>
      </c>
      <c r="C112">
        <v>5500</v>
      </c>
      <c r="D112">
        <v>2</v>
      </c>
      <c r="E112" t="s">
        <v>20</v>
      </c>
    </row>
    <row r="113" spans="1:5" x14ac:dyDescent="0.25">
      <c r="A113" t="s">
        <v>1109</v>
      </c>
      <c r="B113" t="s">
        <v>1163</v>
      </c>
      <c r="C113">
        <v>5500</v>
      </c>
      <c r="D113">
        <v>2</v>
      </c>
      <c r="E113" t="s">
        <v>20</v>
      </c>
    </row>
    <row r="114" spans="1:5" x14ac:dyDescent="0.25">
      <c r="A114" t="s">
        <v>1110</v>
      </c>
      <c r="B114" t="s">
        <v>1163</v>
      </c>
      <c r="C114">
        <v>5500</v>
      </c>
      <c r="D114">
        <v>2</v>
      </c>
      <c r="E114" t="s">
        <v>20</v>
      </c>
    </row>
    <row r="115" spans="1:5" x14ac:dyDescent="0.25">
      <c r="A115" t="s">
        <v>1111</v>
      </c>
      <c r="B115" t="s">
        <v>1163</v>
      </c>
      <c r="C115">
        <v>5500</v>
      </c>
      <c r="D115">
        <v>2</v>
      </c>
      <c r="E115" t="s">
        <v>20</v>
      </c>
    </row>
    <row r="116" spans="1:5" x14ac:dyDescent="0.25">
      <c r="A116" t="s">
        <v>1112</v>
      </c>
      <c r="B116" t="s">
        <v>1163</v>
      </c>
      <c r="C116">
        <v>5500</v>
      </c>
      <c r="D116">
        <v>2</v>
      </c>
      <c r="E116" t="s">
        <v>20</v>
      </c>
    </row>
    <row r="117" spans="1:5" x14ac:dyDescent="0.25">
      <c r="A117" t="s">
        <v>1113</v>
      </c>
      <c r="B117" t="s">
        <v>1163</v>
      </c>
      <c r="C117">
        <v>5750</v>
      </c>
      <c r="D117">
        <v>2</v>
      </c>
      <c r="E117" t="s">
        <v>20</v>
      </c>
    </row>
    <row r="118" spans="1:5" x14ac:dyDescent="0.25">
      <c r="A118" t="s">
        <v>1114</v>
      </c>
      <c r="B118" t="s">
        <v>1163</v>
      </c>
      <c r="C118">
        <v>5750</v>
      </c>
      <c r="D118">
        <v>2</v>
      </c>
      <c r="E118" t="s">
        <v>20</v>
      </c>
    </row>
    <row r="119" spans="1:5" x14ac:dyDescent="0.25">
      <c r="A119" t="s">
        <v>1115</v>
      </c>
      <c r="B119" t="s">
        <v>1163</v>
      </c>
      <c r="C119">
        <v>5750</v>
      </c>
      <c r="D119">
        <v>2</v>
      </c>
      <c r="E119" t="s">
        <v>20</v>
      </c>
    </row>
    <row r="120" spans="1:5" x14ac:dyDescent="0.25">
      <c r="A120" t="s">
        <v>1116</v>
      </c>
      <c r="B120" t="s">
        <v>1163</v>
      </c>
      <c r="C120">
        <v>5750</v>
      </c>
      <c r="D120">
        <v>2</v>
      </c>
      <c r="E120" t="s">
        <v>20</v>
      </c>
    </row>
    <row r="121" spans="1:5" x14ac:dyDescent="0.25">
      <c r="A121" t="s">
        <v>1117</v>
      </c>
      <c r="B121" t="s">
        <v>1163</v>
      </c>
      <c r="C121">
        <v>5750</v>
      </c>
      <c r="D121">
        <v>2</v>
      </c>
      <c r="E121" t="s">
        <v>20</v>
      </c>
    </row>
    <row r="122" spans="1:5" x14ac:dyDescent="0.25">
      <c r="A122" t="s">
        <v>1118</v>
      </c>
      <c r="B122" t="s">
        <v>1163</v>
      </c>
      <c r="C122">
        <v>5750</v>
      </c>
      <c r="D122">
        <v>2</v>
      </c>
      <c r="E122" t="s">
        <v>20</v>
      </c>
    </row>
    <row r="123" spans="1:5" x14ac:dyDescent="0.25">
      <c r="A123" t="s">
        <v>1119</v>
      </c>
      <c r="B123" t="s">
        <v>1163</v>
      </c>
      <c r="C123">
        <v>5750</v>
      </c>
      <c r="D123">
        <v>2</v>
      </c>
      <c r="E123" t="s">
        <v>20</v>
      </c>
    </row>
    <row r="124" spans="1:5" x14ac:dyDescent="0.25">
      <c r="A124" t="s">
        <v>1016</v>
      </c>
      <c r="B124" t="s">
        <v>1164</v>
      </c>
      <c r="C124">
        <v>6000</v>
      </c>
      <c r="D124">
        <v>2</v>
      </c>
      <c r="E124" t="s">
        <v>20</v>
      </c>
    </row>
    <row r="125" spans="1:5" x14ac:dyDescent="0.25">
      <c r="A125" t="s">
        <v>1120</v>
      </c>
      <c r="B125" t="s">
        <v>1163</v>
      </c>
      <c r="C125">
        <v>6000</v>
      </c>
      <c r="D125">
        <v>2</v>
      </c>
      <c r="E125" t="s">
        <v>20</v>
      </c>
    </row>
    <row r="126" spans="1:5" x14ac:dyDescent="0.25">
      <c r="A126" t="s">
        <v>1017</v>
      </c>
      <c r="B126" t="s">
        <v>1165</v>
      </c>
      <c r="C126">
        <v>6250</v>
      </c>
      <c r="D126">
        <v>2</v>
      </c>
      <c r="E126" t="s">
        <v>20</v>
      </c>
    </row>
    <row r="127" spans="1:5" x14ac:dyDescent="0.25">
      <c r="A127" t="s">
        <v>1018</v>
      </c>
      <c r="B127" t="s">
        <v>1165</v>
      </c>
      <c r="C127">
        <v>6250</v>
      </c>
      <c r="D127">
        <v>2</v>
      </c>
      <c r="E127" t="s">
        <v>20</v>
      </c>
    </row>
    <row r="128" spans="1:5" x14ac:dyDescent="0.25">
      <c r="A128" t="s">
        <v>1121</v>
      </c>
      <c r="B128" t="s">
        <v>1163</v>
      </c>
      <c r="C128">
        <v>6250</v>
      </c>
      <c r="D128">
        <v>2</v>
      </c>
      <c r="E128" t="s">
        <v>20</v>
      </c>
    </row>
    <row r="129" spans="1:5" x14ac:dyDescent="0.25">
      <c r="A129" t="s">
        <v>1019</v>
      </c>
      <c r="B129" t="s">
        <v>1165</v>
      </c>
      <c r="C129">
        <v>6380</v>
      </c>
      <c r="D129">
        <v>2</v>
      </c>
      <c r="E129" t="s">
        <v>20</v>
      </c>
    </row>
    <row r="130" spans="1:5" x14ac:dyDescent="0.25">
      <c r="A130" t="s">
        <v>1122</v>
      </c>
      <c r="B130" t="s">
        <v>1163</v>
      </c>
      <c r="C130">
        <v>6500</v>
      </c>
      <c r="D130">
        <v>2</v>
      </c>
      <c r="E130" t="s">
        <v>20</v>
      </c>
    </row>
    <row r="131" spans="1:5" x14ac:dyDescent="0.25">
      <c r="A131" t="s">
        <v>1123</v>
      </c>
      <c r="B131" t="s">
        <v>1163</v>
      </c>
      <c r="C131">
        <v>6500</v>
      </c>
      <c r="D131">
        <v>2</v>
      </c>
      <c r="E131" t="s">
        <v>20</v>
      </c>
    </row>
    <row r="132" spans="1:5" x14ac:dyDescent="0.25">
      <c r="A132" t="s">
        <v>1124</v>
      </c>
      <c r="B132" t="s">
        <v>1163</v>
      </c>
      <c r="C132">
        <v>6750</v>
      </c>
      <c r="D132">
        <v>2</v>
      </c>
      <c r="E132" t="s">
        <v>20</v>
      </c>
    </row>
    <row r="133" spans="1:5" x14ac:dyDescent="0.25">
      <c r="A133" t="s">
        <v>1125</v>
      </c>
      <c r="B133" t="s">
        <v>1163</v>
      </c>
      <c r="C133">
        <v>6750</v>
      </c>
      <c r="D133">
        <v>2</v>
      </c>
      <c r="E133" t="s">
        <v>20</v>
      </c>
    </row>
    <row r="134" spans="1:5" x14ac:dyDescent="0.25">
      <c r="A134" t="s">
        <v>1126</v>
      </c>
      <c r="B134" t="s">
        <v>1163</v>
      </c>
      <c r="C134">
        <v>7000</v>
      </c>
      <c r="D134">
        <v>2</v>
      </c>
      <c r="E134" t="s">
        <v>20</v>
      </c>
    </row>
    <row r="135" spans="1:5" x14ac:dyDescent="0.25">
      <c r="A135" t="s">
        <v>1127</v>
      </c>
      <c r="B135" t="s">
        <v>1163</v>
      </c>
      <c r="C135">
        <v>7000</v>
      </c>
      <c r="D135">
        <v>2</v>
      </c>
      <c r="E135" t="s">
        <v>20</v>
      </c>
    </row>
    <row r="136" spans="1:5" x14ac:dyDescent="0.25">
      <c r="A136" t="s">
        <v>1128</v>
      </c>
      <c r="B136" t="s">
        <v>1163</v>
      </c>
      <c r="C136">
        <v>7000</v>
      </c>
      <c r="D136">
        <v>2</v>
      </c>
      <c r="E136" t="s">
        <v>20</v>
      </c>
    </row>
    <row r="137" spans="1:5" x14ac:dyDescent="0.25">
      <c r="A137" t="s">
        <v>1129</v>
      </c>
      <c r="B137" t="s">
        <v>1163</v>
      </c>
      <c r="C137">
        <v>7000</v>
      </c>
      <c r="D137">
        <v>2</v>
      </c>
      <c r="E137" t="s">
        <v>20</v>
      </c>
    </row>
    <row r="138" spans="1:5" x14ac:dyDescent="0.25">
      <c r="A138" t="s">
        <v>1130</v>
      </c>
      <c r="B138" t="s">
        <v>1163</v>
      </c>
      <c r="C138">
        <v>7000</v>
      </c>
      <c r="D138">
        <v>2</v>
      </c>
      <c r="E138" t="s">
        <v>20</v>
      </c>
    </row>
    <row r="139" spans="1:5" x14ac:dyDescent="0.25">
      <c r="A139" t="s">
        <v>1131</v>
      </c>
      <c r="B139" t="s">
        <v>1163</v>
      </c>
      <c r="C139">
        <v>7000</v>
      </c>
      <c r="D139">
        <v>2</v>
      </c>
      <c r="E139" t="s">
        <v>20</v>
      </c>
    </row>
    <row r="140" spans="1:5" x14ac:dyDescent="0.25">
      <c r="A140" t="s">
        <v>1132</v>
      </c>
      <c r="B140" t="s">
        <v>1163</v>
      </c>
      <c r="C140">
        <v>7000</v>
      </c>
      <c r="D140">
        <v>2</v>
      </c>
      <c r="E140" t="s">
        <v>20</v>
      </c>
    </row>
    <row r="141" spans="1:5" x14ac:dyDescent="0.25">
      <c r="A141" t="s">
        <v>1020</v>
      </c>
      <c r="B141" t="s">
        <v>1165</v>
      </c>
      <c r="C141">
        <v>7075</v>
      </c>
      <c r="D141">
        <v>2</v>
      </c>
      <c r="E141" t="s">
        <v>20</v>
      </c>
    </row>
    <row r="142" spans="1:5" x14ac:dyDescent="0.25">
      <c r="A142" t="s">
        <v>1133</v>
      </c>
      <c r="B142" t="s">
        <v>1163</v>
      </c>
      <c r="C142">
        <v>7250</v>
      </c>
      <c r="D142">
        <v>2</v>
      </c>
      <c r="E142" t="s">
        <v>20</v>
      </c>
    </row>
    <row r="143" spans="1:5" x14ac:dyDescent="0.25">
      <c r="A143" t="s">
        <v>988</v>
      </c>
      <c r="B143" t="s">
        <v>1163</v>
      </c>
      <c r="C143">
        <v>7250</v>
      </c>
      <c r="D143">
        <v>2</v>
      </c>
      <c r="E143" t="s">
        <v>20</v>
      </c>
    </row>
    <row r="144" spans="1:5" x14ac:dyDescent="0.25">
      <c r="A144" t="s">
        <v>1021</v>
      </c>
      <c r="B144" t="s">
        <v>1165</v>
      </c>
      <c r="C144">
        <v>7500</v>
      </c>
      <c r="D144">
        <v>2</v>
      </c>
      <c r="E144" t="s">
        <v>20</v>
      </c>
    </row>
    <row r="145" spans="1:5" x14ac:dyDescent="0.25">
      <c r="A145" t="s">
        <v>1022</v>
      </c>
      <c r="B145" t="s">
        <v>1164</v>
      </c>
      <c r="C145">
        <v>7870</v>
      </c>
      <c r="D145">
        <v>2</v>
      </c>
      <c r="E145" t="s">
        <v>20</v>
      </c>
    </row>
    <row r="146" spans="1:5" x14ac:dyDescent="0.25">
      <c r="A146" t="s">
        <v>1134</v>
      </c>
      <c r="B146" t="s">
        <v>1163</v>
      </c>
      <c r="C146">
        <v>8000</v>
      </c>
      <c r="D146">
        <v>2</v>
      </c>
      <c r="E146" t="s">
        <v>20</v>
      </c>
    </row>
    <row r="147" spans="1:5" x14ac:dyDescent="0.25">
      <c r="A147" t="s">
        <v>1135</v>
      </c>
      <c r="B147" t="s">
        <v>1163</v>
      </c>
      <c r="C147">
        <v>8000</v>
      </c>
      <c r="D147">
        <v>2</v>
      </c>
      <c r="E147" t="s">
        <v>20</v>
      </c>
    </row>
    <row r="148" spans="1:5" x14ac:dyDescent="0.25">
      <c r="A148" t="s">
        <v>1136</v>
      </c>
      <c r="B148" t="s">
        <v>1163</v>
      </c>
      <c r="C148">
        <v>8500</v>
      </c>
      <c r="D148">
        <v>2</v>
      </c>
      <c r="E148" t="s">
        <v>20</v>
      </c>
    </row>
    <row r="149" spans="1:5" x14ac:dyDescent="0.25">
      <c r="A149" t="s">
        <v>1137</v>
      </c>
      <c r="B149" t="s">
        <v>1163</v>
      </c>
      <c r="C149">
        <v>8750</v>
      </c>
      <c r="D149">
        <v>2</v>
      </c>
      <c r="E149" t="s">
        <v>20</v>
      </c>
    </row>
    <row r="150" spans="1:5" x14ac:dyDescent="0.25">
      <c r="A150" t="s">
        <v>1138</v>
      </c>
      <c r="B150" t="s">
        <v>1163</v>
      </c>
      <c r="C150">
        <v>8750</v>
      </c>
      <c r="D150">
        <v>2</v>
      </c>
      <c r="E150" t="s">
        <v>20</v>
      </c>
    </row>
    <row r="151" spans="1:5" x14ac:dyDescent="0.25">
      <c r="A151" t="s">
        <v>1139</v>
      </c>
      <c r="B151" t="s">
        <v>1163</v>
      </c>
      <c r="C151">
        <v>8750</v>
      </c>
      <c r="D151">
        <v>2</v>
      </c>
      <c r="E151" t="s">
        <v>20</v>
      </c>
    </row>
    <row r="152" spans="1:5" x14ac:dyDescent="0.25">
      <c r="A152" t="s">
        <v>1140</v>
      </c>
      <c r="B152" t="s">
        <v>1163</v>
      </c>
      <c r="C152">
        <v>9000</v>
      </c>
      <c r="D152">
        <v>2</v>
      </c>
      <c r="E152" t="s">
        <v>20</v>
      </c>
    </row>
    <row r="153" spans="1:5" x14ac:dyDescent="0.25">
      <c r="A153" t="s">
        <v>1141</v>
      </c>
      <c r="B153" t="s">
        <v>1163</v>
      </c>
      <c r="C153">
        <v>9000</v>
      </c>
      <c r="D153">
        <v>2</v>
      </c>
      <c r="E153" t="s">
        <v>20</v>
      </c>
    </row>
    <row r="154" spans="1:5" x14ac:dyDescent="0.25">
      <c r="A154" t="s">
        <v>1142</v>
      </c>
      <c r="B154" t="s">
        <v>1163</v>
      </c>
      <c r="C154">
        <v>9000</v>
      </c>
      <c r="D154">
        <v>2</v>
      </c>
      <c r="E154" t="s">
        <v>20</v>
      </c>
    </row>
    <row r="155" spans="1:5" x14ac:dyDescent="0.25">
      <c r="A155" t="s">
        <v>1143</v>
      </c>
      <c r="B155" t="s">
        <v>1163</v>
      </c>
      <c r="C155">
        <v>9000</v>
      </c>
      <c r="D155">
        <v>2</v>
      </c>
      <c r="E155" t="s">
        <v>20</v>
      </c>
    </row>
    <row r="156" spans="1:5" x14ac:dyDescent="0.25">
      <c r="A156" t="s">
        <v>1023</v>
      </c>
      <c r="B156" t="s">
        <v>1164</v>
      </c>
      <c r="C156">
        <v>9165</v>
      </c>
      <c r="D156">
        <v>2</v>
      </c>
      <c r="E156" t="s">
        <v>20</v>
      </c>
    </row>
    <row r="157" spans="1:5" x14ac:dyDescent="0.25">
      <c r="A157" t="s">
        <v>1024</v>
      </c>
      <c r="B157" t="s">
        <v>1164</v>
      </c>
      <c r="C157">
        <v>9165</v>
      </c>
      <c r="D157">
        <v>2</v>
      </c>
      <c r="E157" t="s">
        <v>20</v>
      </c>
    </row>
    <row r="158" spans="1:5" x14ac:dyDescent="0.25">
      <c r="A158" t="s">
        <v>1144</v>
      </c>
      <c r="B158" t="s">
        <v>1163</v>
      </c>
      <c r="C158">
        <v>9750</v>
      </c>
      <c r="D158">
        <v>2</v>
      </c>
      <c r="E158" t="s">
        <v>20</v>
      </c>
    </row>
    <row r="159" spans="1:5" x14ac:dyDescent="0.25">
      <c r="A159" t="s">
        <v>1145</v>
      </c>
      <c r="B159" t="s">
        <v>1163</v>
      </c>
      <c r="C159">
        <v>10750</v>
      </c>
      <c r="D159">
        <v>3</v>
      </c>
      <c r="E159" t="s">
        <v>20</v>
      </c>
    </row>
    <row r="160" spans="1:5" x14ac:dyDescent="0.25">
      <c r="A160" t="s">
        <v>1146</v>
      </c>
      <c r="B160" t="s">
        <v>1163</v>
      </c>
      <c r="C160">
        <v>11250</v>
      </c>
      <c r="D160">
        <v>3</v>
      </c>
      <c r="E160" t="s">
        <v>20</v>
      </c>
    </row>
    <row r="161" spans="1:5" x14ac:dyDescent="0.25">
      <c r="A161" t="s">
        <v>1147</v>
      </c>
      <c r="B161" t="s">
        <v>1163</v>
      </c>
      <c r="C161">
        <v>11250</v>
      </c>
      <c r="D161">
        <v>3</v>
      </c>
      <c r="E161" t="s">
        <v>20</v>
      </c>
    </row>
    <row r="162" spans="1:5" x14ac:dyDescent="0.25">
      <c r="A162" t="s">
        <v>1039</v>
      </c>
      <c r="B162" t="s">
        <v>1163</v>
      </c>
      <c r="C162">
        <v>12500</v>
      </c>
      <c r="D162">
        <v>3</v>
      </c>
      <c r="E162" t="s">
        <v>20</v>
      </c>
    </row>
    <row r="163" spans="1:5" x14ac:dyDescent="0.25">
      <c r="A163" t="s">
        <v>1148</v>
      </c>
      <c r="B163" t="s">
        <v>1163</v>
      </c>
      <c r="C163">
        <v>12500</v>
      </c>
      <c r="D163">
        <v>3</v>
      </c>
      <c r="E163" t="s">
        <v>20</v>
      </c>
    </row>
    <row r="164" spans="1:5" x14ac:dyDescent="0.25">
      <c r="A164" t="s">
        <v>1149</v>
      </c>
      <c r="B164" t="s">
        <v>1163</v>
      </c>
      <c r="C164">
        <v>12500</v>
      </c>
      <c r="D164">
        <v>3</v>
      </c>
      <c r="E164" t="s">
        <v>20</v>
      </c>
    </row>
    <row r="165" spans="1:5" x14ac:dyDescent="0.25">
      <c r="A165" t="s">
        <v>1150</v>
      </c>
      <c r="B165" t="s">
        <v>1163</v>
      </c>
      <c r="C165">
        <v>13250</v>
      </c>
      <c r="D165">
        <v>3</v>
      </c>
      <c r="E165" t="s">
        <v>20</v>
      </c>
    </row>
    <row r="166" spans="1:5" x14ac:dyDescent="0.25">
      <c r="A166" t="s">
        <v>1151</v>
      </c>
      <c r="B166" t="s">
        <v>1163</v>
      </c>
      <c r="C166">
        <v>13250</v>
      </c>
      <c r="D166">
        <v>3</v>
      </c>
      <c r="E166" t="s">
        <v>20</v>
      </c>
    </row>
    <row r="167" spans="1:5" x14ac:dyDescent="0.25">
      <c r="A167" t="s">
        <v>1152</v>
      </c>
      <c r="B167" t="s">
        <v>1163</v>
      </c>
      <c r="C167">
        <v>13250</v>
      </c>
      <c r="D167">
        <v>3</v>
      </c>
      <c r="E167" t="s">
        <v>20</v>
      </c>
    </row>
    <row r="168" spans="1:5" x14ac:dyDescent="0.25">
      <c r="A168" t="s">
        <v>1153</v>
      </c>
      <c r="B168" t="s">
        <v>1163</v>
      </c>
      <c r="C168">
        <v>13250</v>
      </c>
      <c r="D168">
        <v>3</v>
      </c>
      <c r="E168" t="s">
        <v>20</v>
      </c>
    </row>
    <row r="169" spans="1:5" x14ac:dyDescent="0.25">
      <c r="A169" t="s">
        <v>1154</v>
      </c>
      <c r="B169" t="s">
        <v>1163</v>
      </c>
      <c r="C169">
        <v>13250</v>
      </c>
      <c r="D169">
        <v>3</v>
      </c>
      <c r="E169" t="s">
        <v>20</v>
      </c>
    </row>
    <row r="170" spans="1:5" x14ac:dyDescent="0.25">
      <c r="A170" t="s">
        <v>1155</v>
      </c>
      <c r="B170" t="s">
        <v>1163</v>
      </c>
      <c r="C170">
        <v>13250</v>
      </c>
      <c r="D170">
        <v>3</v>
      </c>
      <c r="E170" t="s">
        <v>20</v>
      </c>
    </row>
    <row r="171" spans="1:5" x14ac:dyDescent="0.25">
      <c r="A171" t="s">
        <v>1156</v>
      </c>
      <c r="B171" t="s">
        <v>1163</v>
      </c>
      <c r="C171">
        <v>13250</v>
      </c>
      <c r="D171">
        <v>3</v>
      </c>
      <c r="E171" t="s">
        <v>20</v>
      </c>
    </row>
    <row r="172" spans="1:5" x14ac:dyDescent="0.25">
      <c r="A172" t="s">
        <v>1025</v>
      </c>
      <c r="B172" t="s">
        <v>1164</v>
      </c>
      <c r="C172">
        <v>13500</v>
      </c>
      <c r="D172">
        <v>3</v>
      </c>
      <c r="E172" t="s">
        <v>20</v>
      </c>
    </row>
    <row r="173" spans="1:5" x14ac:dyDescent="0.25">
      <c r="A173" t="s">
        <v>1026</v>
      </c>
      <c r="B173" t="s">
        <v>1164</v>
      </c>
      <c r="C173">
        <v>13500</v>
      </c>
      <c r="D173">
        <v>3</v>
      </c>
      <c r="E173" t="s">
        <v>20</v>
      </c>
    </row>
    <row r="174" spans="1:5" x14ac:dyDescent="0.25">
      <c r="A174" t="s">
        <v>1027</v>
      </c>
      <c r="B174" t="s">
        <v>1164</v>
      </c>
      <c r="C174">
        <v>13500</v>
      </c>
      <c r="D174">
        <v>3</v>
      </c>
      <c r="E174" t="s">
        <v>20</v>
      </c>
    </row>
    <row r="175" spans="1:5" x14ac:dyDescent="0.25">
      <c r="A175" t="s">
        <v>1028</v>
      </c>
      <c r="B175" t="s">
        <v>1164</v>
      </c>
      <c r="C175">
        <v>13500</v>
      </c>
      <c r="D175">
        <v>3</v>
      </c>
      <c r="E175" t="s">
        <v>20</v>
      </c>
    </row>
    <row r="176" spans="1:5" x14ac:dyDescent="0.25">
      <c r="A176" t="s">
        <v>1157</v>
      </c>
      <c r="B176" t="s">
        <v>1163</v>
      </c>
      <c r="C176">
        <v>13750</v>
      </c>
      <c r="D176">
        <v>3</v>
      </c>
      <c r="E176" t="s">
        <v>20</v>
      </c>
    </row>
    <row r="177" spans="1:5" x14ac:dyDescent="0.25">
      <c r="A177" t="s">
        <v>1158</v>
      </c>
      <c r="B177" t="s">
        <v>1163</v>
      </c>
      <c r="C177">
        <v>13750</v>
      </c>
      <c r="D177">
        <v>3</v>
      </c>
      <c r="E177" t="s">
        <v>20</v>
      </c>
    </row>
    <row r="178" spans="1:5" x14ac:dyDescent="0.25">
      <c r="A178" t="s">
        <v>1159</v>
      </c>
      <c r="B178" t="s">
        <v>1163</v>
      </c>
      <c r="C178">
        <v>15000</v>
      </c>
      <c r="D178">
        <v>3</v>
      </c>
      <c r="E178" t="s">
        <v>20</v>
      </c>
    </row>
    <row r="179" spans="1:5" x14ac:dyDescent="0.25">
      <c r="A179" t="s">
        <v>1160</v>
      </c>
      <c r="B179" t="s">
        <v>1163</v>
      </c>
      <c r="C179">
        <v>15000</v>
      </c>
      <c r="D179">
        <v>3</v>
      </c>
      <c r="E179" t="s">
        <v>20</v>
      </c>
    </row>
    <row r="180" spans="1:5" x14ac:dyDescent="0.25">
      <c r="A180" t="s">
        <v>1161</v>
      </c>
      <c r="B180" t="s">
        <v>1163</v>
      </c>
      <c r="C180">
        <v>24000</v>
      </c>
      <c r="D180">
        <v>4</v>
      </c>
      <c r="E180" t="s">
        <v>20</v>
      </c>
    </row>
  </sheetData>
  <sheetProtection password="C764"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79"/>
  <sheetViews>
    <sheetView topLeftCell="A13" workbookViewId="0"/>
  </sheetViews>
  <sheetFormatPr baseColWidth="10" defaultRowHeight="15" x14ac:dyDescent="0.25"/>
  <cols>
    <col min="1" max="1" width="33.7109375" bestFit="1" customWidth="1"/>
  </cols>
  <sheetData>
    <row r="1" spans="1:1" ht="15.75" x14ac:dyDescent="0.25">
      <c r="A1" s="8" t="s">
        <v>1075</v>
      </c>
    </row>
    <row r="2" spans="1:1" ht="15.75" x14ac:dyDescent="0.25">
      <c r="A2" s="8" t="s">
        <v>1096</v>
      </c>
    </row>
    <row r="3" spans="1:1" ht="15.75" x14ac:dyDescent="0.25">
      <c r="A3" s="8" t="s">
        <v>1137</v>
      </c>
    </row>
    <row r="4" spans="1:1" ht="15.75" x14ac:dyDescent="0.25">
      <c r="A4" s="8" t="s">
        <v>1029</v>
      </c>
    </row>
    <row r="5" spans="1:1" ht="15.75" x14ac:dyDescent="0.25">
      <c r="A5" s="8" t="s">
        <v>1150</v>
      </c>
    </row>
    <row r="6" spans="1:1" ht="15.75" x14ac:dyDescent="0.25">
      <c r="A6" s="8" t="s">
        <v>1030</v>
      </c>
    </row>
    <row r="7" spans="1:1" ht="15.75" x14ac:dyDescent="0.25">
      <c r="A7" s="8" t="s">
        <v>1089</v>
      </c>
    </row>
    <row r="8" spans="1:1" ht="15.75" x14ac:dyDescent="0.25">
      <c r="A8" s="8" t="s">
        <v>1076</v>
      </c>
    </row>
    <row r="9" spans="1:1" ht="15.75" x14ac:dyDescent="0.25">
      <c r="A9" s="8" t="s">
        <v>1063</v>
      </c>
    </row>
    <row r="10" spans="1:1" ht="15.75" x14ac:dyDescent="0.25">
      <c r="A10" s="8" t="s">
        <v>1134</v>
      </c>
    </row>
    <row r="11" spans="1:1" ht="15.75" x14ac:dyDescent="0.25">
      <c r="A11" s="8" t="s">
        <v>1140</v>
      </c>
    </row>
    <row r="12" spans="1:1" ht="15.75" x14ac:dyDescent="0.25">
      <c r="A12" s="8" t="s">
        <v>1028</v>
      </c>
    </row>
    <row r="13" spans="1:1" ht="15.75" x14ac:dyDescent="0.25">
      <c r="A13" s="8" t="s">
        <v>1077</v>
      </c>
    </row>
    <row r="14" spans="1:1" ht="15.75" x14ac:dyDescent="0.25">
      <c r="A14" s="8" t="s">
        <v>1031</v>
      </c>
    </row>
    <row r="15" spans="1:1" ht="15.75" x14ac:dyDescent="0.25">
      <c r="A15" s="8" t="s">
        <v>1032</v>
      </c>
    </row>
    <row r="16" spans="1:1" ht="15.75" x14ac:dyDescent="0.25">
      <c r="A16" s="8" t="s">
        <v>1113</v>
      </c>
    </row>
    <row r="17" spans="1:1" ht="15.75" x14ac:dyDescent="0.25">
      <c r="A17" s="8" t="s">
        <v>1138</v>
      </c>
    </row>
    <row r="18" spans="1:1" ht="15.75" x14ac:dyDescent="0.25">
      <c r="A18" s="8" t="s">
        <v>1102</v>
      </c>
    </row>
    <row r="19" spans="1:1" ht="15.75" x14ac:dyDescent="0.25">
      <c r="A19" s="8" t="s">
        <v>1005</v>
      </c>
    </row>
    <row r="20" spans="1:1" ht="15.75" x14ac:dyDescent="0.25">
      <c r="A20" s="8" t="s">
        <v>1159</v>
      </c>
    </row>
    <row r="21" spans="1:1" ht="15.75" x14ac:dyDescent="0.25">
      <c r="A21" s="8" t="s">
        <v>1122</v>
      </c>
    </row>
    <row r="22" spans="1:1" ht="15.75" x14ac:dyDescent="0.25">
      <c r="A22" s="8" t="s">
        <v>1151</v>
      </c>
    </row>
    <row r="23" spans="1:1" ht="15.75" x14ac:dyDescent="0.25">
      <c r="A23" s="8" t="s">
        <v>1114</v>
      </c>
    </row>
    <row r="24" spans="1:1" ht="15.75" x14ac:dyDescent="0.25">
      <c r="A24" s="8" t="s">
        <v>1033</v>
      </c>
    </row>
    <row r="25" spans="1:1" ht="15.75" x14ac:dyDescent="0.25">
      <c r="A25" s="8" t="s">
        <v>1146</v>
      </c>
    </row>
    <row r="26" spans="1:1" ht="15.75" x14ac:dyDescent="0.25">
      <c r="A26" s="8" t="s">
        <v>1027</v>
      </c>
    </row>
    <row r="27" spans="1:1" ht="15.75" x14ac:dyDescent="0.25">
      <c r="A27" s="8" t="s">
        <v>991</v>
      </c>
    </row>
    <row r="28" spans="1:1" ht="15.75" x14ac:dyDescent="0.25">
      <c r="A28" s="8" t="s">
        <v>1103</v>
      </c>
    </row>
    <row r="29" spans="1:1" ht="15.75" x14ac:dyDescent="0.25">
      <c r="A29" s="8" t="s">
        <v>1147</v>
      </c>
    </row>
    <row r="30" spans="1:1" ht="15.75" x14ac:dyDescent="0.25">
      <c r="A30" s="8" t="s">
        <v>1104</v>
      </c>
    </row>
    <row r="31" spans="1:1" ht="15.75" x14ac:dyDescent="0.25">
      <c r="A31" s="8" t="s">
        <v>1139</v>
      </c>
    </row>
    <row r="32" spans="1:1" ht="15.75" x14ac:dyDescent="0.25">
      <c r="A32" s="8" t="s">
        <v>1006</v>
      </c>
    </row>
    <row r="33" spans="1:1" ht="15.75" x14ac:dyDescent="0.25">
      <c r="A33" s="8" t="s">
        <v>1152</v>
      </c>
    </row>
    <row r="34" spans="1:1" ht="15.75" x14ac:dyDescent="0.25">
      <c r="A34" s="8" t="s">
        <v>1026</v>
      </c>
    </row>
    <row r="35" spans="1:1" ht="15.75" x14ac:dyDescent="0.25">
      <c r="A35" s="8" t="s">
        <v>1065</v>
      </c>
    </row>
    <row r="36" spans="1:1" ht="15.75" x14ac:dyDescent="0.25">
      <c r="A36" s="8" t="s">
        <v>1066</v>
      </c>
    </row>
    <row r="37" spans="1:1" ht="15.75" x14ac:dyDescent="0.25">
      <c r="A37" s="8" t="s">
        <v>1083</v>
      </c>
    </row>
    <row r="38" spans="1:1" ht="15.75" x14ac:dyDescent="0.25">
      <c r="A38" s="8" t="s">
        <v>1091</v>
      </c>
    </row>
    <row r="39" spans="1:1" ht="15.75" x14ac:dyDescent="0.25">
      <c r="A39" s="8" t="s">
        <v>995</v>
      </c>
    </row>
    <row r="40" spans="1:1" ht="15.75" x14ac:dyDescent="0.25">
      <c r="A40" s="8" t="s">
        <v>1078</v>
      </c>
    </row>
    <row r="41" spans="1:1" ht="15.75" x14ac:dyDescent="0.25">
      <c r="A41" s="8" t="s">
        <v>1069</v>
      </c>
    </row>
    <row r="42" spans="1:1" ht="15.75" x14ac:dyDescent="0.25">
      <c r="A42" s="8" t="s">
        <v>1034</v>
      </c>
    </row>
    <row r="43" spans="1:1" ht="15.75" x14ac:dyDescent="0.25">
      <c r="A43" s="8" t="s">
        <v>1035</v>
      </c>
    </row>
    <row r="44" spans="1:1" ht="15.75" x14ac:dyDescent="0.25">
      <c r="A44" s="8" t="s">
        <v>1036</v>
      </c>
    </row>
    <row r="45" spans="1:1" ht="15.75" x14ac:dyDescent="0.25">
      <c r="A45" s="8" t="s">
        <v>1144</v>
      </c>
    </row>
    <row r="46" spans="1:1" ht="15.75" x14ac:dyDescent="0.25">
      <c r="A46" s="8" t="s">
        <v>1037</v>
      </c>
    </row>
    <row r="47" spans="1:1" ht="15.75" x14ac:dyDescent="0.25">
      <c r="A47" s="8" t="s">
        <v>1038</v>
      </c>
    </row>
    <row r="48" spans="1:1" ht="15.75" x14ac:dyDescent="0.25">
      <c r="A48" s="8" t="s">
        <v>1126</v>
      </c>
    </row>
    <row r="49" spans="1:1" ht="15.75" x14ac:dyDescent="0.25">
      <c r="A49" s="8" t="s">
        <v>999</v>
      </c>
    </row>
    <row r="50" spans="1:1" ht="15.75" x14ac:dyDescent="0.25">
      <c r="A50" s="8" t="s">
        <v>1127</v>
      </c>
    </row>
    <row r="51" spans="1:1" ht="15.75" x14ac:dyDescent="0.25">
      <c r="A51" s="8" t="s">
        <v>1081</v>
      </c>
    </row>
    <row r="52" spans="1:1" ht="15.75" x14ac:dyDescent="0.25">
      <c r="A52" s="8" t="s">
        <v>1141</v>
      </c>
    </row>
    <row r="53" spans="1:1" ht="15.75" x14ac:dyDescent="0.25">
      <c r="A53" s="8" t="s">
        <v>1123</v>
      </c>
    </row>
    <row r="54" spans="1:1" ht="15.75" x14ac:dyDescent="0.25">
      <c r="A54" s="8" t="s">
        <v>1070</v>
      </c>
    </row>
    <row r="55" spans="1:1" ht="15.75" x14ac:dyDescent="0.25">
      <c r="A55" s="8" t="s">
        <v>1086</v>
      </c>
    </row>
    <row r="56" spans="1:1" ht="15.75" x14ac:dyDescent="0.25">
      <c r="A56" s="8" t="s">
        <v>1161</v>
      </c>
    </row>
    <row r="57" spans="1:1" ht="15.75" x14ac:dyDescent="0.25">
      <c r="A57" s="8" t="s">
        <v>1097</v>
      </c>
    </row>
    <row r="58" spans="1:1" ht="15.75" x14ac:dyDescent="0.25">
      <c r="A58" s="8" t="s">
        <v>1071</v>
      </c>
    </row>
    <row r="59" spans="1:1" ht="15.75" x14ac:dyDescent="0.25">
      <c r="A59" s="8" t="s">
        <v>1022</v>
      </c>
    </row>
    <row r="60" spans="1:1" ht="15.75" x14ac:dyDescent="0.25">
      <c r="A60" s="8" t="s">
        <v>989</v>
      </c>
    </row>
    <row r="61" spans="1:1" ht="15.75" x14ac:dyDescent="0.25">
      <c r="A61" s="8" t="s">
        <v>1105</v>
      </c>
    </row>
    <row r="62" spans="1:1" ht="15.75" x14ac:dyDescent="0.25">
      <c r="A62" s="8" t="s">
        <v>1128</v>
      </c>
    </row>
    <row r="63" spans="1:1" ht="15.75" x14ac:dyDescent="0.25">
      <c r="A63" s="8" t="s">
        <v>1136</v>
      </c>
    </row>
    <row r="64" spans="1:1" ht="15.75" x14ac:dyDescent="0.25">
      <c r="A64" s="8" t="s">
        <v>1039</v>
      </c>
    </row>
    <row r="65" spans="1:1" ht="15.75" x14ac:dyDescent="0.25">
      <c r="A65" s="8" t="s">
        <v>1040</v>
      </c>
    </row>
    <row r="66" spans="1:1" ht="15.75" x14ac:dyDescent="0.25">
      <c r="A66" s="8" t="s">
        <v>1133</v>
      </c>
    </row>
    <row r="67" spans="1:1" ht="15.75" x14ac:dyDescent="0.25">
      <c r="A67" s="8" t="s">
        <v>1129</v>
      </c>
    </row>
    <row r="68" spans="1:1" ht="15.75" x14ac:dyDescent="0.25">
      <c r="A68" s="8" t="s">
        <v>1008</v>
      </c>
    </row>
    <row r="69" spans="1:1" ht="15.75" x14ac:dyDescent="0.25">
      <c r="A69" s="8" t="s">
        <v>1014</v>
      </c>
    </row>
    <row r="70" spans="1:1" ht="15.75" x14ac:dyDescent="0.25">
      <c r="A70" s="8" t="s">
        <v>1088</v>
      </c>
    </row>
    <row r="71" spans="1:1" ht="15.75" x14ac:dyDescent="0.25">
      <c r="A71" s="8" t="s">
        <v>1124</v>
      </c>
    </row>
    <row r="72" spans="1:1" ht="15.75" x14ac:dyDescent="0.25">
      <c r="A72" s="8" t="s">
        <v>1041</v>
      </c>
    </row>
    <row r="73" spans="1:1" ht="15.75" x14ac:dyDescent="0.25">
      <c r="A73" s="8" t="s">
        <v>1024</v>
      </c>
    </row>
    <row r="74" spans="1:1" ht="15.75" x14ac:dyDescent="0.25">
      <c r="A74" s="8" t="s">
        <v>996</v>
      </c>
    </row>
    <row r="75" spans="1:1" ht="15.75" x14ac:dyDescent="0.25">
      <c r="A75" s="8" t="s">
        <v>1042</v>
      </c>
    </row>
    <row r="76" spans="1:1" ht="15.75" x14ac:dyDescent="0.25">
      <c r="A76" s="8" t="s">
        <v>1043</v>
      </c>
    </row>
    <row r="77" spans="1:1" ht="15.75" x14ac:dyDescent="0.25">
      <c r="A77" s="8" t="s">
        <v>1018</v>
      </c>
    </row>
    <row r="78" spans="1:1" ht="15.75" x14ac:dyDescent="0.25">
      <c r="A78" s="8" t="s">
        <v>1145</v>
      </c>
    </row>
    <row r="79" spans="1:1" ht="15.75" x14ac:dyDescent="0.25">
      <c r="A79" s="8" t="s">
        <v>1004</v>
      </c>
    </row>
    <row r="80" spans="1:1" ht="15.75" x14ac:dyDescent="0.25">
      <c r="A80" s="8" t="s">
        <v>1087</v>
      </c>
    </row>
    <row r="81" spans="1:1" ht="15.75" x14ac:dyDescent="0.25">
      <c r="A81" s="8" t="s">
        <v>1044</v>
      </c>
    </row>
    <row r="82" spans="1:1" ht="15.75" x14ac:dyDescent="0.25">
      <c r="A82" s="8" t="s">
        <v>1130</v>
      </c>
    </row>
    <row r="83" spans="1:1" ht="15.75" x14ac:dyDescent="0.25">
      <c r="A83" s="8" t="s">
        <v>1045</v>
      </c>
    </row>
    <row r="84" spans="1:1" ht="15.75" x14ac:dyDescent="0.25">
      <c r="A84" s="8" t="s">
        <v>1079</v>
      </c>
    </row>
    <row r="85" spans="1:1" ht="15.75" x14ac:dyDescent="0.25">
      <c r="A85" s="8" t="s">
        <v>1011</v>
      </c>
    </row>
    <row r="86" spans="1:1" ht="15.75" x14ac:dyDescent="0.25">
      <c r="A86" s="8" t="s">
        <v>1084</v>
      </c>
    </row>
    <row r="87" spans="1:1" ht="15.75" x14ac:dyDescent="0.25">
      <c r="A87" s="8" t="s">
        <v>1142</v>
      </c>
    </row>
    <row r="88" spans="1:1" ht="15.75" x14ac:dyDescent="0.25">
      <c r="A88" s="8" t="s">
        <v>1072</v>
      </c>
    </row>
    <row r="89" spans="1:1" ht="15.75" x14ac:dyDescent="0.25">
      <c r="A89" s="8" t="s">
        <v>1121</v>
      </c>
    </row>
    <row r="90" spans="1:1" ht="15.75" x14ac:dyDescent="0.25">
      <c r="A90" s="8" t="s">
        <v>1125</v>
      </c>
    </row>
    <row r="91" spans="1:1" ht="15.75" x14ac:dyDescent="0.25">
      <c r="A91" s="8" t="s">
        <v>1106</v>
      </c>
    </row>
    <row r="92" spans="1:1" ht="15.75" x14ac:dyDescent="0.25">
      <c r="A92" s="8" t="s">
        <v>1046</v>
      </c>
    </row>
    <row r="93" spans="1:1" ht="15.75" x14ac:dyDescent="0.25">
      <c r="A93" s="8" t="s">
        <v>1148</v>
      </c>
    </row>
    <row r="94" spans="1:1" ht="15.75" x14ac:dyDescent="0.25">
      <c r="A94" s="8" t="s">
        <v>1107</v>
      </c>
    </row>
    <row r="95" spans="1:1" ht="15.75" x14ac:dyDescent="0.25">
      <c r="A95" s="8" t="s">
        <v>1090</v>
      </c>
    </row>
    <row r="96" spans="1:1" ht="15.75" x14ac:dyDescent="0.25">
      <c r="A96" s="8" t="s">
        <v>1047</v>
      </c>
    </row>
    <row r="97" spans="1:1" ht="15.75" x14ac:dyDescent="0.25">
      <c r="A97" s="8" t="s">
        <v>1135</v>
      </c>
    </row>
    <row r="98" spans="1:1" ht="15.75" x14ac:dyDescent="0.25">
      <c r="A98" s="8" t="s">
        <v>1020</v>
      </c>
    </row>
    <row r="99" spans="1:1" ht="15.75" x14ac:dyDescent="0.25">
      <c r="A99" s="8" t="s">
        <v>1098</v>
      </c>
    </row>
    <row r="100" spans="1:1" ht="15.75" x14ac:dyDescent="0.25">
      <c r="A100" s="8" t="s">
        <v>1115</v>
      </c>
    </row>
    <row r="101" spans="1:1" ht="15.75" x14ac:dyDescent="0.25">
      <c r="A101" s="8" t="s">
        <v>1048</v>
      </c>
    </row>
    <row r="102" spans="1:1" ht="15.75" x14ac:dyDescent="0.25">
      <c r="A102" s="8" t="s">
        <v>994</v>
      </c>
    </row>
    <row r="103" spans="1:1" ht="15.75" x14ac:dyDescent="0.25">
      <c r="A103" s="8" t="s">
        <v>1116</v>
      </c>
    </row>
    <row r="104" spans="1:1" ht="15.75" x14ac:dyDescent="0.25">
      <c r="A104" s="8" t="s">
        <v>1067</v>
      </c>
    </row>
    <row r="105" spans="1:1" ht="15.75" x14ac:dyDescent="0.25">
      <c r="A105" s="8" t="s">
        <v>1049</v>
      </c>
    </row>
    <row r="106" spans="1:1" ht="15.75" x14ac:dyDescent="0.25">
      <c r="A106" s="8" t="s">
        <v>1050</v>
      </c>
    </row>
    <row r="107" spans="1:1" ht="15.75" x14ac:dyDescent="0.25">
      <c r="A107" s="8" t="s">
        <v>1099</v>
      </c>
    </row>
    <row r="108" spans="1:1" ht="15.75" x14ac:dyDescent="0.25">
      <c r="A108" s="8" t="s">
        <v>1117</v>
      </c>
    </row>
    <row r="109" spans="1:1" ht="15.75" x14ac:dyDescent="0.25">
      <c r="A109" s="8" t="s">
        <v>988</v>
      </c>
    </row>
    <row r="110" spans="1:1" ht="15.75" x14ac:dyDescent="0.25">
      <c r="A110" s="8" t="s">
        <v>988</v>
      </c>
    </row>
    <row r="111" spans="1:1" ht="15.75" x14ac:dyDescent="0.25">
      <c r="A111" s="8" t="s">
        <v>1080</v>
      </c>
    </row>
    <row r="112" spans="1:1" ht="15.75" x14ac:dyDescent="0.25">
      <c r="A112" s="8" t="s">
        <v>1061</v>
      </c>
    </row>
    <row r="113" spans="1:1" ht="15.75" x14ac:dyDescent="0.25">
      <c r="A113" s="8" t="s">
        <v>1118</v>
      </c>
    </row>
    <row r="114" spans="1:1" ht="15.75" x14ac:dyDescent="0.25">
      <c r="A114" s="8" t="s">
        <v>1092</v>
      </c>
    </row>
    <row r="115" spans="1:1" ht="15.75" x14ac:dyDescent="0.25">
      <c r="A115" s="8" t="s">
        <v>1153</v>
      </c>
    </row>
    <row r="116" spans="1:1" ht="15.75" x14ac:dyDescent="0.25">
      <c r="A116" s="8" t="s">
        <v>1073</v>
      </c>
    </row>
    <row r="117" spans="1:1" ht="15.75" x14ac:dyDescent="0.25">
      <c r="A117" s="8" t="s">
        <v>1149</v>
      </c>
    </row>
    <row r="118" spans="1:1" ht="15.75" x14ac:dyDescent="0.25">
      <c r="A118" s="8" t="s">
        <v>1051</v>
      </c>
    </row>
    <row r="119" spans="1:1" ht="15.75" x14ac:dyDescent="0.25">
      <c r="A119" s="8" t="s">
        <v>993</v>
      </c>
    </row>
    <row r="120" spans="1:1" ht="15.75" x14ac:dyDescent="0.25">
      <c r="A120" s="8" t="s">
        <v>1052</v>
      </c>
    </row>
    <row r="121" spans="1:1" ht="15.75" x14ac:dyDescent="0.25">
      <c r="A121" s="8" t="s">
        <v>1017</v>
      </c>
    </row>
    <row r="122" spans="1:1" ht="15.75" x14ac:dyDescent="0.25">
      <c r="A122" s="8" t="s">
        <v>1064</v>
      </c>
    </row>
    <row r="123" spans="1:1" ht="15.75" x14ac:dyDescent="0.25">
      <c r="A123" s="8" t="s">
        <v>1003</v>
      </c>
    </row>
    <row r="124" spans="1:1" ht="15.75" x14ac:dyDescent="0.25">
      <c r="A124" s="8" t="s">
        <v>1108</v>
      </c>
    </row>
    <row r="125" spans="1:1" ht="15.75" x14ac:dyDescent="0.25">
      <c r="A125" s="8" t="s">
        <v>1053</v>
      </c>
    </row>
    <row r="126" spans="1:1" ht="15.75" x14ac:dyDescent="0.25">
      <c r="A126" s="8" t="s">
        <v>1154</v>
      </c>
    </row>
    <row r="127" spans="1:1" ht="15.75" x14ac:dyDescent="0.25">
      <c r="A127" s="8" t="s">
        <v>1085</v>
      </c>
    </row>
    <row r="128" spans="1:1" ht="15.75" x14ac:dyDescent="0.25">
      <c r="A128" s="8" t="s">
        <v>1012</v>
      </c>
    </row>
    <row r="129" spans="1:1" ht="15.75" x14ac:dyDescent="0.25">
      <c r="A129" s="8" t="s">
        <v>1009</v>
      </c>
    </row>
    <row r="130" spans="1:1" ht="15.75" x14ac:dyDescent="0.25">
      <c r="A130" s="8" t="s">
        <v>1000</v>
      </c>
    </row>
    <row r="131" spans="1:1" ht="15.75" x14ac:dyDescent="0.25">
      <c r="A131" s="8" t="s">
        <v>1015</v>
      </c>
    </row>
    <row r="132" spans="1:1" ht="15.75" x14ac:dyDescent="0.25">
      <c r="A132" s="8" t="s">
        <v>1120</v>
      </c>
    </row>
    <row r="133" spans="1:1" ht="15.75" x14ac:dyDescent="0.25">
      <c r="A133" s="8" t="s">
        <v>1157</v>
      </c>
    </row>
    <row r="134" spans="1:1" ht="15.75" x14ac:dyDescent="0.25">
      <c r="A134" s="8" t="s">
        <v>1109</v>
      </c>
    </row>
    <row r="135" spans="1:1" ht="15.75" x14ac:dyDescent="0.25">
      <c r="A135" s="8" t="s">
        <v>1025</v>
      </c>
    </row>
    <row r="136" spans="1:1" ht="15.75" x14ac:dyDescent="0.25">
      <c r="A136" s="8" t="s">
        <v>1162</v>
      </c>
    </row>
    <row r="137" spans="1:1" ht="15.75" x14ac:dyDescent="0.25">
      <c r="A137" s="8" t="s">
        <v>1101</v>
      </c>
    </row>
    <row r="138" spans="1:1" ht="15.75" x14ac:dyDescent="0.25">
      <c r="A138" s="8" t="s">
        <v>1093</v>
      </c>
    </row>
    <row r="139" spans="1:1" ht="15.75" x14ac:dyDescent="0.25">
      <c r="A139" s="8" t="s">
        <v>1158</v>
      </c>
    </row>
    <row r="140" spans="1:1" ht="15.75" x14ac:dyDescent="0.25">
      <c r="A140" s="8" t="s">
        <v>992</v>
      </c>
    </row>
    <row r="141" spans="1:1" ht="15.75" x14ac:dyDescent="0.25">
      <c r="A141" s="8" t="s">
        <v>1131</v>
      </c>
    </row>
    <row r="142" spans="1:1" ht="15.75" x14ac:dyDescent="0.25">
      <c r="A142" s="8" t="s">
        <v>1160</v>
      </c>
    </row>
    <row r="143" spans="1:1" ht="15.75" x14ac:dyDescent="0.25">
      <c r="A143" s="8" t="s">
        <v>1095</v>
      </c>
    </row>
    <row r="144" spans="1:1" ht="15.75" x14ac:dyDescent="0.25">
      <c r="A144" s="8" t="s">
        <v>990</v>
      </c>
    </row>
    <row r="145" spans="1:1" ht="15.75" x14ac:dyDescent="0.25">
      <c r="A145" s="8" t="s">
        <v>1054</v>
      </c>
    </row>
    <row r="146" spans="1:1" ht="15.75" x14ac:dyDescent="0.25">
      <c r="A146" s="8" t="s">
        <v>1055</v>
      </c>
    </row>
    <row r="147" spans="1:1" ht="15.75" x14ac:dyDescent="0.25">
      <c r="A147" s="8" t="s">
        <v>998</v>
      </c>
    </row>
    <row r="148" spans="1:1" ht="15.75" x14ac:dyDescent="0.25">
      <c r="A148" s="8" t="s">
        <v>998</v>
      </c>
    </row>
    <row r="149" spans="1:1" ht="15.75" x14ac:dyDescent="0.25">
      <c r="A149" s="8" t="s">
        <v>1010</v>
      </c>
    </row>
    <row r="150" spans="1:1" ht="15.75" x14ac:dyDescent="0.25">
      <c r="A150" s="8" t="s">
        <v>1002</v>
      </c>
    </row>
    <row r="151" spans="1:1" ht="15.75" x14ac:dyDescent="0.25">
      <c r="A151" s="8" t="s">
        <v>1002</v>
      </c>
    </row>
    <row r="152" spans="1:1" ht="15.75" x14ac:dyDescent="0.25">
      <c r="A152" s="8" t="s">
        <v>1023</v>
      </c>
    </row>
    <row r="153" spans="1:1" ht="15.75" x14ac:dyDescent="0.25">
      <c r="A153" s="8" t="s">
        <v>1016</v>
      </c>
    </row>
    <row r="154" spans="1:1" ht="15.75" x14ac:dyDescent="0.25">
      <c r="A154" s="8" t="s">
        <v>1056</v>
      </c>
    </row>
    <row r="155" spans="1:1" ht="15.75" x14ac:dyDescent="0.25">
      <c r="A155" s="8" t="s">
        <v>1155</v>
      </c>
    </row>
    <row r="156" spans="1:1" ht="15.75" x14ac:dyDescent="0.25">
      <c r="A156" s="8" t="s">
        <v>1156</v>
      </c>
    </row>
    <row r="157" spans="1:1" ht="15.75" x14ac:dyDescent="0.25">
      <c r="A157" s="8" t="s">
        <v>1110</v>
      </c>
    </row>
    <row r="158" spans="1:1" ht="15.75" x14ac:dyDescent="0.25">
      <c r="A158" s="8" t="s">
        <v>1013</v>
      </c>
    </row>
    <row r="159" spans="1:1" ht="15.75" x14ac:dyDescent="0.25">
      <c r="A159" s="8" t="s">
        <v>997</v>
      </c>
    </row>
    <row r="160" spans="1:1" ht="15.75" x14ac:dyDescent="0.25">
      <c r="A160" s="8" t="s">
        <v>1111</v>
      </c>
    </row>
    <row r="161" spans="1:1" ht="15.75" x14ac:dyDescent="0.25">
      <c r="A161" s="8" t="s">
        <v>1132</v>
      </c>
    </row>
    <row r="162" spans="1:1" ht="15.75" x14ac:dyDescent="0.25">
      <c r="A162" s="8" t="s">
        <v>1082</v>
      </c>
    </row>
    <row r="163" spans="1:1" ht="15.75" x14ac:dyDescent="0.25">
      <c r="A163" s="8" t="s">
        <v>1021</v>
      </c>
    </row>
    <row r="164" spans="1:1" ht="15.75" x14ac:dyDescent="0.25">
      <c r="A164" s="8" t="s">
        <v>1057</v>
      </c>
    </row>
    <row r="165" spans="1:1" ht="15.75" x14ac:dyDescent="0.25">
      <c r="A165" s="8" t="s">
        <v>1074</v>
      </c>
    </row>
    <row r="166" spans="1:1" ht="15.75" x14ac:dyDescent="0.25">
      <c r="A166" s="8" t="s">
        <v>1068</v>
      </c>
    </row>
    <row r="167" spans="1:1" ht="15.75" x14ac:dyDescent="0.25">
      <c r="A167" s="8" t="s">
        <v>1007</v>
      </c>
    </row>
    <row r="168" spans="1:1" ht="15.75" x14ac:dyDescent="0.25">
      <c r="A168" s="8" t="s">
        <v>1100</v>
      </c>
    </row>
    <row r="169" spans="1:1" ht="15.75" x14ac:dyDescent="0.25">
      <c r="A169" s="8" t="s">
        <v>1112</v>
      </c>
    </row>
    <row r="170" spans="1:1" ht="15.75" x14ac:dyDescent="0.25">
      <c r="A170" s="8" t="s">
        <v>1058</v>
      </c>
    </row>
    <row r="171" spans="1:1" ht="15.75" x14ac:dyDescent="0.25">
      <c r="A171" s="8" t="s">
        <v>1094</v>
      </c>
    </row>
    <row r="172" spans="1:1" ht="15.75" x14ac:dyDescent="0.25">
      <c r="A172" s="8" t="s">
        <v>1001</v>
      </c>
    </row>
    <row r="173" spans="1:1" ht="15.75" x14ac:dyDescent="0.25">
      <c r="A173" s="8" t="s">
        <v>1019</v>
      </c>
    </row>
    <row r="174" spans="1:1" ht="15.75" x14ac:dyDescent="0.25">
      <c r="A174" s="8" t="s">
        <v>1119</v>
      </c>
    </row>
    <row r="175" spans="1:1" ht="15.75" x14ac:dyDescent="0.25">
      <c r="A175" s="8" t="s">
        <v>987</v>
      </c>
    </row>
    <row r="176" spans="1:1" ht="15.75" x14ac:dyDescent="0.25">
      <c r="A176" s="8" t="s">
        <v>1059</v>
      </c>
    </row>
    <row r="177" spans="1:1" ht="15.75" x14ac:dyDescent="0.25">
      <c r="A177" s="8" t="s">
        <v>1060</v>
      </c>
    </row>
    <row r="178" spans="1:1" ht="15.75" x14ac:dyDescent="0.25">
      <c r="A178" s="8" t="s">
        <v>1062</v>
      </c>
    </row>
    <row r="179" spans="1:1" ht="15.75" x14ac:dyDescent="0.25">
      <c r="A179" s="8" t="s">
        <v>1143</v>
      </c>
    </row>
  </sheetData>
  <sheetProtection password="C764" sheet="1" objects="1" scenarios="1"/>
  <sortState xmlns:xlrd2="http://schemas.microsoft.com/office/spreadsheetml/2017/richdata2" ref="A1:A179">
    <sortCondition ref="A1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"/>
  <sheetViews>
    <sheetView workbookViewId="0"/>
  </sheetViews>
  <sheetFormatPr baseColWidth="10" defaultRowHeight="15" x14ac:dyDescent="0.25"/>
  <sheetData>
    <row r="1" spans="1:1" x14ac:dyDescent="0.25">
      <c r="A1" t="s">
        <v>20</v>
      </c>
    </row>
    <row r="2" spans="1:1" x14ac:dyDescent="0.25">
      <c r="A2" t="s">
        <v>981</v>
      </c>
    </row>
  </sheetData>
  <sheetProtection password="C764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BBA7-8206-440B-917F-B4880C804810}">
  <dimension ref="A1:M38"/>
  <sheetViews>
    <sheetView topLeftCell="A28" workbookViewId="0">
      <selection activeCell="E14" sqref="E14"/>
    </sheetView>
  </sheetViews>
  <sheetFormatPr baseColWidth="10" defaultRowHeight="15" x14ac:dyDescent="0.25"/>
  <cols>
    <col min="3" max="3" width="14.140625" customWidth="1"/>
    <col min="4" max="4" width="18.5703125" style="211" customWidth="1"/>
    <col min="7" max="7" width="5" customWidth="1"/>
    <col min="8" max="8" width="19.85546875" customWidth="1"/>
    <col min="9" max="9" width="15.7109375" customWidth="1"/>
    <col min="10" max="10" width="17" style="206" customWidth="1"/>
    <col min="12" max="12" width="20.85546875" style="210" customWidth="1"/>
    <col min="13" max="13" width="5" customWidth="1"/>
  </cols>
  <sheetData>
    <row r="1" spans="1:13" x14ac:dyDescent="0.25">
      <c r="A1" s="239" t="s">
        <v>1580</v>
      </c>
      <c r="G1" s="214"/>
      <c r="H1" s="289" t="s">
        <v>1584</v>
      </c>
      <c r="I1" s="289"/>
      <c r="J1" s="289"/>
      <c r="K1" s="289"/>
      <c r="L1" s="215"/>
      <c r="M1" s="216"/>
    </row>
    <row r="2" spans="1:13" x14ac:dyDescent="0.25">
      <c r="A2" t="s">
        <v>1576</v>
      </c>
      <c r="D2" s="211">
        <v>250</v>
      </c>
      <c r="E2" s="206" t="s">
        <v>1579</v>
      </c>
      <c r="F2">
        <f ca="1">SUMIF(SCORING!A$17:C$33,'LISTAS DESPLEGABLES'!A1,SCORING!G$17:G$33)</f>
        <v>0</v>
      </c>
      <c r="G2" s="217"/>
      <c r="H2" s="206">
        <f>+SCORING!J17</f>
        <v>0</v>
      </c>
      <c r="I2" s="218" t="e">
        <f>VLOOKUP(H2,'VALOR DE LA TIERRA '!A:C,2,0)</f>
        <v>#N/A</v>
      </c>
      <c r="J2" s="219">
        <f>+SCORING!G17</f>
        <v>0</v>
      </c>
      <c r="K2" s="218" t="e">
        <f>+I2*J2</f>
        <v>#N/A</v>
      </c>
      <c r="L2" s="220">
        <f>SUMIF(J2,"&gt;0",K2)</f>
        <v>0</v>
      </c>
      <c r="M2" s="221"/>
    </row>
    <row r="3" spans="1:13" x14ac:dyDescent="0.25">
      <c r="A3" t="s">
        <v>1577</v>
      </c>
      <c r="D3" s="211">
        <v>420</v>
      </c>
      <c r="E3" s="206" t="s">
        <v>1579</v>
      </c>
      <c r="F3">
        <f ca="1">SUMIF(SCORING!A$17:C$33,'LISTAS DESPLEGABLES'!A2,SCORING!G$17:G$33)</f>
        <v>0</v>
      </c>
      <c r="G3" s="217"/>
      <c r="H3" s="206" t="e">
        <f>+SCORING!#REF!</f>
        <v>#REF!</v>
      </c>
      <c r="I3" s="218" t="e">
        <f>VLOOKUP(H3,'VALOR DE LA TIERRA '!A:C,2,0)</f>
        <v>#REF!</v>
      </c>
      <c r="J3" s="219" t="e">
        <f>+SCORING!#REF!</f>
        <v>#REF!</v>
      </c>
      <c r="K3" s="218" t="e">
        <f t="shared" ref="K3:K19" si="0">+I3*J3</f>
        <v>#REF!</v>
      </c>
      <c r="L3" s="220">
        <f t="shared" ref="L3:L19" si="1">SUMIF(J3,"&gt;0",K3)</f>
        <v>0</v>
      </c>
      <c r="M3" s="221"/>
    </row>
    <row r="4" spans="1:13" x14ac:dyDescent="0.25">
      <c r="A4" t="s">
        <v>1578</v>
      </c>
      <c r="D4" s="211">
        <v>360</v>
      </c>
      <c r="E4" s="206" t="s">
        <v>1579</v>
      </c>
      <c r="F4">
        <f ca="1">SUMIF(SCORING!A$17:C$33,'LISTAS DESPLEGABLES'!A3,SCORING!G$17:G$33)</f>
        <v>0</v>
      </c>
      <c r="G4" s="217"/>
      <c r="H4" s="206">
        <f>+SCORING!J18</f>
        <v>0</v>
      </c>
      <c r="I4" s="218" t="e">
        <f>VLOOKUP(H4,'VALOR DE LA TIERRA '!A:C,2,0)</f>
        <v>#N/A</v>
      </c>
      <c r="J4" s="219">
        <f>+SCORING!G18</f>
        <v>0</v>
      </c>
      <c r="K4" s="218" t="e">
        <f t="shared" si="0"/>
        <v>#N/A</v>
      </c>
      <c r="L4" s="220">
        <f t="shared" si="1"/>
        <v>0</v>
      </c>
      <c r="M4" s="221"/>
    </row>
    <row r="5" spans="1:13" x14ac:dyDescent="0.25">
      <c r="A5" t="s">
        <v>1602</v>
      </c>
      <c r="D5" s="211">
        <v>360</v>
      </c>
      <c r="E5" s="206" t="s">
        <v>1579</v>
      </c>
      <c r="F5">
        <f ca="1">SUMIF(SCORING!A$17:C$33,'LISTAS DESPLEGABLES'!A4,SCORING!G$17:G$33)</f>
        <v>0</v>
      </c>
      <c r="G5" s="217"/>
      <c r="H5" s="206">
        <f>+SCORING!J19</f>
        <v>0</v>
      </c>
      <c r="I5" s="218" t="e">
        <f>VLOOKUP(H5,'VALOR DE LA TIERRA '!A:C,2,0)</f>
        <v>#N/A</v>
      </c>
      <c r="J5" s="219">
        <f>+SCORING!G19</f>
        <v>0</v>
      </c>
      <c r="K5" s="218" t="e">
        <f t="shared" si="0"/>
        <v>#N/A</v>
      </c>
      <c r="L5" s="220">
        <f t="shared" si="1"/>
        <v>0</v>
      </c>
      <c r="M5" s="221"/>
    </row>
    <row r="6" spans="1:13" x14ac:dyDescent="0.25">
      <c r="A6" t="s">
        <v>1603</v>
      </c>
      <c r="D6" s="211">
        <v>240</v>
      </c>
      <c r="E6" s="206" t="s">
        <v>1579</v>
      </c>
      <c r="F6">
        <f ca="1">SUMIF(SCORING!A$17:C$33,'LISTAS DESPLEGABLES'!A5,SCORING!G$17:G$33)</f>
        <v>0</v>
      </c>
      <c r="G6" s="217"/>
      <c r="H6" s="206">
        <f>+SCORING!J20</f>
        <v>0</v>
      </c>
      <c r="I6" s="218" t="e">
        <f>VLOOKUP(H6,'VALOR DE LA TIERRA '!A:C,2,0)</f>
        <v>#N/A</v>
      </c>
      <c r="J6" s="219">
        <f>+SCORING!G20</f>
        <v>0</v>
      </c>
      <c r="K6" s="218" t="e">
        <f t="shared" si="0"/>
        <v>#N/A</v>
      </c>
      <c r="L6" s="220">
        <f t="shared" si="1"/>
        <v>0</v>
      </c>
      <c r="M6" s="221"/>
    </row>
    <row r="7" spans="1:13" x14ac:dyDescent="0.25">
      <c r="A7" s="238" t="s">
        <v>1604</v>
      </c>
      <c r="B7" s="238"/>
      <c r="C7" s="238"/>
      <c r="D7" s="243">
        <f ca="1">+F7*D2</f>
        <v>0</v>
      </c>
      <c r="E7" s="238"/>
      <c r="F7" s="238">
        <f ca="1">+F2+F3+F6</f>
        <v>0</v>
      </c>
      <c r="G7" s="217"/>
      <c r="H7" s="206">
        <f>+SCORING!J21</f>
        <v>0</v>
      </c>
      <c r="I7" s="218" t="e">
        <f>VLOOKUP(H7,'VALOR DE LA TIERRA '!A:C,2,0)</f>
        <v>#N/A</v>
      </c>
      <c r="J7" s="219">
        <f>+SCORING!G21</f>
        <v>0</v>
      </c>
      <c r="K7" s="218" t="e">
        <f t="shared" si="0"/>
        <v>#N/A</v>
      </c>
      <c r="L7" s="220">
        <f t="shared" si="1"/>
        <v>0</v>
      </c>
      <c r="M7" s="221"/>
    </row>
    <row r="8" spans="1:13" x14ac:dyDescent="0.25">
      <c r="A8" s="238" t="s">
        <v>1581</v>
      </c>
      <c r="B8" s="238"/>
      <c r="C8" s="238"/>
      <c r="D8" s="243">
        <f ca="1">+(D2*F2)+(D3*F3)+(D4*F4)+(D5*F5)+(D6*F6)</f>
        <v>0</v>
      </c>
      <c r="E8" s="238"/>
      <c r="F8" s="238"/>
      <c r="G8" s="217"/>
      <c r="H8" s="206">
        <f>+SCORING!J22</f>
        <v>0</v>
      </c>
      <c r="I8" s="218" t="e">
        <f>VLOOKUP(H8,'VALOR DE LA TIERRA '!A:C,2,0)</f>
        <v>#N/A</v>
      </c>
      <c r="J8" s="219">
        <f>+SCORING!G22</f>
        <v>0</v>
      </c>
      <c r="K8" s="218" t="e">
        <f t="shared" si="0"/>
        <v>#N/A</v>
      </c>
      <c r="L8" s="220">
        <f t="shared" si="1"/>
        <v>0</v>
      </c>
      <c r="M8" s="221"/>
    </row>
    <row r="9" spans="1:13" x14ac:dyDescent="0.25">
      <c r="B9" s="238"/>
      <c r="C9" s="238"/>
      <c r="D9" s="243"/>
      <c r="E9" s="238"/>
      <c r="F9" s="238"/>
      <c r="G9" s="217"/>
      <c r="H9" s="206">
        <f>+SCORING!J23</f>
        <v>0</v>
      </c>
      <c r="I9" s="218" t="e">
        <f>VLOOKUP(H9,'VALOR DE LA TIERRA '!A:C,2,0)</f>
        <v>#N/A</v>
      </c>
      <c r="J9" s="219">
        <f>+SCORING!G23</f>
        <v>0</v>
      </c>
      <c r="K9" s="218" t="e">
        <f t="shared" si="0"/>
        <v>#N/A</v>
      </c>
      <c r="L9" s="220">
        <f t="shared" si="1"/>
        <v>0</v>
      </c>
      <c r="M9" s="221"/>
    </row>
    <row r="10" spans="1:13" x14ac:dyDescent="0.25">
      <c r="A10" s="239" t="s">
        <v>1605</v>
      </c>
      <c r="D10" s="35" t="e">
        <f>IF(SCORING!#REF!="SI",D7,0)</f>
        <v>#REF!</v>
      </c>
      <c r="G10" s="217"/>
      <c r="H10" s="206">
        <f>+SCORING!J24</f>
        <v>0</v>
      </c>
      <c r="I10" s="218" t="e">
        <f>VLOOKUP(H10,'VALOR DE LA TIERRA '!A:C,2,0)</f>
        <v>#N/A</v>
      </c>
      <c r="J10" s="219">
        <f>+SCORING!G24</f>
        <v>0</v>
      </c>
      <c r="K10" s="218" t="e">
        <f t="shared" si="0"/>
        <v>#N/A</v>
      </c>
      <c r="L10" s="220">
        <f t="shared" si="1"/>
        <v>0</v>
      </c>
      <c r="M10" s="221"/>
    </row>
    <row r="11" spans="1:13" x14ac:dyDescent="0.25">
      <c r="A11" s="36"/>
      <c r="F11" s="211"/>
      <c r="G11" s="217"/>
      <c r="H11" s="206">
        <f>+SCORING!J25</f>
        <v>0</v>
      </c>
      <c r="I11" s="218" t="e">
        <f>VLOOKUP(H11,'VALOR DE LA TIERRA '!A:C,2,0)</f>
        <v>#N/A</v>
      </c>
      <c r="J11" s="219">
        <f>+SCORING!G25</f>
        <v>0</v>
      </c>
      <c r="K11" s="218" t="e">
        <f t="shared" si="0"/>
        <v>#N/A</v>
      </c>
      <c r="L11" s="220">
        <f t="shared" si="1"/>
        <v>0</v>
      </c>
      <c r="M11" s="221"/>
    </row>
    <row r="12" spans="1:13" x14ac:dyDescent="0.25">
      <c r="G12" s="217"/>
      <c r="H12" s="206">
        <f>+SCORING!J26</f>
        <v>0</v>
      </c>
      <c r="I12" s="218" t="e">
        <f>VLOOKUP(H12,'VALOR DE LA TIERRA '!A:C,2,0)</f>
        <v>#N/A</v>
      </c>
      <c r="J12" s="219">
        <f>+SCORING!G26</f>
        <v>0</v>
      </c>
      <c r="K12" s="218" t="e">
        <f t="shared" si="0"/>
        <v>#N/A</v>
      </c>
      <c r="L12" s="220">
        <f t="shared" si="1"/>
        <v>0</v>
      </c>
      <c r="M12" s="221"/>
    </row>
    <row r="13" spans="1:13" x14ac:dyDescent="0.25">
      <c r="A13" s="238" t="s">
        <v>1582</v>
      </c>
      <c r="D13" s="244" t="e">
        <f>IF(SCORING!#REF!=1,D10*1.1, IF(SCORING!#REF!=2, D10*1, IF(SCORING!#REF!=3,D10*0.6)))</f>
        <v>#REF!</v>
      </c>
      <c r="G13" s="217"/>
      <c r="H13" s="206">
        <f>+SCORING!J27</f>
        <v>0</v>
      </c>
      <c r="I13" s="218" t="e">
        <f>VLOOKUP(H13,'VALOR DE LA TIERRA '!A:C,2,0)</f>
        <v>#N/A</v>
      </c>
      <c r="J13" s="219">
        <f>+SCORING!G27</f>
        <v>0</v>
      </c>
      <c r="K13" s="218" t="e">
        <f t="shared" si="0"/>
        <v>#N/A</v>
      </c>
      <c r="L13" s="220">
        <f t="shared" si="1"/>
        <v>0</v>
      </c>
      <c r="M13" s="221"/>
    </row>
    <row r="14" spans="1:13" x14ac:dyDescent="0.25">
      <c r="G14" s="217"/>
      <c r="H14" s="206">
        <f>+SCORING!J28</f>
        <v>0</v>
      </c>
      <c r="I14" s="218" t="e">
        <f>VLOOKUP(H14,'VALOR DE LA TIERRA '!A:C,2,0)</f>
        <v>#N/A</v>
      </c>
      <c r="J14" s="219">
        <f>+SCORING!G28</f>
        <v>0</v>
      </c>
      <c r="K14" s="218" t="e">
        <f t="shared" si="0"/>
        <v>#N/A</v>
      </c>
      <c r="L14" s="220">
        <f t="shared" si="1"/>
        <v>0</v>
      </c>
      <c r="M14" s="221"/>
    </row>
    <row r="15" spans="1:13" x14ac:dyDescent="0.25">
      <c r="G15" s="217"/>
      <c r="H15" s="206">
        <f>+SCORING!J29</f>
        <v>0</v>
      </c>
      <c r="I15" s="218" t="e">
        <f>VLOOKUP(H15,'VALOR DE LA TIERRA '!A:C,2,0)</f>
        <v>#N/A</v>
      </c>
      <c r="J15" s="219">
        <f>+SCORING!G29</f>
        <v>0</v>
      </c>
      <c r="K15" s="218" t="e">
        <f t="shared" si="0"/>
        <v>#N/A</v>
      </c>
      <c r="L15" s="220">
        <f t="shared" si="1"/>
        <v>0</v>
      </c>
      <c r="M15" s="221"/>
    </row>
    <row r="16" spans="1:13" x14ac:dyDescent="0.25">
      <c r="A16" s="241" t="s">
        <v>1598</v>
      </c>
      <c r="G16" s="217"/>
      <c r="H16" s="206">
        <f>+SCORING!J30</f>
        <v>0</v>
      </c>
      <c r="I16" s="218" t="e">
        <f>VLOOKUP(H16,'VALOR DE LA TIERRA '!A:C,2,0)</f>
        <v>#N/A</v>
      </c>
      <c r="J16" s="219">
        <f>+SCORING!G30</f>
        <v>0</v>
      </c>
      <c r="K16" s="218" t="e">
        <f t="shared" si="0"/>
        <v>#N/A</v>
      </c>
      <c r="L16" s="220">
        <f t="shared" si="1"/>
        <v>0</v>
      </c>
      <c r="M16" s="221"/>
    </row>
    <row r="17" spans="1:13" x14ac:dyDescent="0.25">
      <c r="G17" s="217"/>
      <c r="H17" s="206">
        <f>+SCORING!J31</f>
        <v>0</v>
      </c>
      <c r="I17" s="218" t="e">
        <f>VLOOKUP(H17,'VALOR DE LA TIERRA '!A:C,2,0)</f>
        <v>#N/A</v>
      </c>
      <c r="J17" s="219">
        <f>+SCORING!G31</f>
        <v>0</v>
      </c>
      <c r="K17" s="218" t="e">
        <f t="shared" si="0"/>
        <v>#N/A</v>
      </c>
      <c r="L17" s="220">
        <f t="shared" si="1"/>
        <v>0</v>
      </c>
      <c r="M17" s="221"/>
    </row>
    <row r="18" spans="1:13" x14ac:dyDescent="0.25">
      <c r="A18" t="s">
        <v>1277</v>
      </c>
      <c r="D18" s="240" t="e">
        <f>+D13*L22*L37</f>
        <v>#REF!</v>
      </c>
      <c r="G18" s="217"/>
      <c r="H18" s="206">
        <f>+SCORING!J32</f>
        <v>0</v>
      </c>
      <c r="I18" s="218" t="e">
        <f>VLOOKUP(H18,'VALOR DE LA TIERRA '!A:C,2,0)</f>
        <v>#N/A</v>
      </c>
      <c r="J18" s="219">
        <f>+SCORING!G32</f>
        <v>0</v>
      </c>
      <c r="K18" s="218" t="e">
        <f t="shared" si="0"/>
        <v>#N/A</v>
      </c>
      <c r="L18" s="220">
        <f t="shared" si="1"/>
        <v>0</v>
      </c>
      <c r="M18" s="221"/>
    </row>
    <row r="19" spans="1:13" x14ac:dyDescent="0.25">
      <c r="G19" s="217"/>
      <c r="H19" s="206">
        <f>+SCORING!J33</f>
        <v>0</v>
      </c>
      <c r="I19" s="218" t="e">
        <f>VLOOKUP(H19,'VALOR DE LA TIERRA '!A:C,2,0)</f>
        <v>#N/A</v>
      </c>
      <c r="J19" s="219">
        <f>+SCORING!G33</f>
        <v>0</v>
      </c>
      <c r="K19" s="218" t="e">
        <f t="shared" si="0"/>
        <v>#N/A</v>
      </c>
      <c r="L19" s="220">
        <f t="shared" si="1"/>
        <v>0</v>
      </c>
      <c r="M19" s="221"/>
    </row>
    <row r="20" spans="1:13" x14ac:dyDescent="0.25">
      <c r="A20" t="s">
        <v>1599</v>
      </c>
      <c r="D20" s="240" t="e">
        <f>6000000/SCORING!#REF!</f>
        <v>#REF!</v>
      </c>
      <c r="G20" s="217"/>
      <c r="H20" t="s">
        <v>1585</v>
      </c>
      <c r="I20" s="222"/>
      <c r="J20" s="223"/>
      <c r="K20" s="222"/>
      <c r="L20" s="224">
        <f>SUM(L2:L19)</f>
        <v>0</v>
      </c>
      <c r="M20" s="221"/>
    </row>
    <row r="21" spans="1:13" x14ac:dyDescent="0.25">
      <c r="G21" s="217"/>
      <c r="H21" t="s">
        <v>1586</v>
      </c>
      <c r="I21" s="222"/>
      <c r="J21" s="223"/>
      <c r="K21" s="222"/>
      <c r="L21" s="224">
        <f>+SCORING!H34*14000</f>
        <v>0</v>
      </c>
      <c r="M21" s="221"/>
    </row>
    <row r="22" spans="1:13" x14ac:dyDescent="0.25">
      <c r="D22" s="242" t="e">
        <f>IF(D18&gt;D20,D20,D18)</f>
        <v>#REF!</v>
      </c>
      <c r="G22" s="217"/>
      <c r="H22" s="36" t="s">
        <v>1587</v>
      </c>
      <c r="I22" s="218"/>
      <c r="J22" s="219"/>
      <c r="K22" s="218"/>
      <c r="L22" s="213" t="e">
        <f>+L20/L21</f>
        <v>#DIV/0!</v>
      </c>
      <c r="M22" s="221"/>
    </row>
    <row r="23" spans="1:13" x14ac:dyDescent="0.25">
      <c r="G23" s="225"/>
      <c r="H23" s="226"/>
      <c r="I23" s="227"/>
      <c r="J23" s="228"/>
      <c r="K23" s="227"/>
      <c r="L23" s="229"/>
      <c r="M23" s="230"/>
    </row>
    <row r="24" spans="1:13" x14ac:dyDescent="0.25">
      <c r="I24" s="211"/>
      <c r="J24" s="212"/>
      <c r="K24" s="211"/>
    </row>
    <row r="25" spans="1:13" x14ac:dyDescent="0.25">
      <c r="G25" s="214"/>
      <c r="H25" s="234" t="s">
        <v>1595</v>
      </c>
      <c r="I25" s="235"/>
      <c r="J25" s="236"/>
      <c r="K25" s="235"/>
      <c r="L25" s="215"/>
      <c r="M25" s="216"/>
    </row>
    <row r="26" spans="1:13" x14ac:dyDescent="0.25">
      <c r="G26" s="217"/>
      <c r="I26" s="218"/>
      <c r="J26" s="219"/>
      <c r="K26" s="218"/>
      <c r="L26" s="220"/>
      <c r="M26" s="221"/>
    </row>
    <row r="27" spans="1:13" x14ac:dyDescent="0.25">
      <c r="G27" s="217"/>
      <c r="H27" s="36" t="s">
        <v>1596</v>
      </c>
      <c r="I27" s="218"/>
      <c r="J27" s="219"/>
      <c r="K27" s="218"/>
      <c r="L27" s="231"/>
      <c r="M27" s="221"/>
    </row>
    <row r="28" spans="1:13" x14ac:dyDescent="0.25">
      <c r="G28" s="217"/>
      <c r="H28" t="s">
        <v>1597</v>
      </c>
      <c r="I28" s="218"/>
      <c r="J28" s="246">
        <v>0.9</v>
      </c>
      <c r="K28" s="218"/>
      <c r="L28" s="232" t="e">
        <f>IF(SCORING!D35&gt;=80%, 90%, 0)</f>
        <v>#DIV/0!</v>
      </c>
      <c r="M28" s="221"/>
    </row>
    <row r="29" spans="1:13" x14ac:dyDescent="0.25">
      <c r="G29" s="217"/>
      <c r="H29" t="s">
        <v>1606</v>
      </c>
      <c r="I29" s="218"/>
      <c r="J29" s="246">
        <v>0.8</v>
      </c>
      <c r="K29" s="218"/>
      <c r="L29" s="232" t="e">
        <f>IF(AND(SCORING!D35&gt;=70%,SCORING!D35&lt;80%),80%,0)</f>
        <v>#DIV/0!</v>
      </c>
      <c r="M29" s="221"/>
    </row>
    <row r="30" spans="1:13" x14ac:dyDescent="0.25">
      <c r="G30" s="217"/>
      <c r="H30" t="s">
        <v>1607</v>
      </c>
      <c r="I30" s="218"/>
      <c r="J30" s="246">
        <v>0.7</v>
      </c>
      <c r="K30" s="218"/>
      <c r="L30" s="232" t="e">
        <f>IF(AND(SCORING!D35&gt;=60%,SCORING!D35&lt;70%),70%,0)</f>
        <v>#DIV/0!</v>
      </c>
      <c r="M30" s="221"/>
    </row>
    <row r="31" spans="1:13" x14ac:dyDescent="0.25">
      <c r="G31" s="217"/>
      <c r="H31" t="s">
        <v>1608</v>
      </c>
      <c r="J31" s="246">
        <v>0.6</v>
      </c>
      <c r="K31" s="218"/>
      <c r="L31" s="232" t="e">
        <f>IF(AND(SCORING!D35&gt;=50%,SCORING!D35&lt;60%),60%,0)</f>
        <v>#DIV/0!</v>
      </c>
      <c r="M31" s="221"/>
    </row>
    <row r="32" spans="1:13" x14ac:dyDescent="0.25">
      <c r="G32" s="217"/>
      <c r="H32" t="s">
        <v>1609</v>
      </c>
      <c r="J32" s="247">
        <v>0.5</v>
      </c>
      <c r="L32" s="245" t="e">
        <f>IF(AND(SCORING!D35&gt;=40%,SCORING!D35&lt;50%),50%,0)</f>
        <v>#DIV/0!</v>
      </c>
      <c r="M32" s="221"/>
    </row>
    <row r="33" spans="7:13" x14ac:dyDescent="0.25">
      <c r="G33" s="217"/>
      <c r="H33" t="s">
        <v>1610</v>
      </c>
      <c r="J33" s="247">
        <v>0.4</v>
      </c>
      <c r="L33" s="245" t="e">
        <f>IF(AND(SCORING!D35&gt;=30%,SCORING!D35&lt;40%),40%,0)</f>
        <v>#DIV/0!</v>
      </c>
      <c r="M33" s="221"/>
    </row>
    <row r="34" spans="7:13" x14ac:dyDescent="0.25">
      <c r="G34" s="217"/>
      <c r="H34" t="s">
        <v>1611</v>
      </c>
      <c r="J34" s="247">
        <v>0.3</v>
      </c>
      <c r="L34" s="245" t="e">
        <f>IF(AND(SCORING!D35&gt;=20%,SCORING!D35&lt;30%),30%,0)</f>
        <v>#DIV/0!</v>
      </c>
      <c r="M34" s="221"/>
    </row>
    <row r="35" spans="7:13" x14ac:dyDescent="0.25">
      <c r="G35" s="217"/>
      <c r="H35" t="s">
        <v>1611</v>
      </c>
      <c r="J35" s="247">
        <v>0.2</v>
      </c>
      <c r="L35" s="245" t="e">
        <f>IF(AND(SCORING!D35&gt;=10%,SCORING!D35&lt;20%),20%,0)</f>
        <v>#DIV/0!</v>
      </c>
      <c r="M35" s="221"/>
    </row>
    <row r="36" spans="7:13" x14ac:dyDescent="0.25">
      <c r="G36" s="217"/>
      <c r="H36" t="s">
        <v>1612</v>
      </c>
      <c r="J36" s="246">
        <v>0.1</v>
      </c>
      <c r="L36" s="232" t="e">
        <f>IF(SCORING!D35&lt;10%, 10%, 0)</f>
        <v>#DIV/0!</v>
      </c>
      <c r="M36" s="221"/>
    </row>
    <row r="37" spans="7:13" x14ac:dyDescent="0.25">
      <c r="G37" s="217"/>
      <c r="L37" s="233" t="e">
        <f>SUM(L28:L36)</f>
        <v>#DIV/0!</v>
      </c>
      <c r="M37" s="221"/>
    </row>
    <row r="38" spans="7:13" x14ac:dyDescent="0.25">
      <c r="G38" s="225"/>
      <c r="H38" s="226"/>
      <c r="I38" s="226"/>
      <c r="J38" s="237"/>
      <c r="K38" s="226"/>
      <c r="L38" s="229"/>
      <c r="M38" s="230"/>
    </row>
  </sheetData>
  <sheetProtection algorithmName="SHA-512" hashValue="qJhTLHBzOQfZci3GCFlqL7LLVHaZ9+E89UtK0fd/tXf6YHlhFYHkcdC0APa9MkSVZPm9hAph+WIf1UVZB83PbQ==" saltValue="0ZBro+AVLB3NOaybjIj6HA==" spinCount="100000" sheet="1" objects="1" scenarios="1"/>
  <mergeCells count="1">
    <mergeCell ref="H1:K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DFE8-3CE4-4995-9AF3-97FAFB9FD5A4}">
  <dimension ref="A1:G135"/>
  <sheetViews>
    <sheetView topLeftCell="A22" workbookViewId="0">
      <selection activeCell="B23" sqref="B23"/>
    </sheetView>
  </sheetViews>
  <sheetFormatPr baseColWidth="10" defaultRowHeight="15" x14ac:dyDescent="0.25"/>
  <cols>
    <col min="1" max="1" width="21" style="206" customWidth="1"/>
    <col min="2" max="2" width="18.28515625" style="206" customWidth="1"/>
    <col min="3" max="3" width="20.140625" style="206" customWidth="1"/>
    <col min="4" max="4" width="17.140625" style="206" customWidth="1"/>
    <col min="5" max="5" width="19" style="206" customWidth="1"/>
    <col min="6" max="6" width="16.7109375" style="206" customWidth="1"/>
    <col min="7" max="7" width="17.140625" style="206" customWidth="1"/>
  </cols>
  <sheetData>
    <row r="1" spans="1:7" x14ac:dyDescent="0.25">
      <c r="A1" s="206" t="s">
        <v>1477</v>
      </c>
      <c r="B1" s="206" t="s">
        <v>1165</v>
      </c>
      <c r="C1" s="206" t="s">
        <v>1475</v>
      </c>
      <c r="D1" s="206" t="s">
        <v>1476</v>
      </c>
      <c r="E1" s="206" t="s">
        <v>1540</v>
      </c>
      <c r="F1" s="206" t="s">
        <v>1533</v>
      </c>
      <c r="G1" s="206" t="s">
        <v>1456</v>
      </c>
    </row>
    <row r="3" spans="1:7" x14ac:dyDescent="0.25">
      <c r="A3" s="206" t="s">
        <v>1137</v>
      </c>
      <c r="B3" s="206" t="s">
        <v>1005</v>
      </c>
      <c r="C3" s="206" t="s">
        <v>1028</v>
      </c>
      <c r="D3" s="206" t="s">
        <v>1006</v>
      </c>
      <c r="E3" s="206" t="s">
        <v>1541</v>
      </c>
      <c r="F3" s="206" t="s">
        <v>1534</v>
      </c>
      <c r="G3" s="206" t="s">
        <v>1546</v>
      </c>
    </row>
    <row r="4" spans="1:7" x14ac:dyDescent="0.25">
      <c r="A4" s="206" t="s">
        <v>1512</v>
      </c>
      <c r="B4" s="206" t="s">
        <v>1548</v>
      </c>
      <c r="C4" s="206" t="s">
        <v>1027</v>
      </c>
      <c r="D4" s="206" t="s">
        <v>1554</v>
      </c>
      <c r="E4" s="206" t="s">
        <v>1542</v>
      </c>
      <c r="F4" s="206" t="s">
        <v>1535</v>
      </c>
      <c r="G4" s="206" t="s">
        <v>1547</v>
      </c>
    </row>
    <row r="5" spans="1:7" x14ac:dyDescent="0.25">
      <c r="A5" s="206" t="s">
        <v>1478</v>
      </c>
      <c r="B5" s="206" t="s">
        <v>1591</v>
      </c>
      <c r="C5" s="206" t="s">
        <v>991</v>
      </c>
      <c r="D5" s="206" t="s">
        <v>1555</v>
      </c>
      <c r="E5" s="206" t="s">
        <v>1472</v>
      </c>
      <c r="F5" s="206" t="s">
        <v>1536</v>
      </c>
      <c r="G5" s="206" t="s">
        <v>1456</v>
      </c>
    </row>
    <row r="6" spans="1:7" x14ac:dyDescent="0.25">
      <c r="A6" s="206" t="s">
        <v>1491</v>
      </c>
      <c r="B6" s="206" t="s">
        <v>995</v>
      </c>
      <c r="C6" s="206" t="s">
        <v>1473</v>
      </c>
      <c r="D6" s="206" t="s">
        <v>1556</v>
      </c>
      <c r="E6" s="206" t="s">
        <v>1543</v>
      </c>
      <c r="F6" s="206" t="s">
        <v>1537</v>
      </c>
    </row>
    <row r="7" spans="1:7" x14ac:dyDescent="0.25">
      <c r="A7" s="206" t="s">
        <v>1150</v>
      </c>
      <c r="B7" s="206" t="s">
        <v>1008</v>
      </c>
      <c r="C7" s="206" t="s">
        <v>999</v>
      </c>
      <c r="D7" s="206" t="s">
        <v>1557</v>
      </c>
      <c r="F7" s="206" t="s">
        <v>1538</v>
      </c>
    </row>
    <row r="8" spans="1:7" x14ac:dyDescent="0.25">
      <c r="A8" s="206" t="s">
        <v>1480</v>
      </c>
      <c r="B8" s="206" t="s">
        <v>1014</v>
      </c>
      <c r="C8" s="206" t="s">
        <v>1022</v>
      </c>
      <c r="D8" s="206" t="s">
        <v>1558</v>
      </c>
      <c r="F8" s="206" t="s">
        <v>1539</v>
      </c>
    </row>
    <row r="9" spans="1:7" x14ac:dyDescent="0.25">
      <c r="A9" s="206" t="s">
        <v>1030</v>
      </c>
      <c r="B9" s="206" t="s">
        <v>1549</v>
      </c>
      <c r="C9" s="206" t="s">
        <v>989</v>
      </c>
      <c r="D9" s="206" t="s">
        <v>1559</v>
      </c>
    </row>
    <row r="10" spans="1:7" x14ac:dyDescent="0.25">
      <c r="A10" s="206" t="s">
        <v>1089</v>
      </c>
      <c r="B10" s="206" t="s">
        <v>1550</v>
      </c>
      <c r="C10" s="206" t="s">
        <v>1024</v>
      </c>
      <c r="D10" s="206" t="s">
        <v>1560</v>
      </c>
    </row>
    <row r="11" spans="1:7" x14ac:dyDescent="0.25">
      <c r="A11" s="206" t="s">
        <v>1076</v>
      </c>
      <c r="B11" s="206" t="s">
        <v>1551</v>
      </c>
      <c r="C11" s="206" t="s">
        <v>1004</v>
      </c>
      <c r="D11" s="206" t="s">
        <v>1561</v>
      </c>
    </row>
    <row r="12" spans="1:7" x14ac:dyDescent="0.25">
      <c r="A12" s="206" t="s">
        <v>1481</v>
      </c>
      <c r="B12" s="206" t="s">
        <v>994</v>
      </c>
      <c r="C12" s="206" t="s">
        <v>1011</v>
      </c>
      <c r="D12" s="206" t="s">
        <v>1562</v>
      </c>
    </row>
    <row r="13" spans="1:7" x14ac:dyDescent="0.25">
      <c r="A13" s="206" t="s">
        <v>1134</v>
      </c>
      <c r="B13" s="206" t="s">
        <v>993</v>
      </c>
      <c r="C13" s="206" t="s">
        <v>988</v>
      </c>
      <c r="D13" s="206" t="s">
        <v>1563</v>
      </c>
    </row>
    <row r="14" spans="1:7" x14ac:dyDescent="0.25">
      <c r="A14" s="206" t="s">
        <v>1140</v>
      </c>
      <c r="B14" s="206" t="s">
        <v>1552</v>
      </c>
      <c r="C14" s="206" t="s">
        <v>1025</v>
      </c>
      <c r="D14" s="206" t="s">
        <v>1564</v>
      </c>
    </row>
    <row r="15" spans="1:7" x14ac:dyDescent="0.25">
      <c r="A15" s="206" t="s">
        <v>1482</v>
      </c>
      <c r="B15" s="206" t="s">
        <v>1003</v>
      </c>
      <c r="C15" s="206" t="s">
        <v>990</v>
      </c>
      <c r="D15" s="206" t="s">
        <v>1565</v>
      </c>
    </row>
    <row r="16" spans="1:7" x14ac:dyDescent="0.25">
      <c r="A16" s="206" t="s">
        <v>1031</v>
      </c>
      <c r="B16" s="206" t="s">
        <v>1012</v>
      </c>
      <c r="C16" s="206" t="s">
        <v>998</v>
      </c>
      <c r="D16" s="206" t="s">
        <v>1566</v>
      </c>
    </row>
    <row r="17" spans="1:4" x14ac:dyDescent="0.25">
      <c r="A17" s="206" t="s">
        <v>1483</v>
      </c>
      <c r="B17" s="206" t="s">
        <v>1553</v>
      </c>
      <c r="C17" s="206" t="s">
        <v>1010</v>
      </c>
      <c r="D17" s="206" t="s">
        <v>1567</v>
      </c>
    </row>
    <row r="18" spans="1:4" x14ac:dyDescent="0.25">
      <c r="A18" s="206" t="s">
        <v>1484</v>
      </c>
      <c r="B18" s="206" t="s">
        <v>1000</v>
      </c>
      <c r="C18" s="206" t="s">
        <v>1002</v>
      </c>
      <c r="D18" s="206" t="s">
        <v>1568</v>
      </c>
    </row>
    <row r="19" spans="1:4" x14ac:dyDescent="0.25">
      <c r="A19" s="206" t="s">
        <v>1138</v>
      </c>
      <c r="B19" s="206" t="s">
        <v>1015</v>
      </c>
      <c r="C19" s="206" t="s">
        <v>1474</v>
      </c>
      <c r="D19" s="206" t="s">
        <v>1569</v>
      </c>
    </row>
    <row r="20" spans="1:4" x14ac:dyDescent="0.25">
      <c r="A20" s="206" t="s">
        <v>1102</v>
      </c>
      <c r="B20" s="206" t="s">
        <v>992</v>
      </c>
      <c r="C20" s="206" t="s">
        <v>1016</v>
      </c>
    </row>
    <row r="21" spans="1:4" x14ac:dyDescent="0.25">
      <c r="A21" s="206" t="s">
        <v>1159</v>
      </c>
      <c r="B21" s="206" t="s">
        <v>1593</v>
      </c>
      <c r="C21" s="206" t="s">
        <v>987</v>
      </c>
    </row>
    <row r="22" spans="1:4" x14ac:dyDescent="0.25">
      <c r="A22" s="206" t="s">
        <v>1122</v>
      </c>
      <c r="B22" s="206" t="s">
        <v>1594</v>
      </c>
    </row>
    <row r="23" spans="1:4" x14ac:dyDescent="0.25">
      <c r="A23" s="206" t="s">
        <v>1485</v>
      </c>
      <c r="B23" s="206" t="s">
        <v>1013</v>
      </c>
    </row>
    <row r="24" spans="1:4" x14ac:dyDescent="0.25">
      <c r="A24" s="206" t="s">
        <v>1114</v>
      </c>
      <c r="B24" s="206" t="s">
        <v>997</v>
      </c>
    </row>
    <row r="25" spans="1:4" x14ac:dyDescent="0.25">
      <c r="A25" s="206" t="s">
        <v>1033</v>
      </c>
      <c r="B25" s="206" t="s">
        <v>1021</v>
      </c>
    </row>
    <row r="26" spans="1:4" x14ac:dyDescent="0.25">
      <c r="A26" s="206" t="s">
        <v>1146</v>
      </c>
      <c r="B26" s="206" t="s">
        <v>1007</v>
      </c>
    </row>
    <row r="27" spans="1:4" x14ac:dyDescent="0.25">
      <c r="A27" s="206" t="s">
        <v>1103</v>
      </c>
      <c r="B27" s="206" t="s">
        <v>1001</v>
      </c>
    </row>
    <row r="28" spans="1:4" x14ac:dyDescent="0.25">
      <c r="A28" s="206" t="s">
        <v>1147</v>
      </c>
      <c r="B28" s="206" t="s">
        <v>1019</v>
      </c>
    </row>
    <row r="29" spans="1:4" x14ac:dyDescent="0.25">
      <c r="A29" s="206" t="s">
        <v>1486</v>
      </c>
    </row>
    <row r="30" spans="1:4" x14ac:dyDescent="0.25">
      <c r="A30" s="206" t="s">
        <v>1139</v>
      </c>
    </row>
    <row r="31" spans="1:4" x14ac:dyDescent="0.25">
      <c r="A31" s="206" t="s">
        <v>1590</v>
      </c>
    </row>
    <row r="32" spans="1:4" x14ac:dyDescent="0.25">
      <c r="A32" s="206" t="s">
        <v>1066</v>
      </c>
    </row>
    <row r="33" spans="1:1" x14ac:dyDescent="0.25">
      <c r="A33" s="206" t="s">
        <v>1083</v>
      </c>
    </row>
    <row r="34" spans="1:1" x14ac:dyDescent="0.25">
      <c r="A34" s="206" t="s">
        <v>1488</v>
      </c>
    </row>
    <row r="35" spans="1:1" x14ac:dyDescent="0.25">
      <c r="A35" s="206" t="s">
        <v>1078</v>
      </c>
    </row>
    <row r="36" spans="1:1" x14ac:dyDescent="0.25">
      <c r="A36" s="206" t="s">
        <v>1069</v>
      </c>
    </row>
    <row r="37" spans="1:1" x14ac:dyDescent="0.25">
      <c r="A37" s="206" t="s">
        <v>1489</v>
      </c>
    </row>
    <row r="38" spans="1:1" x14ac:dyDescent="0.25">
      <c r="A38" s="206" t="s">
        <v>1034</v>
      </c>
    </row>
    <row r="39" spans="1:1" x14ac:dyDescent="0.25">
      <c r="A39" s="206" t="s">
        <v>1035</v>
      </c>
    </row>
    <row r="40" spans="1:1" x14ac:dyDescent="0.25">
      <c r="A40" s="206" t="s">
        <v>1490</v>
      </c>
    </row>
    <row r="41" spans="1:1" x14ac:dyDescent="0.25">
      <c r="A41" s="206" t="s">
        <v>1037</v>
      </c>
    </row>
    <row r="42" spans="1:1" x14ac:dyDescent="0.25">
      <c r="A42" s="206" t="s">
        <v>1038</v>
      </c>
    </row>
    <row r="43" spans="1:1" x14ac:dyDescent="0.25">
      <c r="A43" s="206" t="s">
        <v>1479</v>
      </c>
    </row>
    <row r="44" spans="1:1" x14ac:dyDescent="0.25">
      <c r="A44" s="206" t="s">
        <v>1492</v>
      </c>
    </row>
    <row r="45" spans="1:1" x14ac:dyDescent="0.25">
      <c r="A45" s="206" t="s">
        <v>1493</v>
      </c>
    </row>
    <row r="46" spans="1:1" x14ac:dyDescent="0.25">
      <c r="A46" s="206" t="s">
        <v>1494</v>
      </c>
    </row>
    <row r="47" spans="1:1" x14ac:dyDescent="0.25">
      <c r="A47" s="206" t="s">
        <v>1495</v>
      </c>
    </row>
    <row r="48" spans="1:1" x14ac:dyDescent="0.25">
      <c r="A48" s="206" t="s">
        <v>1496</v>
      </c>
    </row>
    <row r="49" spans="1:1" x14ac:dyDescent="0.25">
      <c r="A49" s="206" t="s">
        <v>1498</v>
      </c>
    </row>
    <row r="50" spans="1:1" x14ac:dyDescent="0.25">
      <c r="A50" s="206" t="s">
        <v>1499</v>
      </c>
    </row>
    <row r="51" spans="1:1" x14ac:dyDescent="0.25">
      <c r="A51" s="206" t="s">
        <v>1500</v>
      </c>
    </row>
    <row r="52" spans="1:1" x14ac:dyDescent="0.25">
      <c r="A52" s="206" t="s">
        <v>1497</v>
      </c>
    </row>
    <row r="53" spans="1:1" x14ac:dyDescent="0.25">
      <c r="A53" s="206" t="s">
        <v>1501</v>
      </c>
    </row>
    <row r="54" spans="1:1" x14ac:dyDescent="0.25">
      <c r="A54" s="206" t="s">
        <v>1502</v>
      </c>
    </row>
    <row r="55" spans="1:1" x14ac:dyDescent="0.25">
      <c r="A55" s="206" t="s">
        <v>1503</v>
      </c>
    </row>
    <row r="56" spans="1:1" x14ac:dyDescent="0.25">
      <c r="A56" s="206" t="s">
        <v>1504</v>
      </c>
    </row>
    <row r="57" spans="1:1" x14ac:dyDescent="0.25">
      <c r="A57" s="206" t="s">
        <v>1588</v>
      </c>
    </row>
    <row r="58" spans="1:1" x14ac:dyDescent="0.25">
      <c r="A58" s="206" t="s">
        <v>1505</v>
      </c>
    </row>
    <row r="59" spans="1:1" x14ac:dyDescent="0.25">
      <c r="A59" s="206" t="s">
        <v>1506</v>
      </c>
    </row>
    <row r="60" spans="1:1" x14ac:dyDescent="0.25">
      <c r="A60" s="206" t="s">
        <v>1573</v>
      </c>
    </row>
    <row r="61" spans="1:1" x14ac:dyDescent="0.25">
      <c r="A61" s="206" t="s">
        <v>1041</v>
      </c>
    </row>
    <row r="62" spans="1:1" x14ac:dyDescent="0.25">
      <c r="A62" s="206" t="s">
        <v>1508</v>
      </c>
    </row>
    <row r="63" spans="1:1" x14ac:dyDescent="0.25">
      <c r="A63" s="206" t="s">
        <v>1509</v>
      </c>
    </row>
    <row r="64" spans="1:1" x14ac:dyDescent="0.25">
      <c r="A64" s="206" t="s">
        <v>1510</v>
      </c>
    </row>
    <row r="65" spans="1:1" x14ac:dyDescent="0.25">
      <c r="A65" s="206" t="s">
        <v>1087</v>
      </c>
    </row>
    <row r="66" spans="1:1" x14ac:dyDescent="0.25">
      <c r="A66" s="206" t="s">
        <v>1044</v>
      </c>
    </row>
    <row r="67" spans="1:1" x14ac:dyDescent="0.25">
      <c r="A67" s="206" t="s">
        <v>1130</v>
      </c>
    </row>
    <row r="68" spans="1:1" x14ac:dyDescent="0.25">
      <c r="A68" s="206" t="s">
        <v>1511</v>
      </c>
    </row>
    <row r="69" spans="1:1" x14ac:dyDescent="0.25">
      <c r="A69" s="206" t="s">
        <v>1079</v>
      </c>
    </row>
    <row r="70" spans="1:1" x14ac:dyDescent="0.25">
      <c r="A70" s="206" t="s">
        <v>1084</v>
      </c>
    </row>
    <row r="71" spans="1:1" x14ac:dyDescent="0.25">
      <c r="A71" s="206" t="s">
        <v>1487</v>
      </c>
    </row>
    <row r="72" spans="1:1" x14ac:dyDescent="0.25">
      <c r="A72" s="206" t="s">
        <v>1072</v>
      </c>
    </row>
    <row r="73" spans="1:1" x14ac:dyDescent="0.25">
      <c r="A73" s="206" t="s">
        <v>1121</v>
      </c>
    </row>
    <row r="74" spans="1:1" x14ac:dyDescent="0.25">
      <c r="A74" s="206" t="s">
        <v>1513</v>
      </c>
    </row>
    <row r="75" spans="1:1" x14ac:dyDescent="0.25">
      <c r="A75" s="206" t="s">
        <v>1514</v>
      </c>
    </row>
    <row r="76" spans="1:1" x14ac:dyDescent="0.25">
      <c r="A76" s="206" t="s">
        <v>1046</v>
      </c>
    </row>
    <row r="77" spans="1:1" x14ac:dyDescent="0.25">
      <c r="A77" s="206" t="s">
        <v>1515</v>
      </c>
    </row>
    <row r="78" spans="1:1" x14ac:dyDescent="0.25">
      <c r="A78" s="206" t="s">
        <v>1107</v>
      </c>
    </row>
    <row r="79" spans="1:1" x14ac:dyDescent="0.25">
      <c r="A79" s="206" t="s">
        <v>1516</v>
      </c>
    </row>
    <row r="80" spans="1:1" x14ac:dyDescent="0.25">
      <c r="A80" s="206" t="s">
        <v>1517</v>
      </c>
    </row>
    <row r="81" spans="1:1" x14ac:dyDescent="0.25">
      <c r="A81" s="206" t="s">
        <v>1098</v>
      </c>
    </row>
    <row r="82" spans="1:1" x14ac:dyDescent="0.25">
      <c r="A82" s="206" t="s">
        <v>1115</v>
      </c>
    </row>
    <row r="83" spans="1:1" x14ac:dyDescent="0.25">
      <c r="A83" s="206" t="s">
        <v>1048</v>
      </c>
    </row>
    <row r="84" spans="1:1" x14ac:dyDescent="0.25">
      <c r="A84" s="206" t="s">
        <v>1116</v>
      </c>
    </row>
    <row r="85" spans="1:1" x14ac:dyDescent="0.25">
      <c r="A85" s="206" t="s">
        <v>1067</v>
      </c>
    </row>
    <row r="86" spans="1:1" x14ac:dyDescent="0.25">
      <c r="A86" s="206" t="s">
        <v>1049</v>
      </c>
    </row>
    <row r="87" spans="1:1" x14ac:dyDescent="0.25">
      <c r="A87" s="206" t="s">
        <v>1518</v>
      </c>
    </row>
    <row r="88" spans="1:1" x14ac:dyDescent="0.25">
      <c r="A88" s="206" t="s">
        <v>1099</v>
      </c>
    </row>
    <row r="89" spans="1:1" x14ac:dyDescent="0.25">
      <c r="A89" s="206" t="s">
        <v>1117</v>
      </c>
    </row>
    <row r="90" spans="1:1" x14ac:dyDescent="0.25">
      <c r="A90" s="206" t="s">
        <v>1592</v>
      </c>
    </row>
    <row r="91" spans="1:1" x14ac:dyDescent="0.25">
      <c r="A91" s="206" t="s">
        <v>1519</v>
      </c>
    </row>
    <row r="92" spans="1:1" x14ac:dyDescent="0.25">
      <c r="A92" s="206" t="s">
        <v>1061</v>
      </c>
    </row>
    <row r="93" spans="1:1" x14ac:dyDescent="0.25">
      <c r="A93" s="206" t="s">
        <v>1520</v>
      </c>
    </row>
    <row r="94" spans="1:1" x14ac:dyDescent="0.25">
      <c r="A94" s="206" t="s">
        <v>1092</v>
      </c>
    </row>
    <row r="95" spans="1:1" x14ac:dyDescent="0.25">
      <c r="A95" s="206" t="s">
        <v>1153</v>
      </c>
    </row>
    <row r="96" spans="1:1" x14ac:dyDescent="0.25">
      <c r="A96" s="206" t="s">
        <v>1073</v>
      </c>
    </row>
    <row r="97" spans="1:1" x14ac:dyDescent="0.25">
      <c r="A97" s="206" t="s">
        <v>1149</v>
      </c>
    </row>
    <row r="98" spans="1:1" x14ac:dyDescent="0.25">
      <c r="A98" s="206" t="s">
        <v>1521</v>
      </c>
    </row>
    <row r="99" spans="1:1" x14ac:dyDescent="0.25">
      <c r="A99" s="206" t="s">
        <v>1064</v>
      </c>
    </row>
    <row r="100" spans="1:1" x14ac:dyDescent="0.25">
      <c r="A100" s="206" t="s">
        <v>1108</v>
      </c>
    </row>
    <row r="101" spans="1:1" x14ac:dyDescent="0.25">
      <c r="A101" s="206" t="s">
        <v>1053</v>
      </c>
    </row>
    <row r="102" spans="1:1" x14ac:dyDescent="0.25">
      <c r="A102" s="206" t="s">
        <v>1154</v>
      </c>
    </row>
    <row r="103" spans="1:1" x14ac:dyDescent="0.25">
      <c r="A103" s="206" t="s">
        <v>1085</v>
      </c>
    </row>
    <row r="104" spans="1:1" x14ac:dyDescent="0.25">
      <c r="A104" s="206" t="s">
        <v>1120</v>
      </c>
    </row>
    <row r="105" spans="1:1" x14ac:dyDescent="0.25">
      <c r="A105" s="206" t="s">
        <v>1157</v>
      </c>
    </row>
    <row r="106" spans="1:1" x14ac:dyDescent="0.25">
      <c r="A106" s="206" t="s">
        <v>1522</v>
      </c>
    </row>
    <row r="107" spans="1:1" x14ac:dyDescent="0.25">
      <c r="A107" s="206" t="s">
        <v>1162</v>
      </c>
    </row>
    <row r="108" spans="1:1" x14ac:dyDescent="0.25">
      <c r="A108" s="206" t="s">
        <v>1101</v>
      </c>
    </row>
    <row r="109" spans="1:1" x14ac:dyDescent="0.25">
      <c r="A109" s="206" t="s">
        <v>1523</v>
      </c>
    </row>
    <row r="110" spans="1:1" x14ac:dyDescent="0.25">
      <c r="A110" s="206" t="s">
        <v>1158</v>
      </c>
    </row>
    <row r="111" spans="1:1" x14ac:dyDescent="0.25">
      <c r="A111" s="206" t="s">
        <v>1524</v>
      </c>
    </row>
    <row r="112" spans="1:1" x14ac:dyDescent="0.25">
      <c r="A112" s="206" t="s">
        <v>1525</v>
      </c>
    </row>
    <row r="113" spans="1:1" x14ac:dyDescent="0.25">
      <c r="A113" s="206" t="s">
        <v>1095</v>
      </c>
    </row>
    <row r="114" spans="1:1" x14ac:dyDescent="0.25">
      <c r="A114" s="206" t="s">
        <v>1054</v>
      </c>
    </row>
    <row r="115" spans="1:1" x14ac:dyDescent="0.25">
      <c r="A115" s="206" t="s">
        <v>1055</v>
      </c>
    </row>
    <row r="116" spans="1:1" x14ac:dyDescent="0.25">
      <c r="A116" s="206" t="s">
        <v>1056</v>
      </c>
    </row>
    <row r="117" spans="1:1" x14ac:dyDescent="0.25">
      <c r="A117" s="206" t="s">
        <v>1526</v>
      </c>
    </row>
    <row r="118" spans="1:1" x14ac:dyDescent="0.25">
      <c r="A118" s="206" t="s">
        <v>1156</v>
      </c>
    </row>
    <row r="119" spans="1:1" x14ac:dyDescent="0.25">
      <c r="A119" s="206" t="s">
        <v>1110</v>
      </c>
    </row>
    <row r="120" spans="1:1" x14ac:dyDescent="0.25">
      <c r="A120" s="206" t="s">
        <v>1111</v>
      </c>
    </row>
    <row r="121" spans="1:1" x14ac:dyDescent="0.25">
      <c r="A121" s="206" t="s">
        <v>1132</v>
      </c>
    </row>
    <row r="122" spans="1:1" x14ac:dyDescent="0.25">
      <c r="A122" s="206" t="s">
        <v>1527</v>
      </c>
    </row>
    <row r="123" spans="1:1" x14ac:dyDescent="0.25">
      <c r="A123" s="206" t="s">
        <v>1057</v>
      </c>
    </row>
    <row r="124" spans="1:1" x14ac:dyDescent="0.25">
      <c r="A124" s="206" t="s">
        <v>1074</v>
      </c>
    </row>
    <row r="125" spans="1:1" x14ac:dyDescent="0.25">
      <c r="A125" s="206" t="s">
        <v>1068</v>
      </c>
    </row>
    <row r="126" spans="1:1" x14ac:dyDescent="0.25">
      <c r="A126" s="206" t="s">
        <v>1100</v>
      </c>
    </row>
    <row r="127" spans="1:1" x14ac:dyDescent="0.25">
      <c r="A127" s="206" t="s">
        <v>1528</v>
      </c>
    </row>
    <row r="128" spans="1:1" x14ac:dyDescent="0.25">
      <c r="A128" s="206" t="s">
        <v>1058</v>
      </c>
    </row>
    <row r="129" spans="1:1" x14ac:dyDescent="0.25">
      <c r="A129" s="206" t="s">
        <v>1094</v>
      </c>
    </row>
    <row r="130" spans="1:1" x14ac:dyDescent="0.25">
      <c r="A130" s="206" t="s">
        <v>1529</v>
      </c>
    </row>
    <row r="131" spans="1:1" x14ac:dyDescent="0.25">
      <c r="A131" s="206" t="s">
        <v>1530</v>
      </c>
    </row>
    <row r="132" spans="1:1" x14ac:dyDescent="0.25">
      <c r="A132" s="206" t="s">
        <v>1531</v>
      </c>
    </row>
    <row r="133" spans="1:1" x14ac:dyDescent="0.25">
      <c r="A133" s="206" t="s">
        <v>1062</v>
      </c>
    </row>
    <row r="134" spans="1:1" x14ac:dyDescent="0.25">
      <c r="A134" s="206" t="s">
        <v>1507</v>
      </c>
    </row>
    <row r="135" spans="1:1" x14ac:dyDescent="0.25">
      <c r="A135" s="206" t="s">
        <v>1532</v>
      </c>
    </row>
  </sheetData>
  <sheetProtection algorithmName="SHA-512" hashValue="MEBLqXvgz/T7qthpVBpzWnB3+LgTouscj5YVFi7Zsv1ssSZWRDTvYSOn9kagg7Ex0rhrLCdkl3Fh6HDSU/1KKg==" saltValue="CaoqtoNr7rVE7c6duv1NOA==" spinCount="100000" sheet="1" objects="1" scenarios="1"/>
  <sortState xmlns:xlrd2="http://schemas.microsoft.com/office/spreadsheetml/2017/richdata2" ref="A1:G1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3942-A44A-44FD-B8E6-AC524C6E3DB2}">
  <dimension ref="A1:D209"/>
  <sheetViews>
    <sheetView topLeftCell="A170" workbookViewId="0">
      <selection activeCell="H187" sqref="H187"/>
    </sheetView>
  </sheetViews>
  <sheetFormatPr baseColWidth="10" defaultRowHeight="15" x14ac:dyDescent="0.25"/>
  <cols>
    <col min="1" max="1" width="22.28515625" style="206" customWidth="1"/>
    <col min="2" max="2" width="18.42578125" style="209" customWidth="1"/>
    <col min="3" max="3" width="11.42578125" style="206"/>
    <col min="8" max="8" width="20.28515625" bestFit="1" customWidth="1"/>
    <col min="9" max="9" width="11.85546875" bestFit="1" customWidth="1"/>
  </cols>
  <sheetData>
    <row r="1" spans="1:4" x14ac:dyDescent="0.25">
      <c r="A1" s="207" t="s">
        <v>1571</v>
      </c>
      <c r="B1" s="208" t="s">
        <v>1572</v>
      </c>
      <c r="C1" s="207" t="s">
        <v>1574</v>
      </c>
      <c r="D1" t="s">
        <v>1589</v>
      </c>
    </row>
    <row r="2" spans="1:4" x14ac:dyDescent="0.25">
      <c r="A2" s="206" t="s">
        <v>1137</v>
      </c>
      <c r="B2" s="209">
        <v>12000</v>
      </c>
      <c r="C2" s="206" t="s">
        <v>1477</v>
      </c>
      <c r="D2">
        <v>1</v>
      </c>
    </row>
    <row r="3" spans="1:4" x14ac:dyDescent="0.25">
      <c r="A3" s="206" t="s">
        <v>1512</v>
      </c>
      <c r="B3" s="209">
        <v>12000</v>
      </c>
      <c r="C3" s="206" t="s">
        <v>1477</v>
      </c>
      <c r="D3">
        <f>+D2+1</f>
        <v>2</v>
      </c>
    </row>
    <row r="4" spans="1:4" x14ac:dyDescent="0.25">
      <c r="A4" s="206" t="s">
        <v>1478</v>
      </c>
      <c r="B4" s="209">
        <v>3500</v>
      </c>
      <c r="C4" s="206" t="s">
        <v>1477</v>
      </c>
      <c r="D4">
        <f t="shared" ref="D4:D67" si="0">+D3+1</f>
        <v>3</v>
      </c>
    </row>
    <row r="5" spans="1:4" x14ac:dyDescent="0.25">
      <c r="A5" s="206" t="s">
        <v>1491</v>
      </c>
      <c r="B5" s="209">
        <v>8000</v>
      </c>
      <c r="C5" s="206" t="s">
        <v>1477</v>
      </c>
      <c r="D5">
        <f t="shared" si="0"/>
        <v>4</v>
      </c>
    </row>
    <row r="6" spans="1:4" x14ac:dyDescent="0.25">
      <c r="A6" s="206" t="s">
        <v>1150</v>
      </c>
      <c r="B6" s="209">
        <v>16000</v>
      </c>
      <c r="C6" s="206" t="s">
        <v>1477</v>
      </c>
      <c r="D6">
        <f t="shared" si="0"/>
        <v>5</v>
      </c>
    </row>
    <row r="7" spans="1:4" x14ac:dyDescent="0.25">
      <c r="A7" s="206" t="s">
        <v>1480</v>
      </c>
      <c r="B7" s="209">
        <v>200</v>
      </c>
      <c r="C7" s="206" t="s">
        <v>1477</v>
      </c>
      <c r="D7">
        <f t="shared" si="0"/>
        <v>6</v>
      </c>
    </row>
    <row r="8" spans="1:4" x14ac:dyDescent="0.25">
      <c r="A8" s="206" t="s">
        <v>1030</v>
      </c>
      <c r="B8" s="209">
        <v>200</v>
      </c>
      <c r="C8" s="206" t="s">
        <v>1477</v>
      </c>
      <c r="D8">
        <f t="shared" si="0"/>
        <v>7</v>
      </c>
    </row>
    <row r="9" spans="1:4" x14ac:dyDescent="0.25">
      <c r="A9" s="206" t="s">
        <v>1089</v>
      </c>
      <c r="B9" s="209">
        <v>3200</v>
      </c>
      <c r="C9" s="206" t="s">
        <v>1477</v>
      </c>
      <c r="D9">
        <f t="shared" si="0"/>
        <v>8</v>
      </c>
    </row>
    <row r="10" spans="1:4" x14ac:dyDescent="0.25">
      <c r="A10" s="206" t="s">
        <v>1076</v>
      </c>
      <c r="B10" s="209">
        <f>+(3000+8000)/2</f>
        <v>5500</v>
      </c>
      <c r="C10" s="206" t="s">
        <v>1477</v>
      </c>
      <c r="D10">
        <f t="shared" si="0"/>
        <v>9</v>
      </c>
    </row>
    <row r="11" spans="1:4" x14ac:dyDescent="0.25">
      <c r="A11" s="206" t="s">
        <v>1481</v>
      </c>
      <c r="B11" s="209">
        <f>+(2000+600)/2</f>
        <v>1300</v>
      </c>
      <c r="C11" s="206" t="s">
        <v>1477</v>
      </c>
      <c r="D11">
        <f t="shared" si="0"/>
        <v>10</v>
      </c>
    </row>
    <row r="12" spans="1:4" x14ac:dyDescent="0.25">
      <c r="A12" s="206" t="s">
        <v>1134</v>
      </c>
      <c r="B12" s="209">
        <v>9500</v>
      </c>
      <c r="C12" s="206" t="s">
        <v>1477</v>
      </c>
      <c r="D12">
        <f t="shared" si="0"/>
        <v>11</v>
      </c>
    </row>
    <row r="13" spans="1:4" x14ac:dyDescent="0.25">
      <c r="A13" s="206" t="s">
        <v>1140</v>
      </c>
      <c r="B13" s="209">
        <v>14000</v>
      </c>
      <c r="C13" s="206" t="s">
        <v>1477</v>
      </c>
      <c r="D13">
        <f t="shared" si="0"/>
        <v>12</v>
      </c>
    </row>
    <row r="14" spans="1:4" x14ac:dyDescent="0.25">
      <c r="A14" s="206" t="s">
        <v>1482</v>
      </c>
      <c r="B14" s="209">
        <f>+(2800+5000)/2</f>
        <v>3900</v>
      </c>
      <c r="C14" s="206" t="s">
        <v>1477</v>
      </c>
      <c r="D14">
        <f t="shared" si="0"/>
        <v>13</v>
      </c>
    </row>
    <row r="15" spans="1:4" x14ac:dyDescent="0.25">
      <c r="A15" s="206" t="s">
        <v>1031</v>
      </c>
      <c r="B15" s="209">
        <v>200</v>
      </c>
      <c r="C15" s="206" t="s">
        <v>1477</v>
      </c>
      <c r="D15">
        <f t="shared" si="0"/>
        <v>14</v>
      </c>
    </row>
    <row r="16" spans="1:4" x14ac:dyDescent="0.25">
      <c r="A16" s="206" t="s">
        <v>1483</v>
      </c>
      <c r="B16" s="209">
        <v>200</v>
      </c>
      <c r="C16" s="206" t="s">
        <v>1477</v>
      </c>
      <c r="D16">
        <f t="shared" si="0"/>
        <v>15</v>
      </c>
    </row>
    <row r="17" spans="1:4" x14ac:dyDescent="0.25">
      <c r="A17" s="206" t="s">
        <v>1484</v>
      </c>
      <c r="B17" s="209">
        <f>+(7500+2800)/2</f>
        <v>5150</v>
      </c>
      <c r="C17" s="206" t="s">
        <v>1477</v>
      </c>
      <c r="D17">
        <f t="shared" si="0"/>
        <v>16</v>
      </c>
    </row>
    <row r="18" spans="1:4" x14ac:dyDescent="0.25">
      <c r="A18" s="206" t="s">
        <v>1138</v>
      </c>
      <c r="B18" s="209">
        <v>12000</v>
      </c>
      <c r="C18" s="206" t="s">
        <v>1477</v>
      </c>
      <c r="D18">
        <f t="shared" si="0"/>
        <v>17</v>
      </c>
    </row>
    <row r="19" spans="1:4" x14ac:dyDescent="0.25">
      <c r="A19" s="206" t="s">
        <v>1102</v>
      </c>
      <c r="B19" s="209">
        <v>6500</v>
      </c>
      <c r="C19" s="206" t="s">
        <v>1477</v>
      </c>
      <c r="D19">
        <f t="shared" si="0"/>
        <v>18</v>
      </c>
    </row>
    <row r="20" spans="1:4" x14ac:dyDescent="0.25">
      <c r="A20" s="206" t="s">
        <v>1159</v>
      </c>
      <c r="B20" s="209">
        <v>18000</v>
      </c>
      <c r="C20" s="206" t="s">
        <v>1477</v>
      </c>
      <c r="D20">
        <f t="shared" si="0"/>
        <v>19</v>
      </c>
    </row>
    <row r="21" spans="1:4" x14ac:dyDescent="0.25">
      <c r="A21" s="206" t="s">
        <v>1122</v>
      </c>
      <c r="B21" s="209">
        <v>8000</v>
      </c>
      <c r="C21" s="206" t="s">
        <v>1477</v>
      </c>
      <c r="D21">
        <f t="shared" si="0"/>
        <v>20</v>
      </c>
    </row>
    <row r="22" spans="1:4" x14ac:dyDescent="0.25">
      <c r="A22" s="206" t="s">
        <v>1485</v>
      </c>
      <c r="B22" s="209">
        <v>13500</v>
      </c>
      <c r="C22" s="206" t="s">
        <v>1477</v>
      </c>
      <c r="D22">
        <f t="shared" si="0"/>
        <v>21</v>
      </c>
    </row>
    <row r="23" spans="1:4" x14ac:dyDescent="0.25">
      <c r="A23" s="206" t="s">
        <v>1114</v>
      </c>
      <c r="B23" s="209">
        <v>7500</v>
      </c>
      <c r="C23" s="206" t="s">
        <v>1477</v>
      </c>
      <c r="D23">
        <f t="shared" si="0"/>
        <v>22</v>
      </c>
    </row>
    <row r="24" spans="1:4" x14ac:dyDescent="0.25">
      <c r="A24" s="206" t="s">
        <v>1033</v>
      </c>
      <c r="B24" s="209">
        <v>7000</v>
      </c>
      <c r="C24" s="206" t="s">
        <v>1477</v>
      </c>
      <c r="D24">
        <f t="shared" si="0"/>
        <v>23</v>
      </c>
    </row>
    <row r="25" spans="1:4" x14ac:dyDescent="0.25">
      <c r="A25" s="206" t="s">
        <v>1146</v>
      </c>
      <c r="B25" s="209">
        <v>13500</v>
      </c>
      <c r="C25" s="206" t="s">
        <v>1477</v>
      </c>
      <c r="D25">
        <f t="shared" si="0"/>
        <v>24</v>
      </c>
    </row>
    <row r="26" spans="1:4" x14ac:dyDescent="0.25">
      <c r="A26" s="206" t="s">
        <v>1103</v>
      </c>
      <c r="B26" s="209">
        <v>2600</v>
      </c>
      <c r="C26" s="206" t="s">
        <v>1477</v>
      </c>
      <c r="D26">
        <f t="shared" si="0"/>
        <v>25</v>
      </c>
    </row>
    <row r="27" spans="1:4" x14ac:dyDescent="0.25">
      <c r="A27" s="206" t="s">
        <v>1147</v>
      </c>
      <c r="B27" s="209">
        <v>14000</v>
      </c>
      <c r="C27" s="206" t="s">
        <v>1477</v>
      </c>
      <c r="D27">
        <f t="shared" si="0"/>
        <v>26</v>
      </c>
    </row>
    <row r="28" spans="1:4" x14ac:dyDescent="0.25">
      <c r="A28" s="206" t="s">
        <v>1486</v>
      </c>
      <c r="B28" s="209">
        <f>+(6500+3000)/2</f>
        <v>4750</v>
      </c>
      <c r="C28" s="206" t="s">
        <v>1477</v>
      </c>
      <c r="D28">
        <f t="shared" si="0"/>
        <v>27</v>
      </c>
    </row>
    <row r="29" spans="1:4" x14ac:dyDescent="0.25">
      <c r="A29" s="206" t="s">
        <v>1139</v>
      </c>
      <c r="B29" s="209">
        <v>12000</v>
      </c>
      <c r="C29" s="206" t="s">
        <v>1477</v>
      </c>
      <c r="D29">
        <f t="shared" si="0"/>
        <v>28</v>
      </c>
    </row>
    <row r="30" spans="1:4" x14ac:dyDescent="0.25">
      <c r="A30" s="206" t="s">
        <v>1590</v>
      </c>
      <c r="B30" s="209">
        <v>16000</v>
      </c>
      <c r="C30" s="206" t="s">
        <v>1477</v>
      </c>
      <c r="D30">
        <f t="shared" si="0"/>
        <v>29</v>
      </c>
    </row>
    <row r="31" spans="1:4" x14ac:dyDescent="0.25">
      <c r="A31" s="206" t="s">
        <v>1066</v>
      </c>
      <c r="B31" s="209">
        <v>2500</v>
      </c>
      <c r="C31" s="206" t="s">
        <v>1477</v>
      </c>
      <c r="D31">
        <f t="shared" si="0"/>
        <v>30</v>
      </c>
    </row>
    <row r="32" spans="1:4" x14ac:dyDescent="0.25">
      <c r="A32" s="206" t="s">
        <v>1083</v>
      </c>
      <c r="B32" s="209">
        <v>4000</v>
      </c>
      <c r="C32" s="206" t="s">
        <v>1477</v>
      </c>
      <c r="D32">
        <f t="shared" si="0"/>
        <v>31</v>
      </c>
    </row>
    <row r="33" spans="1:4" x14ac:dyDescent="0.25">
      <c r="A33" s="206" t="s">
        <v>1488</v>
      </c>
      <c r="B33" s="209">
        <v>5500</v>
      </c>
      <c r="C33" s="206" t="s">
        <v>1477</v>
      </c>
      <c r="D33">
        <f t="shared" si="0"/>
        <v>32</v>
      </c>
    </row>
    <row r="34" spans="1:4" x14ac:dyDescent="0.25">
      <c r="A34" s="206" t="s">
        <v>1078</v>
      </c>
      <c r="B34" s="209">
        <v>2800</v>
      </c>
      <c r="C34" s="206" t="s">
        <v>1477</v>
      </c>
      <c r="D34">
        <f t="shared" si="0"/>
        <v>33</v>
      </c>
    </row>
    <row r="35" spans="1:4" x14ac:dyDescent="0.25">
      <c r="A35" s="206" t="s">
        <v>1069</v>
      </c>
      <c r="B35" s="209">
        <v>2600</v>
      </c>
      <c r="C35" s="206" t="s">
        <v>1477</v>
      </c>
      <c r="D35">
        <f t="shared" si="0"/>
        <v>34</v>
      </c>
    </row>
    <row r="36" spans="1:4" x14ac:dyDescent="0.25">
      <c r="A36" s="206" t="s">
        <v>1489</v>
      </c>
      <c r="B36" s="209">
        <v>200</v>
      </c>
      <c r="C36" s="206" t="s">
        <v>1477</v>
      </c>
      <c r="D36">
        <f t="shared" si="0"/>
        <v>35</v>
      </c>
    </row>
    <row r="37" spans="1:4" x14ac:dyDescent="0.25">
      <c r="A37" s="206" t="s">
        <v>1034</v>
      </c>
      <c r="B37" s="209">
        <v>200</v>
      </c>
      <c r="C37" s="206" t="s">
        <v>1477</v>
      </c>
      <c r="D37">
        <f t="shared" si="0"/>
        <v>36</v>
      </c>
    </row>
    <row r="38" spans="1:4" x14ac:dyDescent="0.25">
      <c r="A38" s="206" t="s">
        <v>1035</v>
      </c>
      <c r="B38" s="209">
        <v>200</v>
      </c>
      <c r="C38" s="206" t="s">
        <v>1477</v>
      </c>
      <c r="D38">
        <f t="shared" si="0"/>
        <v>37</v>
      </c>
    </row>
    <row r="39" spans="1:4" x14ac:dyDescent="0.25">
      <c r="A39" s="206" t="s">
        <v>1490</v>
      </c>
      <c r="B39" s="209">
        <v>200</v>
      </c>
      <c r="C39" s="206" t="s">
        <v>1477</v>
      </c>
      <c r="D39">
        <f t="shared" si="0"/>
        <v>38</v>
      </c>
    </row>
    <row r="40" spans="1:4" x14ac:dyDescent="0.25">
      <c r="A40" s="206" t="s">
        <v>1037</v>
      </c>
      <c r="B40" s="209">
        <v>200</v>
      </c>
      <c r="C40" s="206" t="s">
        <v>1477</v>
      </c>
      <c r="D40">
        <f t="shared" si="0"/>
        <v>39</v>
      </c>
    </row>
    <row r="41" spans="1:4" x14ac:dyDescent="0.25">
      <c r="A41" s="206" t="s">
        <v>1038</v>
      </c>
      <c r="B41" s="209">
        <v>200</v>
      </c>
      <c r="C41" s="206" t="s">
        <v>1477</v>
      </c>
      <c r="D41">
        <f t="shared" si="0"/>
        <v>40</v>
      </c>
    </row>
    <row r="42" spans="1:4" x14ac:dyDescent="0.25">
      <c r="A42" s="206" t="s">
        <v>1479</v>
      </c>
      <c r="B42" s="209">
        <f>+(2800+5000)/2</f>
        <v>3900</v>
      </c>
      <c r="C42" s="206" t="s">
        <v>1477</v>
      </c>
      <c r="D42">
        <f t="shared" si="0"/>
        <v>41</v>
      </c>
    </row>
    <row r="43" spans="1:4" x14ac:dyDescent="0.25">
      <c r="A43" s="206" t="s">
        <v>1492</v>
      </c>
      <c r="B43" s="209">
        <v>9000</v>
      </c>
      <c r="C43" s="206" t="s">
        <v>1477</v>
      </c>
      <c r="D43">
        <f t="shared" si="0"/>
        <v>42</v>
      </c>
    </row>
    <row r="44" spans="1:4" x14ac:dyDescent="0.25">
      <c r="A44" s="206" t="s">
        <v>1493</v>
      </c>
      <c r="B44" s="209">
        <v>2800</v>
      </c>
      <c r="C44" s="206" t="s">
        <v>1477</v>
      </c>
      <c r="D44">
        <f t="shared" si="0"/>
        <v>43</v>
      </c>
    </row>
    <row r="45" spans="1:4" x14ac:dyDescent="0.25">
      <c r="A45" s="206" t="s">
        <v>1494</v>
      </c>
      <c r="B45" s="209">
        <v>14000</v>
      </c>
      <c r="C45" s="206" t="s">
        <v>1477</v>
      </c>
      <c r="D45">
        <f t="shared" si="0"/>
        <v>44</v>
      </c>
    </row>
    <row r="46" spans="1:4" x14ac:dyDescent="0.25">
      <c r="A46" s="206" t="s">
        <v>1495</v>
      </c>
      <c r="B46" s="209">
        <f>+(8000+3000)/2</f>
        <v>5500</v>
      </c>
      <c r="C46" s="206" t="s">
        <v>1477</v>
      </c>
      <c r="D46">
        <f t="shared" si="0"/>
        <v>45</v>
      </c>
    </row>
    <row r="47" spans="1:4" x14ac:dyDescent="0.25">
      <c r="A47" s="206" t="s">
        <v>1496</v>
      </c>
      <c r="B47" s="209">
        <v>3200</v>
      </c>
      <c r="C47" s="206" t="s">
        <v>1477</v>
      </c>
      <c r="D47">
        <f t="shared" si="0"/>
        <v>46</v>
      </c>
    </row>
    <row r="48" spans="1:4" x14ac:dyDescent="0.25">
      <c r="A48" s="206" t="s">
        <v>1498</v>
      </c>
      <c r="B48" s="209">
        <v>2800</v>
      </c>
      <c r="C48" s="206" t="s">
        <v>1477</v>
      </c>
      <c r="D48">
        <f t="shared" si="0"/>
        <v>47</v>
      </c>
    </row>
    <row r="49" spans="1:4" x14ac:dyDescent="0.25">
      <c r="A49" s="206" t="s">
        <v>1499</v>
      </c>
      <c r="B49" s="209">
        <v>2200</v>
      </c>
      <c r="C49" s="206" t="s">
        <v>1477</v>
      </c>
      <c r="D49">
        <f t="shared" si="0"/>
        <v>48</v>
      </c>
    </row>
    <row r="50" spans="1:4" x14ac:dyDescent="0.25">
      <c r="A50" s="206" t="s">
        <v>1500</v>
      </c>
      <c r="B50" s="209">
        <v>2200</v>
      </c>
      <c r="C50" s="206" t="s">
        <v>1477</v>
      </c>
      <c r="D50">
        <f t="shared" si="0"/>
        <v>49</v>
      </c>
    </row>
    <row r="51" spans="1:4" x14ac:dyDescent="0.25">
      <c r="A51" s="206" t="s">
        <v>1497</v>
      </c>
      <c r="B51" s="209">
        <v>3100</v>
      </c>
      <c r="C51" s="206" t="s">
        <v>1477</v>
      </c>
      <c r="D51">
        <f t="shared" si="0"/>
        <v>50</v>
      </c>
    </row>
    <row r="52" spans="1:4" x14ac:dyDescent="0.25">
      <c r="A52" s="206" t="s">
        <v>1501</v>
      </c>
      <c r="B52" s="209">
        <v>600</v>
      </c>
      <c r="C52" s="206" t="s">
        <v>1477</v>
      </c>
      <c r="D52">
        <f t="shared" si="0"/>
        <v>51</v>
      </c>
    </row>
    <row r="53" spans="1:4" x14ac:dyDescent="0.25">
      <c r="A53" s="206" t="s">
        <v>1502</v>
      </c>
      <c r="B53" s="209">
        <v>8000</v>
      </c>
      <c r="C53" s="206" t="s">
        <v>1477</v>
      </c>
      <c r="D53">
        <f t="shared" si="0"/>
        <v>52</v>
      </c>
    </row>
    <row r="54" spans="1:4" x14ac:dyDescent="0.25">
      <c r="A54" s="206" t="s">
        <v>1503</v>
      </c>
      <c r="B54" s="209">
        <v>11000</v>
      </c>
      <c r="C54" s="206" t="s">
        <v>1477</v>
      </c>
      <c r="D54">
        <f t="shared" si="0"/>
        <v>53</v>
      </c>
    </row>
    <row r="55" spans="1:4" x14ac:dyDescent="0.25">
      <c r="A55" s="206" t="s">
        <v>1504</v>
      </c>
      <c r="B55" s="209">
        <v>200</v>
      </c>
      <c r="C55" s="206" t="s">
        <v>1477</v>
      </c>
      <c r="D55">
        <f t="shared" si="0"/>
        <v>54</v>
      </c>
    </row>
    <row r="56" spans="1:4" x14ac:dyDescent="0.25">
      <c r="A56" s="206" t="s">
        <v>1588</v>
      </c>
      <c r="B56" s="209">
        <v>200</v>
      </c>
      <c r="C56" s="206" t="s">
        <v>1477</v>
      </c>
      <c r="D56">
        <f t="shared" si="0"/>
        <v>55</v>
      </c>
    </row>
    <row r="57" spans="1:4" x14ac:dyDescent="0.25">
      <c r="A57" s="206" t="s">
        <v>1505</v>
      </c>
      <c r="B57" s="209">
        <v>9000</v>
      </c>
      <c r="C57" s="206" t="s">
        <v>1477</v>
      </c>
      <c r="D57">
        <f t="shared" si="0"/>
        <v>56</v>
      </c>
    </row>
    <row r="58" spans="1:4" x14ac:dyDescent="0.25">
      <c r="A58" s="206" t="s">
        <v>1506</v>
      </c>
      <c r="B58" s="209">
        <v>8000</v>
      </c>
      <c r="C58" s="206" t="s">
        <v>1477</v>
      </c>
      <c r="D58">
        <f t="shared" si="0"/>
        <v>57</v>
      </c>
    </row>
    <row r="59" spans="1:4" x14ac:dyDescent="0.25">
      <c r="A59" s="206" t="s">
        <v>1573</v>
      </c>
      <c r="B59" s="209">
        <f>+(3800+5000)/2</f>
        <v>4400</v>
      </c>
      <c r="C59" s="206" t="s">
        <v>1477</v>
      </c>
      <c r="D59">
        <f t="shared" si="0"/>
        <v>58</v>
      </c>
    </row>
    <row r="60" spans="1:4" x14ac:dyDescent="0.25">
      <c r="A60" s="206" t="s">
        <v>1041</v>
      </c>
      <c r="B60" s="209">
        <v>200</v>
      </c>
      <c r="C60" s="206" t="s">
        <v>1477</v>
      </c>
      <c r="D60">
        <f t="shared" si="0"/>
        <v>59</v>
      </c>
    </row>
    <row r="61" spans="1:4" x14ac:dyDescent="0.25">
      <c r="A61" s="206" t="s">
        <v>1508</v>
      </c>
      <c r="B61" s="209">
        <v>200</v>
      </c>
      <c r="C61" s="206" t="s">
        <v>1477</v>
      </c>
      <c r="D61">
        <f t="shared" si="0"/>
        <v>60</v>
      </c>
    </row>
    <row r="62" spans="1:4" x14ac:dyDescent="0.25">
      <c r="A62" s="206" t="s">
        <v>1509</v>
      </c>
      <c r="B62" s="209">
        <v>200</v>
      </c>
      <c r="C62" s="206" t="s">
        <v>1477</v>
      </c>
      <c r="D62">
        <f t="shared" si="0"/>
        <v>61</v>
      </c>
    </row>
    <row r="63" spans="1:4" x14ac:dyDescent="0.25">
      <c r="A63" s="206" t="s">
        <v>1510</v>
      </c>
      <c r="B63" s="209">
        <v>14000</v>
      </c>
      <c r="C63" s="206" t="s">
        <v>1477</v>
      </c>
      <c r="D63">
        <f t="shared" si="0"/>
        <v>62</v>
      </c>
    </row>
    <row r="64" spans="1:4" x14ac:dyDescent="0.25">
      <c r="A64" s="206" t="s">
        <v>1087</v>
      </c>
      <c r="B64" s="209">
        <v>200</v>
      </c>
      <c r="C64" s="206" t="s">
        <v>1477</v>
      </c>
      <c r="D64">
        <f t="shared" si="0"/>
        <v>63</v>
      </c>
    </row>
    <row r="65" spans="1:4" x14ac:dyDescent="0.25">
      <c r="A65" s="206" t="s">
        <v>1044</v>
      </c>
      <c r="B65" s="209">
        <v>200</v>
      </c>
      <c r="C65" s="206" t="s">
        <v>1477</v>
      </c>
      <c r="D65">
        <f t="shared" si="0"/>
        <v>64</v>
      </c>
    </row>
    <row r="66" spans="1:4" x14ac:dyDescent="0.25">
      <c r="A66" s="206" t="s">
        <v>1130</v>
      </c>
      <c r="B66" s="209">
        <v>6000</v>
      </c>
      <c r="C66" s="206" t="s">
        <v>1477</v>
      </c>
      <c r="D66">
        <f t="shared" si="0"/>
        <v>65</v>
      </c>
    </row>
    <row r="67" spans="1:4" x14ac:dyDescent="0.25">
      <c r="A67" s="206" t="s">
        <v>1511</v>
      </c>
      <c r="B67" s="209">
        <v>200</v>
      </c>
      <c r="C67" s="206" t="s">
        <v>1477</v>
      </c>
      <c r="D67">
        <f t="shared" si="0"/>
        <v>66</v>
      </c>
    </row>
    <row r="68" spans="1:4" x14ac:dyDescent="0.25">
      <c r="A68" s="206" t="s">
        <v>1079</v>
      </c>
      <c r="B68" s="209">
        <v>2800</v>
      </c>
      <c r="C68" s="206" t="s">
        <v>1477</v>
      </c>
      <c r="D68">
        <f t="shared" ref="D68:D131" si="1">+D67+1</f>
        <v>67</v>
      </c>
    </row>
    <row r="69" spans="1:4" x14ac:dyDescent="0.25">
      <c r="A69" s="206" t="s">
        <v>1084</v>
      </c>
      <c r="B69" s="209">
        <v>3000</v>
      </c>
      <c r="C69" s="206" t="s">
        <v>1477</v>
      </c>
      <c r="D69">
        <f t="shared" si="1"/>
        <v>68</v>
      </c>
    </row>
    <row r="70" spans="1:4" x14ac:dyDescent="0.25">
      <c r="A70" s="206" t="s">
        <v>1487</v>
      </c>
      <c r="B70" s="209">
        <v>2200</v>
      </c>
      <c r="C70" s="206" t="s">
        <v>1477</v>
      </c>
      <c r="D70">
        <f t="shared" si="1"/>
        <v>69</v>
      </c>
    </row>
    <row r="71" spans="1:4" x14ac:dyDescent="0.25">
      <c r="A71" s="206" t="s">
        <v>1072</v>
      </c>
      <c r="B71" s="209">
        <v>2200</v>
      </c>
      <c r="C71" s="206" t="s">
        <v>1477</v>
      </c>
      <c r="D71">
        <f t="shared" si="1"/>
        <v>70</v>
      </c>
    </row>
    <row r="72" spans="1:4" x14ac:dyDescent="0.25">
      <c r="A72" s="206" t="s">
        <v>1121</v>
      </c>
      <c r="B72" s="209">
        <v>8000</v>
      </c>
      <c r="C72" s="206" t="s">
        <v>1477</v>
      </c>
      <c r="D72">
        <f t="shared" si="1"/>
        <v>71</v>
      </c>
    </row>
    <row r="73" spans="1:4" x14ac:dyDescent="0.25">
      <c r="A73" s="206" t="s">
        <v>1513</v>
      </c>
      <c r="B73" s="209">
        <f>+(9000+6000)/2</f>
        <v>7500</v>
      </c>
      <c r="C73" s="206" t="s">
        <v>1477</v>
      </c>
      <c r="D73">
        <f t="shared" si="1"/>
        <v>72</v>
      </c>
    </row>
    <row r="74" spans="1:4" x14ac:dyDescent="0.25">
      <c r="A74" s="206" t="s">
        <v>1514</v>
      </c>
      <c r="B74" s="209">
        <v>7000</v>
      </c>
      <c r="C74" s="206" t="s">
        <v>1477</v>
      </c>
      <c r="D74">
        <f t="shared" si="1"/>
        <v>73</v>
      </c>
    </row>
    <row r="75" spans="1:4" x14ac:dyDescent="0.25">
      <c r="A75" s="206" t="s">
        <v>1046</v>
      </c>
      <c r="B75" s="209">
        <v>200</v>
      </c>
      <c r="C75" s="206" t="s">
        <v>1477</v>
      </c>
      <c r="D75">
        <f t="shared" si="1"/>
        <v>74</v>
      </c>
    </row>
    <row r="76" spans="1:4" x14ac:dyDescent="0.25">
      <c r="A76" s="206" t="s">
        <v>1515</v>
      </c>
      <c r="B76" s="209">
        <v>15000</v>
      </c>
      <c r="C76" s="206" t="s">
        <v>1477</v>
      </c>
      <c r="D76">
        <f t="shared" si="1"/>
        <v>75</v>
      </c>
    </row>
    <row r="77" spans="1:4" x14ac:dyDescent="0.25">
      <c r="A77" s="206" t="s">
        <v>1107</v>
      </c>
      <c r="B77" s="209">
        <f>+(6500+2600)/2</f>
        <v>4550</v>
      </c>
      <c r="C77" s="206" t="s">
        <v>1477</v>
      </c>
      <c r="D77">
        <f t="shared" si="1"/>
        <v>76</v>
      </c>
    </row>
    <row r="78" spans="1:4" x14ac:dyDescent="0.25">
      <c r="A78" s="206" t="s">
        <v>1516</v>
      </c>
      <c r="B78" s="209">
        <v>3200</v>
      </c>
      <c r="C78" s="206" t="s">
        <v>1477</v>
      </c>
      <c r="D78">
        <f t="shared" si="1"/>
        <v>77</v>
      </c>
    </row>
    <row r="79" spans="1:4" x14ac:dyDescent="0.25">
      <c r="A79" s="206" t="s">
        <v>1517</v>
      </c>
      <c r="B79" s="209">
        <v>200</v>
      </c>
      <c r="C79" s="206" t="s">
        <v>1477</v>
      </c>
      <c r="D79">
        <f t="shared" si="1"/>
        <v>78</v>
      </c>
    </row>
    <row r="80" spans="1:4" x14ac:dyDescent="0.25">
      <c r="A80" s="206" t="s">
        <v>1098</v>
      </c>
      <c r="B80" s="209">
        <v>200</v>
      </c>
      <c r="C80" s="206" t="s">
        <v>1477</v>
      </c>
      <c r="D80">
        <f t="shared" si="1"/>
        <v>79</v>
      </c>
    </row>
    <row r="81" spans="1:4" x14ac:dyDescent="0.25">
      <c r="A81" s="206" t="s">
        <v>1115</v>
      </c>
      <c r="B81" s="209">
        <v>7000</v>
      </c>
      <c r="C81" s="206" t="s">
        <v>1477</v>
      </c>
      <c r="D81">
        <f t="shared" si="1"/>
        <v>80</v>
      </c>
    </row>
    <row r="82" spans="1:4" x14ac:dyDescent="0.25">
      <c r="A82" s="206" t="s">
        <v>1048</v>
      </c>
      <c r="B82" s="209">
        <v>200</v>
      </c>
      <c r="C82" s="206" t="s">
        <v>1477</v>
      </c>
      <c r="D82">
        <f t="shared" si="1"/>
        <v>81</v>
      </c>
    </row>
    <row r="83" spans="1:4" x14ac:dyDescent="0.25">
      <c r="A83" s="206" t="s">
        <v>1116</v>
      </c>
      <c r="B83" s="209">
        <v>7000</v>
      </c>
      <c r="C83" s="206" t="s">
        <v>1477</v>
      </c>
      <c r="D83">
        <f t="shared" si="1"/>
        <v>82</v>
      </c>
    </row>
    <row r="84" spans="1:4" x14ac:dyDescent="0.25">
      <c r="A84" s="206" t="s">
        <v>1067</v>
      </c>
      <c r="B84" s="209">
        <v>1800</v>
      </c>
      <c r="C84" s="206" t="s">
        <v>1477</v>
      </c>
      <c r="D84">
        <f t="shared" si="1"/>
        <v>83</v>
      </c>
    </row>
    <row r="85" spans="1:4" x14ac:dyDescent="0.25">
      <c r="A85" s="206" t="s">
        <v>1049</v>
      </c>
      <c r="B85" s="209">
        <v>200</v>
      </c>
      <c r="C85" s="206" t="s">
        <v>1477</v>
      </c>
      <c r="D85">
        <f t="shared" si="1"/>
        <v>84</v>
      </c>
    </row>
    <row r="86" spans="1:4" x14ac:dyDescent="0.25">
      <c r="A86" s="206" t="s">
        <v>1518</v>
      </c>
      <c r="B86" s="209">
        <v>200</v>
      </c>
      <c r="C86" s="206" t="s">
        <v>1477</v>
      </c>
      <c r="D86">
        <f t="shared" si="1"/>
        <v>85</v>
      </c>
    </row>
    <row r="87" spans="1:4" x14ac:dyDescent="0.25">
      <c r="A87" s="206" t="s">
        <v>1099</v>
      </c>
      <c r="B87" s="209">
        <v>5500</v>
      </c>
      <c r="C87" s="206" t="s">
        <v>1477</v>
      </c>
      <c r="D87">
        <f t="shared" si="1"/>
        <v>86</v>
      </c>
    </row>
    <row r="88" spans="1:4" x14ac:dyDescent="0.25">
      <c r="A88" s="206" t="s">
        <v>1117</v>
      </c>
      <c r="B88" s="209">
        <f>+(8000+6000)/2</f>
        <v>7000</v>
      </c>
      <c r="C88" s="206" t="s">
        <v>1477</v>
      </c>
      <c r="D88">
        <f t="shared" si="1"/>
        <v>87</v>
      </c>
    </row>
    <row r="89" spans="1:4" x14ac:dyDescent="0.25">
      <c r="A89" s="206" t="s">
        <v>1592</v>
      </c>
      <c r="B89" s="209">
        <v>9000</v>
      </c>
      <c r="C89" s="206" t="s">
        <v>1477</v>
      </c>
      <c r="D89">
        <f t="shared" si="1"/>
        <v>88</v>
      </c>
    </row>
    <row r="90" spans="1:4" x14ac:dyDescent="0.25">
      <c r="A90" s="206" t="s">
        <v>1519</v>
      </c>
      <c r="B90" s="209">
        <f>+(2800+3000+7500)/3</f>
        <v>4433.333333333333</v>
      </c>
      <c r="C90" s="206" t="s">
        <v>1477</v>
      </c>
      <c r="D90">
        <f t="shared" si="1"/>
        <v>89</v>
      </c>
    </row>
    <row r="91" spans="1:4" x14ac:dyDescent="0.25">
      <c r="A91" s="206" t="s">
        <v>1061</v>
      </c>
      <c r="B91" s="209">
        <v>600</v>
      </c>
      <c r="C91" s="206" t="s">
        <v>1477</v>
      </c>
      <c r="D91">
        <f t="shared" si="1"/>
        <v>90</v>
      </c>
    </row>
    <row r="92" spans="1:4" x14ac:dyDescent="0.25">
      <c r="A92" s="206" t="s">
        <v>1520</v>
      </c>
      <c r="B92" s="209">
        <v>7000</v>
      </c>
      <c r="C92" s="206" t="s">
        <v>1477</v>
      </c>
      <c r="D92">
        <f t="shared" si="1"/>
        <v>91</v>
      </c>
    </row>
    <row r="93" spans="1:4" x14ac:dyDescent="0.25">
      <c r="A93" s="206" t="s">
        <v>1092</v>
      </c>
      <c r="B93" s="209">
        <v>5000</v>
      </c>
      <c r="C93" s="206" t="s">
        <v>1477</v>
      </c>
      <c r="D93">
        <f t="shared" si="1"/>
        <v>92</v>
      </c>
    </row>
    <row r="94" spans="1:4" x14ac:dyDescent="0.25">
      <c r="A94" s="206" t="s">
        <v>1153</v>
      </c>
      <c r="B94" s="209">
        <v>16000</v>
      </c>
      <c r="C94" s="206" t="s">
        <v>1477</v>
      </c>
      <c r="D94">
        <f t="shared" si="1"/>
        <v>93</v>
      </c>
    </row>
    <row r="95" spans="1:4" x14ac:dyDescent="0.25">
      <c r="A95" s="206" t="s">
        <v>1073</v>
      </c>
      <c r="B95" s="209">
        <v>2600</v>
      </c>
      <c r="C95" s="206" t="s">
        <v>1477</v>
      </c>
      <c r="D95">
        <f t="shared" si="1"/>
        <v>94</v>
      </c>
    </row>
    <row r="96" spans="1:4" x14ac:dyDescent="0.25">
      <c r="A96" s="206" t="s">
        <v>1149</v>
      </c>
      <c r="B96" s="209">
        <v>15000</v>
      </c>
      <c r="C96" s="206" t="s">
        <v>1477</v>
      </c>
      <c r="D96">
        <f t="shared" si="1"/>
        <v>95</v>
      </c>
    </row>
    <row r="97" spans="1:4" x14ac:dyDescent="0.25">
      <c r="A97" s="206" t="s">
        <v>1521</v>
      </c>
      <c r="B97" s="209">
        <v>200</v>
      </c>
      <c r="C97" s="206" t="s">
        <v>1477</v>
      </c>
      <c r="D97">
        <f t="shared" si="1"/>
        <v>96</v>
      </c>
    </row>
    <row r="98" spans="1:4" x14ac:dyDescent="0.25">
      <c r="A98" s="206" t="s">
        <v>1064</v>
      </c>
      <c r="B98" s="209">
        <v>2000</v>
      </c>
      <c r="C98" s="206" t="s">
        <v>1477</v>
      </c>
      <c r="D98">
        <f t="shared" si="1"/>
        <v>97</v>
      </c>
    </row>
    <row r="99" spans="1:4" x14ac:dyDescent="0.25">
      <c r="A99" s="206" t="s">
        <v>1108</v>
      </c>
      <c r="B99" s="209">
        <v>200</v>
      </c>
      <c r="C99" s="206" t="s">
        <v>1477</v>
      </c>
      <c r="D99">
        <f t="shared" si="1"/>
        <v>98</v>
      </c>
    </row>
    <row r="100" spans="1:4" x14ac:dyDescent="0.25">
      <c r="A100" s="206" t="s">
        <v>1053</v>
      </c>
      <c r="B100" s="209">
        <v>200</v>
      </c>
      <c r="C100" s="206" t="s">
        <v>1477</v>
      </c>
      <c r="D100">
        <f t="shared" si="1"/>
        <v>99</v>
      </c>
    </row>
    <row r="101" spans="1:4" x14ac:dyDescent="0.25">
      <c r="A101" s="206" t="s">
        <v>1154</v>
      </c>
      <c r="B101" s="209">
        <v>13500</v>
      </c>
      <c r="C101" s="206" t="s">
        <v>1477</v>
      </c>
      <c r="D101">
        <f t="shared" si="1"/>
        <v>100</v>
      </c>
    </row>
    <row r="102" spans="1:4" x14ac:dyDescent="0.25">
      <c r="A102" s="206" t="s">
        <v>1085</v>
      </c>
      <c r="B102" s="209">
        <v>3000</v>
      </c>
      <c r="C102" s="206" t="s">
        <v>1477</v>
      </c>
      <c r="D102">
        <f t="shared" si="1"/>
        <v>101</v>
      </c>
    </row>
    <row r="103" spans="1:4" x14ac:dyDescent="0.25">
      <c r="A103" s="206" t="s">
        <v>1120</v>
      </c>
      <c r="B103" s="209">
        <v>7000</v>
      </c>
      <c r="C103" s="206" t="s">
        <v>1477</v>
      </c>
      <c r="D103">
        <f t="shared" si="1"/>
        <v>102</v>
      </c>
    </row>
    <row r="104" spans="1:4" x14ac:dyDescent="0.25">
      <c r="A104" s="206" t="s">
        <v>1157</v>
      </c>
      <c r="B104" s="209">
        <v>16000</v>
      </c>
      <c r="C104" s="206" t="s">
        <v>1477</v>
      </c>
      <c r="D104">
        <f t="shared" si="1"/>
        <v>103</v>
      </c>
    </row>
    <row r="105" spans="1:4" x14ac:dyDescent="0.25">
      <c r="A105" s="206" t="s">
        <v>1522</v>
      </c>
      <c r="B105" s="209">
        <v>7000</v>
      </c>
      <c r="C105" s="206" t="s">
        <v>1477</v>
      </c>
      <c r="D105">
        <f t="shared" si="1"/>
        <v>104</v>
      </c>
    </row>
    <row r="106" spans="1:4" x14ac:dyDescent="0.25">
      <c r="A106" s="206" t="s">
        <v>1162</v>
      </c>
      <c r="B106" s="209">
        <v>3800</v>
      </c>
      <c r="C106" s="206" t="s">
        <v>1477</v>
      </c>
      <c r="D106">
        <f t="shared" si="1"/>
        <v>105</v>
      </c>
    </row>
    <row r="107" spans="1:4" x14ac:dyDescent="0.25">
      <c r="A107" s="206" t="s">
        <v>1101</v>
      </c>
      <c r="B107" s="209">
        <v>6500</v>
      </c>
      <c r="C107" s="206" t="s">
        <v>1477</v>
      </c>
      <c r="D107">
        <f t="shared" si="1"/>
        <v>106</v>
      </c>
    </row>
    <row r="108" spans="1:4" x14ac:dyDescent="0.25">
      <c r="A108" s="206" t="s">
        <v>1523</v>
      </c>
      <c r="B108" s="209">
        <v>5000</v>
      </c>
      <c r="C108" s="206" t="s">
        <v>1477</v>
      </c>
      <c r="D108">
        <f t="shared" si="1"/>
        <v>107</v>
      </c>
    </row>
    <row r="109" spans="1:4" x14ac:dyDescent="0.25">
      <c r="A109" s="206" t="s">
        <v>1158</v>
      </c>
      <c r="B109" s="209">
        <v>16000</v>
      </c>
      <c r="C109" s="206" t="s">
        <v>1477</v>
      </c>
      <c r="D109">
        <f t="shared" si="1"/>
        <v>108</v>
      </c>
    </row>
    <row r="110" spans="1:4" x14ac:dyDescent="0.25">
      <c r="A110" s="206" t="s">
        <v>1524</v>
      </c>
      <c r="B110" s="209">
        <v>9500</v>
      </c>
      <c r="C110" s="206" t="s">
        <v>1477</v>
      </c>
      <c r="D110">
        <f t="shared" si="1"/>
        <v>109</v>
      </c>
    </row>
    <row r="111" spans="1:4" x14ac:dyDescent="0.25">
      <c r="A111" s="206" t="s">
        <v>1525</v>
      </c>
      <c r="B111" s="209">
        <v>12000</v>
      </c>
      <c r="C111" s="206" t="s">
        <v>1477</v>
      </c>
      <c r="D111">
        <f t="shared" si="1"/>
        <v>110</v>
      </c>
    </row>
    <row r="112" spans="1:4" x14ac:dyDescent="0.25">
      <c r="A112" s="206" t="s">
        <v>1095</v>
      </c>
      <c r="B112" s="209">
        <v>5000</v>
      </c>
      <c r="C112" s="206" t="s">
        <v>1477</v>
      </c>
      <c r="D112">
        <f t="shared" si="1"/>
        <v>111</v>
      </c>
    </row>
    <row r="113" spans="1:4" x14ac:dyDescent="0.25">
      <c r="A113" s="206" t="s">
        <v>1054</v>
      </c>
      <c r="B113" s="209">
        <v>200</v>
      </c>
      <c r="C113" s="206" t="s">
        <v>1477</v>
      </c>
      <c r="D113">
        <f t="shared" si="1"/>
        <v>112</v>
      </c>
    </row>
    <row r="114" spans="1:4" x14ac:dyDescent="0.25">
      <c r="A114" s="206" t="s">
        <v>1055</v>
      </c>
      <c r="B114" s="209">
        <v>200</v>
      </c>
      <c r="C114" s="206" t="s">
        <v>1477</v>
      </c>
      <c r="D114">
        <f t="shared" si="1"/>
        <v>113</v>
      </c>
    </row>
    <row r="115" spans="1:4" x14ac:dyDescent="0.25">
      <c r="A115" s="206" t="s">
        <v>1056</v>
      </c>
      <c r="B115" s="209">
        <v>200</v>
      </c>
      <c r="C115" s="206" t="s">
        <v>1477</v>
      </c>
      <c r="D115">
        <f t="shared" si="1"/>
        <v>114</v>
      </c>
    </row>
    <row r="116" spans="1:4" x14ac:dyDescent="0.25">
      <c r="A116" s="206" t="s">
        <v>1526</v>
      </c>
      <c r="B116" s="209">
        <v>13500</v>
      </c>
      <c r="C116" s="206" t="s">
        <v>1477</v>
      </c>
      <c r="D116">
        <f t="shared" si="1"/>
        <v>115</v>
      </c>
    </row>
    <row r="117" spans="1:4" x14ac:dyDescent="0.25">
      <c r="A117" s="206" t="s">
        <v>1156</v>
      </c>
      <c r="B117" s="209">
        <v>13500</v>
      </c>
      <c r="C117" s="206" t="s">
        <v>1477</v>
      </c>
      <c r="D117">
        <f t="shared" si="1"/>
        <v>116</v>
      </c>
    </row>
    <row r="118" spans="1:4" x14ac:dyDescent="0.25">
      <c r="A118" s="206" t="s">
        <v>1110</v>
      </c>
      <c r="B118" s="209">
        <v>7000</v>
      </c>
      <c r="C118" s="206" t="s">
        <v>1477</v>
      </c>
      <c r="D118">
        <f t="shared" si="1"/>
        <v>117</v>
      </c>
    </row>
    <row r="119" spans="1:4" x14ac:dyDescent="0.25">
      <c r="A119" s="206" t="s">
        <v>1111</v>
      </c>
      <c r="B119" s="209">
        <v>6500</v>
      </c>
      <c r="C119" s="206" t="s">
        <v>1477</v>
      </c>
      <c r="D119">
        <f t="shared" si="1"/>
        <v>118</v>
      </c>
    </row>
    <row r="120" spans="1:4" x14ac:dyDescent="0.25">
      <c r="A120" s="206" t="s">
        <v>1132</v>
      </c>
      <c r="B120" s="209">
        <v>8500</v>
      </c>
      <c r="C120" s="206" t="s">
        <v>1477</v>
      </c>
      <c r="D120">
        <f t="shared" si="1"/>
        <v>119</v>
      </c>
    </row>
    <row r="121" spans="1:4" x14ac:dyDescent="0.25">
      <c r="A121" s="206" t="s">
        <v>1527</v>
      </c>
      <c r="B121" s="209">
        <v>2800</v>
      </c>
      <c r="C121" s="206" t="s">
        <v>1477</v>
      </c>
      <c r="D121">
        <f t="shared" si="1"/>
        <v>120</v>
      </c>
    </row>
    <row r="122" spans="1:4" x14ac:dyDescent="0.25">
      <c r="A122" s="206" t="s">
        <v>1057</v>
      </c>
      <c r="B122" s="209">
        <v>200</v>
      </c>
      <c r="C122" s="206" t="s">
        <v>1477</v>
      </c>
      <c r="D122">
        <f t="shared" si="1"/>
        <v>121</v>
      </c>
    </row>
    <row r="123" spans="1:4" x14ac:dyDescent="0.25">
      <c r="A123" s="206" t="s">
        <v>1074</v>
      </c>
      <c r="B123" s="209">
        <v>2600</v>
      </c>
      <c r="C123" s="206" t="s">
        <v>1477</v>
      </c>
      <c r="D123">
        <f t="shared" si="1"/>
        <v>122</v>
      </c>
    </row>
    <row r="124" spans="1:4" x14ac:dyDescent="0.25">
      <c r="A124" s="206" t="s">
        <v>1068</v>
      </c>
      <c r="B124" s="209">
        <f>+(2000+2800)/2</f>
        <v>2400</v>
      </c>
      <c r="C124" s="206" t="s">
        <v>1477</v>
      </c>
      <c r="D124">
        <f t="shared" si="1"/>
        <v>123</v>
      </c>
    </row>
    <row r="125" spans="1:4" x14ac:dyDescent="0.25">
      <c r="A125" s="206" t="s">
        <v>1100</v>
      </c>
      <c r="B125" s="209">
        <v>6500</v>
      </c>
      <c r="C125" s="206" t="s">
        <v>1477</v>
      </c>
      <c r="D125">
        <f t="shared" si="1"/>
        <v>124</v>
      </c>
    </row>
    <row r="126" spans="1:4" x14ac:dyDescent="0.25">
      <c r="A126" s="206" t="s">
        <v>1528</v>
      </c>
      <c r="B126" s="209">
        <v>6500</v>
      </c>
      <c r="C126" s="206" t="s">
        <v>1477</v>
      </c>
      <c r="D126">
        <f t="shared" si="1"/>
        <v>125</v>
      </c>
    </row>
    <row r="127" spans="1:4" x14ac:dyDescent="0.25">
      <c r="A127" s="206" t="s">
        <v>1058</v>
      </c>
      <c r="B127" s="209">
        <v>200</v>
      </c>
      <c r="C127" s="206" t="s">
        <v>1477</v>
      </c>
      <c r="D127">
        <f t="shared" si="1"/>
        <v>126</v>
      </c>
    </row>
    <row r="128" spans="1:4" x14ac:dyDescent="0.25">
      <c r="A128" s="206" t="s">
        <v>1094</v>
      </c>
      <c r="B128" s="209">
        <v>200</v>
      </c>
      <c r="C128" s="206" t="s">
        <v>1477</v>
      </c>
      <c r="D128">
        <f t="shared" si="1"/>
        <v>127</v>
      </c>
    </row>
    <row r="129" spans="1:4" x14ac:dyDescent="0.25">
      <c r="A129" s="206" t="s">
        <v>1529</v>
      </c>
      <c r="B129" s="209">
        <f>+(7000+8000)/2</f>
        <v>7500</v>
      </c>
      <c r="C129" s="206" t="s">
        <v>1477</v>
      </c>
      <c r="D129">
        <f t="shared" si="1"/>
        <v>128</v>
      </c>
    </row>
    <row r="130" spans="1:4" x14ac:dyDescent="0.25">
      <c r="A130" s="206" t="s">
        <v>1530</v>
      </c>
      <c r="B130" s="209">
        <v>200</v>
      </c>
      <c r="C130" s="206" t="s">
        <v>1477</v>
      </c>
      <c r="D130">
        <f t="shared" si="1"/>
        <v>129</v>
      </c>
    </row>
    <row r="131" spans="1:4" x14ac:dyDescent="0.25">
      <c r="A131" s="206" t="s">
        <v>1531</v>
      </c>
      <c r="B131" s="209">
        <v>600</v>
      </c>
      <c r="C131" s="206" t="s">
        <v>1477</v>
      </c>
      <c r="D131">
        <f t="shared" si="1"/>
        <v>130</v>
      </c>
    </row>
    <row r="132" spans="1:4" x14ac:dyDescent="0.25">
      <c r="A132" s="206" t="s">
        <v>1062</v>
      </c>
      <c r="B132" s="209">
        <v>600</v>
      </c>
      <c r="C132" s="206" t="s">
        <v>1477</v>
      </c>
      <c r="D132">
        <f t="shared" ref="D132:D195" si="2">+D131+1</f>
        <v>131</v>
      </c>
    </row>
    <row r="133" spans="1:4" x14ac:dyDescent="0.25">
      <c r="A133" s="206" t="s">
        <v>1507</v>
      </c>
      <c r="B133" s="209">
        <v>8000</v>
      </c>
      <c r="C133" s="206" t="s">
        <v>1477</v>
      </c>
      <c r="D133">
        <f t="shared" si="2"/>
        <v>132</v>
      </c>
    </row>
    <row r="134" spans="1:4" x14ac:dyDescent="0.25">
      <c r="A134" s="206" t="s">
        <v>1532</v>
      </c>
      <c r="B134" s="209">
        <v>11500</v>
      </c>
      <c r="C134" s="206" t="s">
        <v>1477</v>
      </c>
      <c r="D134">
        <f t="shared" si="2"/>
        <v>133</v>
      </c>
    </row>
    <row r="135" spans="1:4" x14ac:dyDescent="0.25">
      <c r="A135" s="206" t="s">
        <v>1028</v>
      </c>
      <c r="B135" s="209">
        <v>16000</v>
      </c>
      <c r="C135" s="206" t="s">
        <v>1575</v>
      </c>
      <c r="D135">
        <f t="shared" si="2"/>
        <v>134</v>
      </c>
    </row>
    <row r="136" spans="1:4" x14ac:dyDescent="0.25">
      <c r="A136" s="206" t="s">
        <v>1027</v>
      </c>
      <c r="B136" s="209">
        <v>16000</v>
      </c>
      <c r="C136" s="206" t="s">
        <v>1575</v>
      </c>
      <c r="D136">
        <f t="shared" si="2"/>
        <v>135</v>
      </c>
    </row>
    <row r="137" spans="1:4" x14ac:dyDescent="0.25">
      <c r="A137" s="206" t="s">
        <v>991</v>
      </c>
      <c r="B137" s="209">
        <v>8000</v>
      </c>
      <c r="C137" s="206" t="s">
        <v>1575</v>
      </c>
      <c r="D137">
        <f t="shared" si="2"/>
        <v>136</v>
      </c>
    </row>
    <row r="138" spans="1:4" x14ac:dyDescent="0.25">
      <c r="A138" s="206" t="s">
        <v>1473</v>
      </c>
      <c r="B138" s="209">
        <v>16000</v>
      </c>
      <c r="C138" s="206" t="s">
        <v>1575</v>
      </c>
      <c r="D138">
        <f t="shared" si="2"/>
        <v>137</v>
      </c>
    </row>
    <row r="139" spans="1:4" x14ac:dyDescent="0.25">
      <c r="A139" s="206" t="s">
        <v>999</v>
      </c>
      <c r="B139" s="209">
        <f>+(3200+2400)/2</f>
        <v>2800</v>
      </c>
      <c r="C139" s="206" t="s">
        <v>1575</v>
      </c>
      <c r="D139">
        <f t="shared" si="2"/>
        <v>138</v>
      </c>
    </row>
    <row r="140" spans="1:4" x14ac:dyDescent="0.25">
      <c r="A140" s="206" t="s">
        <v>1022</v>
      </c>
      <c r="B140" s="209">
        <f>+(16000+12000+3400)/3</f>
        <v>10466.666666666666</v>
      </c>
      <c r="C140" s="206" t="s">
        <v>1575</v>
      </c>
      <c r="D140">
        <f t="shared" si="2"/>
        <v>139</v>
      </c>
    </row>
    <row r="141" spans="1:4" x14ac:dyDescent="0.25">
      <c r="A141" s="206" t="s">
        <v>989</v>
      </c>
      <c r="B141" s="209">
        <f>+(700+2400)/2</f>
        <v>1550</v>
      </c>
      <c r="C141" s="206" t="s">
        <v>1575</v>
      </c>
      <c r="D141">
        <f t="shared" si="2"/>
        <v>140</v>
      </c>
    </row>
    <row r="142" spans="1:4" x14ac:dyDescent="0.25">
      <c r="A142" s="206" t="s">
        <v>1024</v>
      </c>
      <c r="B142" s="209">
        <f>+(16000+10000)/2</f>
        <v>13000</v>
      </c>
      <c r="C142" s="206" t="s">
        <v>1575</v>
      </c>
      <c r="D142">
        <f t="shared" si="2"/>
        <v>141</v>
      </c>
    </row>
    <row r="143" spans="1:4" x14ac:dyDescent="0.25">
      <c r="A143" s="206" t="s">
        <v>1004</v>
      </c>
      <c r="B143" s="209">
        <f>+(10000+3000)/2</f>
        <v>6500</v>
      </c>
      <c r="C143" s="206" t="s">
        <v>1575</v>
      </c>
      <c r="D143">
        <f t="shared" si="2"/>
        <v>142</v>
      </c>
    </row>
    <row r="144" spans="1:4" x14ac:dyDescent="0.25">
      <c r="A144" s="206" t="s">
        <v>1011</v>
      </c>
      <c r="B144" s="209">
        <v>10000</v>
      </c>
      <c r="C144" s="206" t="s">
        <v>1575</v>
      </c>
      <c r="D144">
        <f t="shared" si="2"/>
        <v>143</v>
      </c>
    </row>
    <row r="145" spans="1:4" x14ac:dyDescent="0.25">
      <c r="A145" s="206" t="s">
        <v>988</v>
      </c>
      <c r="B145" s="209">
        <v>2500</v>
      </c>
      <c r="C145" s="206" t="s">
        <v>1575</v>
      </c>
      <c r="D145">
        <f t="shared" si="2"/>
        <v>144</v>
      </c>
    </row>
    <row r="146" spans="1:4" x14ac:dyDescent="0.25">
      <c r="A146" s="206" t="s">
        <v>1025</v>
      </c>
      <c r="B146" s="209">
        <v>16000</v>
      </c>
      <c r="C146" s="206" t="s">
        <v>1575</v>
      </c>
      <c r="D146">
        <f t="shared" si="2"/>
        <v>145</v>
      </c>
    </row>
    <row r="147" spans="1:4" x14ac:dyDescent="0.25">
      <c r="A147" s="206" t="s">
        <v>990</v>
      </c>
      <c r="B147" s="209">
        <f>+(8000+2500+400)/3</f>
        <v>3633.3333333333335</v>
      </c>
      <c r="C147" s="206" t="s">
        <v>1575</v>
      </c>
      <c r="D147">
        <f t="shared" si="2"/>
        <v>146</v>
      </c>
    </row>
    <row r="148" spans="1:4" x14ac:dyDescent="0.25">
      <c r="A148" s="206" t="s">
        <v>998</v>
      </c>
      <c r="B148" s="209">
        <f>+(3200+2400)/2</f>
        <v>2800</v>
      </c>
      <c r="C148" s="206" t="s">
        <v>1575</v>
      </c>
      <c r="D148">
        <f t="shared" si="2"/>
        <v>147</v>
      </c>
    </row>
    <row r="149" spans="1:4" x14ac:dyDescent="0.25">
      <c r="A149" s="206" t="s">
        <v>1010</v>
      </c>
      <c r="B149" s="209">
        <v>10000</v>
      </c>
      <c r="C149" s="206" t="s">
        <v>1575</v>
      </c>
      <c r="D149">
        <f t="shared" si="2"/>
        <v>148</v>
      </c>
    </row>
    <row r="150" spans="1:4" x14ac:dyDescent="0.25">
      <c r="A150" s="206" t="s">
        <v>1002</v>
      </c>
      <c r="B150" s="209">
        <f>+(5500+2400)/2</f>
        <v>3950</v>
      </c>
      <c r="C150" s="206" t="s">
        <v>1575</v>
      </c>
      <c r="D150">
        <f t="shared" si="2"/>
        <v>149</v>
      </c>
    </row>
    <row r="151" spans="1:4" x14ac:dyDescent="0.25">
      <c r="A151" s="206" t="s">
        <v>1474</v>
      </c>
      <c r="B151" s="209">
        <v>16000</v>
      </c>
      <c r="C151" s="206" t="s">
        <v>1575</v>
      </c>
      <c r="D151">
        <f t="shared" si="2"/>
        <v>150</v>
      </c>
    </row>
    <row r="152" spans="1:4" x14ac:dyDescent="0.25">
      <c r="A152" s="206" t="s">
        <v>1016</v>
      </c>
      <c r="B152" s="209">
        <f>+(8000+10000)/2</f>
        <v>9000</v>
      </c>
      <c r="C152" s="206" t="s">
        <v>1575</v>
      </c>
      <c r="D152">
        <f t="shared" si="2"/>
        <v>151</v>
      </c>
    </row>
    <row r="153" spans="1:4" x14ac:dyDescent="0.25">
      <c r="A153" s="206" t="s">
        <v>987</v>
      </c>
      <c r="B153" s="209">
        <v>400</v>
      </c>
      <c r="C153" s="206" t="s">
        <v>1575</v>
      </c>
      <c r="D153">
        <f t="shared" si="2"/>
        <v>152</v>
      </c>
    </row>
    <row r="154" spans="1:4" x14ac:dyDescent="0.25">
      <c r="A154" s="206" t="s">
        <v>1005</v>
      </c>
      <c r="B154" s="209">
        <v>1000</v>
      </c>
      <c r="C154" s="206" t="s">
        <v>1165</v>
      </c>
      <c r="D154">
        <f t="shared" si="2"/>
        <v>153</v>
      </c>
    </row>
    <row r="155" spans="1:4" x14ac:dyDescent="0.25">
      <c r="A155" s="206" t="s">
        <v>1548</v>
      </c>
      <c r="B155" s="209">
        <v>7500</v>
      </c>
      <c r="C155" s="206" t="s">
        <v>1165</v>
      </c>
      <c r="D155">
        <f t="shared" si="2"/>
        <v>154</v>
      </c>
    </row>
    <row r="156" spans="1:4" x14ac:dyDescent="0.25">
      <c r="A156" s="206" t="s">
        <v>1591</v>
      </c>
      <c r="B156" s="209">
        <v>7500</v>
      </c>
      <c r="C156" s="206" t="s">
        <v>1165</v>
      </c>
      <c r="D156">
        <f t="shared" si="2"/>
        <v>155</v>
      </c>
    </row>
    <row r="157" spans="1:4" x14ac:dyDescent="0.25">
      <c r="A157" s="206" t="s">
        <v>995</v>
      </c>
      <c r="B157" s="209">
        <v>300</v>
      </c>
      <c r="C157" s="206" t="s">
        <v>1165</v>
      </c>
      <c r="D157">
        <f t="shared" si="2"/>
        <v>156</v>
      </c>
    </row>
    <row r="158" spans="1:4" x14ac:dyDescent="0.25">
      <c r="A158" s="206" t="s">
        <v>1008</v>
      </c>
      <c r="B158" s="209">
        <v>8000</v>
      </c>
      <c r="C158" s="206" t="s">
        <v>1165</v>
      </c>
      <c r="D158">
        <f t="shared" si="2"/>
        <v>157</v>
      </c>
    </row>
    <row r="159" spans="1:4" x14ac:dyDescent="0.25">
      <c r="A159" s="206" t="s">
        <v>1014</v>
      </c>
      <c r="B159" s="209">
        <v>9500</v>
      </c>
      <c r="C159" s="206" t="s">
        <v>1165</v>
      </c>
      <c r="D159">
        <f t="shared" si="2"/>
        <v>158</v>
      </c>
    </row>
    <row r="160" spans="1:4" x14ac:dyDescent="0.25">
      <c r="A160" s="206" t="s">
        <v>1549</v>
      </c>
      <c r="B160" s="209">
        <v>300</v>
      </c>
      <c r="C160" s="206" t="s">
        <v>1165</v>
      </c>
      <c r="D160">
        <f t="shared" si="2"/>
        <v>159</v>
      </c>
    </row>
    <row r="161" spans="1:4" x14ac:dyDescent="0.25">
      <c r="A161" s="206" t="s">
        <v>1550</v>
      </c>
      <c r="B161" s="209">
        <v>9500</v>
      </c>
      <c r="C161" s="206" t="s">
        <v>1165</v>
      </c>
      <c r="D161">
        <f t="shared" si="2"/>
        <v>160</v>
      </c>
    </row>
    <row r="162" spans="1:4" x14ac:dyDescent="0.25">
      <c r="A162" s="206" t="s">
        <v>1551</v>
      </c>
      <c r="B162" s="209">
        <v>15000</v>
      </c>
      <c r="C162" s="206" t="s">
        <v>1165</v>
      </c>
      <c r="D162">
        <f t="shared" si="2"/>
        <v>161</v>
      </c>
    </row>
    <row r="163" spans="1:4" x14ac:dyDescent="0.25">
      <c r="A163" s="206" t="s">
        <v>994</v>
      </c>
      <c r="B163" s="209">
        <v>100</v>
      </c>
      <c r="C163" s="206" t="s">
        <v>1165</v>
      </c>
      <c r="D163">
        <f t="shared" si="2"/>
        <v>162</v>
      </c>
    </row>
    <row r="164" spans="1:4" x14ac:dyDescent="0.25">
      <c r="A164" s="206" t="s">
        <v>993</v>
      </c>
      <c r="B164" s="209">
        <v>100</v>
      </c>
      <c r="C164" s="206" t="s">
        <v>1165</v>
      </c>
      <c r="D164">
        <f t="shared" si="2"/>
        <v>163</v>
      </c>
    </row>
    <row r="165" spans="1:4" x14ac:dyDescent="0.25">
      <c r="A165" s="206" t="s">
        <v>1552</v>
      </c>
      <c r="B165" s="209">
        <v>8000</v>
      </c>
      <c r="C165" s="206" t="s">
        <v>1165</v>
      </c>
      <c r="D165">
        <f t="shared" si="2"/>
        <v>164</v>
      </c>
    </row>
    <row r="166" spans="1:4" x14ac:dyDescent="0.25">
      <c r="A166" s="206" t="s">
        <v>1003</v>
      </c>
      <c r="B166" s="209">
        <v>1000</v>
      </c>
      <c r="C166" s="206" t="s">
        <v>1165</v>
      </c>
      <c r="D166">
        <f t="shared" si="2"/>
        <v>165</v>
      </c>
    </row>
    <row r="167" spans="1:4" x14ac:dyDescent="0.25">
      <c r="A167" s="206" t="s">
        <v>1012</v>
      </c>
      <c r="B167" s="209">
        <v>9000</v>
      </c>
      <c r="C167" s="206" t="s">
        <v>1165</v>
      </c>
      <c r="D167">
        <f t="shared" si="2"/>
        <v>166</v>
      </c>
    </row>
    <row r="168" spans="1:4" x14ac:dyDescent="0.25">
      <c r="A168" s="206" t="s">
        <v>1553</v>
      </c>
      <c r="B168" s="209">
        <f>+(7500+5000)/2</f>
        <v>6250</v>
      </c>
      <c r="C168" s="206" t="s">
        <v>1165</v>
      </c>
      <c r="D168">
        <f t="shared" si="2"/>
        <v>167</v>
      </c>
    </row>
    <row r="169" spans="1:4" x14ac:dyDescent="0.25">
      <c r="A169" s="206" t="s">
        <v>1000</v>
      </c>
      <c r="B169" s="209">
        <v>300</v>
      </c>
      <c r="C169" s="206" t="s">
        <v>1165</v>
      </c>
      <c r="D169">
        <f t="shared" si="2"/>
        <v>168</v>
      </c>
    </row>
    <row r="170" spans="1:4" x14ac:dyDescent="0.25">
      <c r="A170" s="206" t="s">
        <v>1015</v>
      </c>
      <c r="B170" s="209">
        <v>9500</v>
      </c>
      <c r="C170" s="206" t="s">
        <v>1165</v>
      </c>
      <c r="D170">
        <f t="shared" si="2"/>
        <v>169</v>
      </c>
    </row>
    <row r="171" spans="1:4" x14ac:dyDescent="0.25">
      <c r="A171" s="206" t="s">
        <v>992</v>
      </c>
      <c r="B171" s="209">
        <v>300</v>
      </c>
      <c r="C171" s="206" t="s">
        <v>1165</v>
      </c>
      <c r="D171">
        <f t="shared" si="2"/>
        <v>170</v>
      </c>
    </row>
    <row r="172" spans="1:4" x14ac:dyDescent="0.25">
      <c r="A172" s="206" t="s">
        <v>1593</v>
      </c>
      <c r="B172" s="209">
        <v>1000</v>
      </c>
      <c r="C172" s="206" t="s">
        <v>1165</v>
      </c>
      <c r="D172">
        <f t="shared" si="2"/>
        <v>171</v>
      </c>
    </row>
    <row r="173" spans="1:4" x14ac:dyDescent="0.25">
      <c r="A173" s="206" t="s">
        <v>1594</v>
      </c>
      <c r="B173" s="209">
        <v>5000</v>
      </c>
      <c r="C173" s="206" t="s">
        <v>1165</v>
      </c>
      <c r="D173">
        <f t="shared" si="2"/>
        <v>172</v>
      </c>
    </row>
    <row r="174" spans="1:4" x14ac:dyDescent="0.25">
      <c r="A174" s="206" t="s">
        <v>1013</v>
      </c>
      <c r="B174" s="209">
        <v>6000</v>
      </c>
      <c r="C174" s="206" t="s">
        <v>1165</v>
      </c>
      <c r="D174">
        <f t="shared" si="2"/>
        <v>173</v>
      </c>
    </row>
    <row r="175" spans="1:4" x14ac:dyDescent="0.25">
      <c r="A175" s="206" t="s">
        <v>997</v>
      </c>
      <c r="B175" s="209">
        <f>+(2500+7500)/2</f>
        <v>5000</v>
      </c>
      <c r="C175" s="206" t="s">
        <v>1165</v>
      </c>
      <c r="D175">
        <f t="shared" si="2"/>
        <v>174</v>
      </c>
    </row>
    <row r="176" spans="1:4" x14ac:dyDescent="0.25">
      <c r="A176" s="206" t="s">
        <v>1021</v>
      </c>
      <c r="B176" s="209">
        <v>9500</v>
      </c>
      <c r="C176" s="206" t="s">
        <v>1165</v>
      </c>
      <c r="D176">
        <f t="shared" si="2"/>
        <v>175</v>
      </c>
    </row>
    <row r="177" spans="1:4" x14ac:dyDescent="0.25">
      <c r="A177" s="206" t="s">
        <v>1007</v>
      </c>
      <c r="B177" s="209">
        <v>7500</v>
      </c>
      <c r="C177" s="206" t="s">
        <v>1165</v>
      </c>
      <c r="D177">
        <f t="shared" si="2"/>
        <v>176</v>
      </c>
    </row>
    <row r="178" spans="1:4" x14ac:dyDescent="0.25">
      <c r="A178" s="206" t="s">
        <v>1001</v>
      </c>
      <c r="B178" s="209">
        <f>+(300+3000+100+2500)/4</f>
        <v>1475</v>
      </c>
      <c r="C178" s="206" t="s">
        <v>1165</v>
      </c>
      <c r="D178">
        <f t="shared" si="2"/>
        <v>177</v>
      </c>
    </row>
    <row r="179" spans="1:4" x14ac:dyDescent="0.25">
      <c r="A179" s="206" t="s">
        <v>1019</v>
      </c>
      <c r="B179" s="209">
        <v>9500</v>
      </c>
      <c r="C179" s="206" t="s">
        <v>1165</v>
      </c>
      <c r="D179">
        <f t="shared" si="2"/>
        <v>178</v>
      </c>
    </row>
    <row r="180" spans="1:4" x14ac:dyDescent="0.25">
      <c r="A180" s="206" t="s">
        <v>1006</v>
      </c>
      <c r="B180" s="209">
        <f>+(5000+8000)/2</f>
        <v>6500</v>
      </c>
      <c r="C180" s="206" t="s">
        <v>1476</v>
      </c>
      <c r="D180">
        <f t="shared" si="2"/>
        <v>179</v>
      </c>
    </row>
    <row r="181" spans="1:4" x14ac:dyDescent="0.25">
      <c r="A181" s="206" t="s">
        <v>1554</v>
      </c>
      <c r="B181" s="209">
        <f>+(8000+3200)/2</f>
        <v>5600</v>
      </c>
      <c r="C181" s="206" t="s">
        <v>1476</v>
      </c>
      <c r="D181">
        <f t="shared" si="2"/>
        <v>180</v>
      </c>
    </row>
    <row r="182" spans="1:4" x14ac:dyDescent="0.25">
      <c r="A182" s="206" t="s">
        <v>1555</v>
      </c>
      <c r="B182" s="209">
        <f>+(9000+1000)/2</f>
        <v>5000</v>
      </c>
      <c r="C182" s="206" t="s">
        <v>1476</v>
      </c>
      <c r="D182">
        <f t="shared" si="2"/>
        <v>181</v>
      </c>
    </row>
    <row r="183" spans="1:4" x14ac:dyDescent="0.25">
      <c r="A183" s="206" t="s">
        <v>1556</v>
      </c>
      <c r="B183" s="209">
        <v>3200</v>
      </c>
      <c r="C183" s="206" t="s">
        <v>1476</v>
      </c>
      <c r="D183">
        <f t="shared" si="2"/>
        <v>182</v>
      </c>
    </row>
    <row r="184" spans="1:4" x14ac:dyDescent="0.25">
      <c r="A184" s="206" t="s">
        <v>1557</v>
      </c>
      <c r="B184" s="209">
        <v>3000</v>
      </c>
      <c r="C184" s="206" t="s">
        <v>1476</v>
      </c>
      <c r="D184">
        <f t="shared" si="2"/>
        <v>183</v>
      </c>
    </row>
    <row r="185" spans="1:4" x14ac:dyDescent="0.25">
      <c r="A185" s="206" t="s">
        <v>1558</v>
      </c>
      <c r="B185" s="209">
        <v>3000</v>
      </c>
      <c r="C185" s="206" t="s">
        <v>1476</v>
      </c>
      <c r="D185">
        <f t="shared" si="2"/>
        <v>184</v>
      </c>
    </row>
    <row r="186" spans="1:4" x14ac:dyDescent="0.25">
      <c r="A186" s="206" t="s">
        <v>1559</v>
      </c>
      <c r="B186" s="209">
        <f>+(9000+1000)/2</f>
        <v>5000</v>
      </c>
      <c r="C186" s="206" t="s">
        <v>1476</v>
      </c>
      <c r="D186">
        <f t="shared" si="2"/>
        <v>185</v>
      </c>
    </row>
    <row r="187" spans="1:4" x14ac:dyDescent="0.25">
      <c r="A187" s="206" t="s">
        <v>1560</v>
      </c>
      <c r="B187" s="209">
        <v>9000</v>
      </c>
      <c r="C187" s="206" t="s">
        <v>1476</v>
      </c>
      <c r="D187">
        <f t="shared" si="2"/>
        <v>186</v>
      </c>
    </row>
    <row r="188" spans="1:4" x14ac:dyDescent="0.25">
      <c r="A188" s="206" t="s">
        <v>1561</v>
      </c>
      <c r="B188" s="209">
        <v>400</v>
      </c>
      <c r="C188" s="206" t="s">
        <v>1476</v>
      </c>
      <c r="D188">
        <f t="shared" si="2"/>
        <v>187</v>
      </c>
    </row>
    <row r="189" spans="1:4" x14ac:dyDescent="0.25">
      <c r="A189" s="206" t="s">
        <v>1562</v>
      </c>
      <c r="B189" s="209">
        <v>3000</v>
      </c>
      <c r="C189" s="206" t="s">
        <v>1476</v>
      </c>
      <c r="D189">
        <f t="shared" si="2"/>
        <v>188</v>
      </c>
    </row>
    <row r="190" spans="1:4" x14ac:dyDescent="0.25">
      <c r="A190" s="206" t="s">
        <v>1563</v>
      </c>
      <c r="B190" s="209">
        <f>+(9000+7500)/2</f>
        <v>8250</v>
      </c>
      <c r="C190" s="206" t="s">
        <v>1476</v>
      </c>
      <c r="D190">
        <f t="shared" si="2"/>
        <v>189</v>
      </c>
    </row>
    <row r="191" spans="1:4" x14ac:dyDescent="0.25">
      <c r="A191" s="206" t="s">
        <v>1564</v>
      </c>
      <c r="B191" s="209">
        <v>9000</v>
      </c>
      <c r="C191" s="206" t="s">
        <v>1476</v>
      </c>
      <c r="D191">
        <f t="shared" si="2"/>
        <v>190</v>
      </c>
    </row>
    <row r="192" spans="1:4" x14ac:dyDescent="0.25">
      <c r="A192" s="206" t="s">
        <v>1565</v>
      </c>
      <c r="B192" s="209">
        <f>+(5000+8000)/2</f>
        <v>6500</v>
      </c>
      <c r="C192" s="206" t="s">
        <v>1476</v>
      </c>
      <c r="D192">
        <f t="shared" si="2"/>
        <v>191</v>
      </c>
    </row>
    <row r="193" spans="1:4" x14ac:dyDescent="0.25">
      <c r="A193" s="206" t="s">
        <v>1566</v>
      </c>
      <c r="B193" s="209">
        <v>6500</v>
      </c>
      <c r="C193" s="206" t="s">
        <v>1476</v>
      </c>
      <c r="D193">
        <f t="shared" si="2"/>
        <v>192</v>
      </c>
    </row>
    <row r="194" spans="1:4" x14ac:dyDescent="0.25">
      <c r="A194" s="206" t="s">
        <v>1567</v>
      </c>
      <c r="B194" s="209">
        <f>+(5000+9500+6500)/3</f>
        <v>7000</v>
      </c>
      <c r="C194" s="206" t="s">
        <v>1476</v>
      </c>
      <c r="D194">
        <f t="shared" si="2"/>
        <v>193</v>
      </c>
    </row>
    <row r="195" spans="1:4" x14ac:dyDescent="0.25">
      <c r="A195" s="206" t="s">
        <v>1568</v>
      </c>
      <c r="B195" s="209">
        <f>+(9000+1000)/2</f>
        <v>5000</v>
      </c>
      <c r="C195" s="206" t="s">
        <v>1476</v>
      </c>
      <c r="D195">
        <f t="shared" si="2"/>
        <v>194</v>
      </c>
    </row>
    <row r="196" spans="1:4" x14ac:dyDescent="0.25">
      <c r="A196" s="206" t="s">
        <v>1569</v>
      </c>
      <c r="B196" s="209">
        <f>+(5000+3200+4000+3000)/4</f>
        <v>3800</v>
      </c>
      <c r="C196" s="206" t="s">
        <v>1476</v>
      </c>
      <c r="D196">
        <f t="shared" ref="D196:D209" si="3">+D195+1</f>
        <v>195</v>
      </c>
    </row>
    <row r="197" spans="1:4" x14ac:dyDescent="0.25">
      <c r="A197" s="206" t="s">
        <v>1541</v>
      </c>
      <c r="B197" s="209">
        <v>400</v>
      </c>
      <c r="C197" s="206" t="s">
        <v>1540</v>
      </c>
      <c r="D197">
        <f t="shared" si="3"/>
        <v>196</v>
      </c>
    </row>
    <row r="198" spans="1:4" x14ac:dyDescent="0.25">
      <c r="A198" s="206" t="s">
        <v>1542</v>
      </c>
      <c r="B198" s="209">
        <v>1500</v>
      </c>
      <c r="C198" s="206" t="s">
        <v>1540</v>
      </c>
      <c r="D198">
        <f t="shared" si="3"/>
        <v>197</v>
      </c>
    </row>
    <row r="199" spans="1:4" x14ac:dyDescent="0.25">
      <c r="A199" s="206" t="s">
        <v>1472</v>
      </c>
      <c r="B199" s="209">
        <v>1600</v>
      </c>
      <c r="C199" s="206" t="s">
        <v>1540</v>
      </c>
      <c r="D199">
        <f t="shared" si="3"/>
        <v>198</v>
      </c>
    </row>
    <row r="200" spans="1:4" x14ac:dyDescent="0.25">
      <c r="A200" s="206" t="s">
        <v>1543</v>
      </c>
      <c r="B200" s="209">
        <v>1000</v>
      </c>
      <c r="C200" s="206" t="s">
        <v>1540</v>
      </c>
      <c r="D200">
        <f t="shared" si="3"/>
        <v>199</v>
      </c>
    </row>
    <row r="201" spans="1:4" x14ac:dyDescent="0.25">
      <c r="A201" s="206" t="s">
        <v>1534</v>
      </c>
      <c r="B201" s="209">
        <v>1200</v>
      </c>
      <c r="C201" s="206" t="s">
        <v>1533</v>
      </c>
      <c r="D201">
        <f t="shared" si="3"/>
        <v>200</v>
      </c>
    </row>
    <row r="202" spans="1:4" x14ac:dyDescent="0.25">
      <c r="A202" s="206" t="s">
        <v>1535</v>
      </c>
      <c r="B202" s="209">
        <f>(4500+2200+1800+1400+200)/4</f>
        <v>2525</v>
      </c>
      <c r="C202" s="206" t="s">
        <v>1533</v>
      </c>
      <c r="D202">
        <f t="shared" si="3"/>
        <v>201</v>
      </c>
    </row>
    <row r="203" spans="1:4" x14ac:dyDescent="0.25">
      <c r="A203" s="206" t="s">
        <v>1536</v>
      </c>
      <c r="B203" s="209">
        <f>(4500+4000+500)/3</f>
        <v>3000</v>
      </c>
      <c r="C203" s="206" t="s">
        <v>1533</v>
      </c>
      <c r="D203">
        <f t="shared" si="3"/>
        <v>202</v>
      </c>
    </row>
    <row r="204" spans="1:4" x14ac:dyDescent="0.25">
      <c r="A204" s="206" t="s">
        <v>1537</v>
      </c>
      <c r="B204" s="209">
        <v>400</v>
      </c>
      <c r="C204" s="206" t="s">
        <v>1533</v>
      </c>
      <c r="D204">
        <f t="shared" si="3"/>
        <v>203</v>
      </c>
    </row>
    <row r="205" spans="1:4" x14ac:dyDescent="0.25">
      <c r="A205" s="206" t="s">
        <v>1538</v>
      </c>
      <c r="B205" s="209">
        <v>400</v>
      </c>
      <c r="C205" s="206" t="s">
        <v>1533</v>
      </c>
      <c r="D205">
        <f t="shared" si="3"/>
        <v>204</v>
      </c>
    </row>
    <row r="206" spans="1:4" x14ac:dyDescent="0.25">
      <c r="A206" s="206" t="s">
        <v>1539</v>
      </c>
      <c r="B206" s="209">
        <v>2000</v>
      </c>
      <c r="C206" s="206" t="s">
        <v>1533</v>
      </c>
      <c r="D206">
        <f t="shared" si="3"/>
        <v>205</v>
      </c>
    </row>
    <row r="207" spans="1:4" x14ac:dyDescent="0.25">
      <c r="A207" s="206" t="s">
        <v>1546</v>
      </c>
      <c r="B207" s="209">
        <f>(220+700+350+4000+3200+5000+2400+3500+3600+3400+1600+650)/12</f>
        <v>2385</v>
      </c>
      <c r="C207" s="206" t="s">
        <v>1456</v>
      </c>
      <c r="D207">
        <f t="shared" si="3"/>
        <v>206</v>
      </c>
    </row>
    <row r="208" spans="1:4" x14ac:dyDescent="0.25">
      <c r="A208" s="206" t="s">
        <v>1547</v>
      </c>
      <c r="B208" s="209">
        <f>(6000+5000+3800+3400+3000+2200+650+400+120+3000)/10</f>
        <v>2757</v>
      </c>
      <c r="C208" s="206" t="s">
        <v>1456</v>
      </c>
      <c r="D208">
        <f t="shared" si="3"/>
        <v>207</v>
      </c>
    </row>
    <row r="209" spans="1:4" x14ac:dyDescent="0.25">
      <c r="A209" s="206" t="s">
        <v>1456</v>
      </c>
      <c r="B209" s="209">
        <v>400</v>
      </c>
      <c r="C209" s="206" t="s">
        <v>1456</v>
      </c>
      <c r="D209">
        <f t="shared" si="3"/>
        <v>208</v>
      </c>
    </row>
  </sheetData>
  <sheetProtection algorithmName="SHA-512" hashValue="xxRoPCLMXjbKNDXtp3i41ZehCPiA6I1taUEJX43dxS2H5QeKX96Djh34C8OZc/Z0z+F9Ll7LeEOfxmXwaxvS3Q==" saltValue="U/PMMGy2rSkMfyauMIzNpA==" spinCount="100000" sheet="1" objects="1" scenarios="1"/>
  <autoFilter ref="A1:C209" xr:uid="{A1865F36-196C-4423-A2D4-FF0893B84948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39"/>
  <sheetViews>
    <sheetView topLeftCell="A239" workbookViewId="0">
      <selection activeCell="G249" sqref="G249"/>
    </sheetView>
  </sheetViews>
  <sheetFormatPr baseColWidth="10" defaultRowHeight="15" x14ac:dyDescent="0.25"/>
  <cols>
    <col min="2" max="2" width="81.140625" bestFit="1" customWidth="1"/>
    <col min="3" max="3" width="9.7109375" bestFit="1" customWidth="1"/>
    <col min="4" max="4" width="11.140625" bestFit="1" customWidth="1"/>
  </cols>
  <sheetData>
    <row r="2" spans="2:2" x14ac:dyDescent="0.25">
      <c r="B2" t="s">
        <v>1668</v>
      </c>
    </row>
    <row r="3" spans="2:2" x14ac:dyDescent="0.25">
      <c r="B3" t="s">
        <v>1228</v>
      </c>
    </row>
    <row r="4" spans="2:2" x14ac:dyDescent="0.25">
      <c r="B4" t="s">
        <v>1229</v>
      </c>
    </row>
    <row r="6" spans="2:2" x14ac:dyDescent="0.25">
      <c r="B6" t="s">
        <v>1230</v>
      </c>
    </row>
    <row r="7" spans="2:2" x14ac:dyDescent="0.25">
      <c r="B7" t="s">
        <v>1613</v>
      </c>
    </row>
    <row r="8" spans="2:2" x14ac:dyDescent="0.25">
      <c r="B8" t="s">
        <v>1369</v>
      </c>
    </row>
    <row r="9" spans="2:2" x14ac:dyDescent="0.25">
      <c r="B9" t="s">
        <v>1370</v>
      </c>
    </row>
    <row r="10" spans="2:2" x14ac:dyDescent="0.25">
      <c r="B10" t="s">
        <v>1614</v>
      </c>
    </row>
    <row r="12" spans="2:2" x14ac:dyDescent="0.25">
      <c r="B12" t="s">
        <v>1232</v>
      </c>
    </row>
    <row r="13" spans="2:2" x14ac:dyDescent="0.25">
      <c r="B13" t="s">
        <v>1233</v>
      </c>
    </row>
    <row r="14" spans="2:2" x14ac:dyDescent="0.25">
      <c r="B14" t="s">
        <v>1371</v>
      </c>
    </row>
    <row r="15" spans="2:2" x14ac:dyDescent="0.25">
      <c r="B15" t="s">
        <v>1615</v>
      </c>
    </row>
    <row r="16" spans="2:2" x14ac:dyDescent="0.25">
      <c r="B16" t="s">
        <v>1616</v>
      </c>
    </row>
    <row r="17" spans="2:2" x14ac:dyDescent="0.25">
      <c r="B17" t="s">
        <v>1711</v>
      </c>
    </row>
    <row r="19" spans="2:2" x14ac:dyDescent="0.25">
      <c r="B19" t="s">
        <v>1353</v>
      </c>
    </row>
    <row r="20" spans="2:2" x14ac:dyDescent="0.25">
      <c r="B20" t="s">
        <v>1238</v>
      </c>
    </row>
    <row r="21" spans="2:2" x14ac:dyDescent="0.25">
      <c r="B21" t="s">
        <v>1239</v>
      </c>
    </row>
    <row r="23" spans="2:2" x14ac:dyDescent="0.25">
      <c r="B23" t="s">
        <v>1354</v>
      </c>
    </row>
    <row r="24" spans="2:2" x14ac:dyDescent="0.25">
      <c r="B24" t="s">
        <v>1372</v>
      </c>
    </row>
    <row r="25" spans="2:2" x14ac:dyDescent="0.25">
      <c r="B25" t="s">
        <v>1617</v>
      </c>
    </row>
    <row r="26" spans="2:2" x14ac:dyDescent="0.25">
      <c r="B26" t="s">
        <v>1373</v>
      </c>
    </row>
    <row r="28" spans="2:2" x14ac:dyDescent="0.25">
      <c r="B28" t="s">
        <v>1234</v>
      </c>
    </row>
    <row r="29" spans="2:2" x14ac:dyDescent="0.25">
      <c r="B29" t="s">
        <v>1650</v>
      </c>
    </row>
    <row r="30" spans="2:2" x14ac:dyDescent="0.25">
      <c r="B30" t="s">
        <v>1651</v>
      </c>
    </row>
    <row r="32" spans="2:2" x14ac:dyDescent="0.25">
      <c r="B32" t="s">
        <v>1235</v>
      </c>
    </row>
    <row r="33" spans="2:2" x14ac:dyDescent="0.25">
      <c r="B33" t="s">
        <v>1236</v>
      </c>
    </row>
    <row r="34" spans="2:2" x14ac:dyDescent="0.25">
      <c r="B34" t="s">
        <v>1618</v>
      </c>
    </row>
    <row r="35" spans="2:2" x14ac:dyDescent="0.25">
      <c r="B35" t="s">
        <v>1374</v>
      </c>
    </row>
    <row r="36" spans="2:2" x14ac:dyDescent="0.25">
      <c r="B36" t="s">
        <v>1237</v>
      </c>
    </row>
    <row r="37" spans="2:2" x14ac:dyDescent="0.25">
      <c r="B37" t="s">
        <v>1619</v>
      </c>
    </row>
    <row r="39" spans="2:2" x14ac:dyDescent="0.25">
      <c r="B39" t="s">
        <v>1240</v>
      </c>
    </row>
    <row r="41" spans="2:2" x14ac:dyDescent="0.25">
      <c r="B41" t="s">
        <v>1425</v>
      </c>
    </row>
    <row r="42" spans="2:2" x14ac:dyDescent="0.25">
      <c r="B42" t="s">
        <v>1620</v>
      </c>
    </row>
    <row r="44" spans="2:2" x14ac:dyDescent="0.25">
      <c r="B44" t="s">
        <v>1376</v>
      </c>
    </row>
    <row r="45" spans="2:2" x14ac:dyDescent="0.25">
      <c r="B45" t="s">
        <v>1377</v>
      </c>
    </row>
    <row r="46" spans="2:2" x14ac:dyDescent="0.25">
      <c r="B46" t="s">
        <v>1378</v>
      </c>
    </row>
    <row r="47" spans="2:2" x14ac:dyDescent="0.25">
      <c r="B47" t="s">
        <v>1244</v>
      </c>
    </row>
    <row r="48" spans="2:2" x14ac:dyDescent="0.25">
      <c r="B48" t="s">
        <v>1245</v>
      </c>
    </row>
    <row r="49" spans="2:2" x14ac:dyDescent="0.25">
      <c r="B49" t="s">
        <v>1379</v>
      </c>
    </row>
    <row r="50" spans="2:2" x14ac:dyDescent="0.25">
      <c r="B50" t="s">
        <v>1620</v>
      </c>
    </row>
    <row r="51" spans="2:2" x14ac:dyDescent="0.25">
      <c r="B51" t="s">
        <v>1380</v>
      </c>
    </row>
    <row r="52" spans="2:2" x14ac:dyDescent="0.25">
      <c r="B52" t="s">
        <v>1621</v>
      </c>
    </row>
    <row r="54" spans="2:2" x14ac:dyDescent="0.25">
      <c r="B54" t="s">
        <v>1381</v>
      </c>
    </row>
    <row r="55" spans="2:2" x14ac:dyDescent="0.25">
      <c r="B55" t="s">
        <v>1652</v>
      </c>
    </row>
    <row r="56" spans="2:2" x14ac:dyDescent="0.25">
      <c r="B56" t="s">
        <v>1383</v>
      </c>
    </row>
    <row r="57" spans="2:2" x14ac:dyDescent="0.25">
      <c r="B57" t="s">
        <v>1417</v>
      </c>
    </row>
    <row r="58" spans="2:2" x14ac:dyDescent="0.25">
      <c r="B58" t="s">
        <v>1418</v>
      </c>
    </row>
    <row r="59" spans="2:2" x14ac:dyDescent="0.25">
      <c r="B59" t="s">
        <v>1382</v>
      </c>
    </row>
    <row r="60" spans="2:2" x14ac:dyDescent="0.25">
      <c r="B60" t="s">
        <v>1417</v>
      </c>
    </row>
    <row r="61" spans="2:2" x14ac:dyDescent="0.25">
      <c r="B61" t="s">
        <v>1418</v>
      </c>
    </row>
    <row r="63" spans="2:2" x14ac:dyDescent="0.25">
      <c r="B63" t="s">
        <v>1653</v>
      </c>
    </row>
    <row r="64" spans="2:2" x14ac:dyDescent="0.25">
      <c r="B64" t="s">
        <v>1654</v>
      </c>
    </row>
    <row r="65" spans="2:2" x14ac:dyDescent="0.25">
      <c r="B65" t="s">
        <v>1655</v>
      </c>
    </row>
    <row r="66" spans="2:2" x14ac:dyDescent="0.25">
      <c r="B66" t="s">
        <v>1656</v>
      </c>
    </row>
    <row r="67" spans="2:2" x14ac:dyDescent="0.25">
      <c r="B67" t="s">
        <v>1624</v>
      </c>
    </row>
    <row r="68" spans="2:2" x14ac:dyDescent="0.25">
      <c r="B68" t="s">
        <v>1657</v>
      </c>
    </row>
    <row r="69" spans="2:2" x14ac:dyDescent="0.25">
      <c r="B69" t="s">
        <v>1658</v>
      </c>
    </row>
    <row r="70" spans="2:2" x14ac:dyDescent="0.25">
      <c r="B70" t="s">
        <v>1669</v>
      </c>
    </row>
    <row r="71" spans="2:2" x14ac:dyDescent="0.25">
      <c r="B71" t="s">
        <v>1384</v>
      </c>
    </row>
    <row r="72" spans="2:2" x14ac:dyDescent="0.25">
      <c r="B72" t="s">
        <v>1623</v>
      </c>
    </row>
    <row r="73" spans="2:2" x14ac:dyDescent="0.25">
      <c r="B73" t="s">
        <v>1386</v>
      </c>
    </row>
    <row r="75" spans="2:2" x14ac:dyDescent="0.25">
      <c r="B75" t="s">
        <v>1622</v>
      </c>
    </row>
    <row r="76" spans="2:2" x14ac:dyDescent="0.25">
      <c r="B76" t="s">
        <v>1385</v>
      </c>
    </row>
    <row r="78" spans="2:2" x14ac:dyDescent="0.25">
      <c r="B78" t="s">
        <v>1355</v>
      </c>
    </row>
    <row r="79" spans="2:2" x14ac:dyDescent="0.25">
      <c r="B79" t="s">
        <v>1625</v>
      </c>
    </row>
    <row r="80" spans="2:2" x14ac:dyDescent="0.25">
      <c r="B80" t="s">
        <v>1388</v>
      </c>
    </row>
    <row r="81" spans="2:2" x14ac:dyDescent="0.25">
      <c r="B81" t="s">
        <v>1626</v>
      </c>
    </row>
    <row r="83" spans="2:2" x14ac:dyDescent="0.25">
      <c r="B83" t="s">
        <v>1412</v>
      </c>
    </row>
    <row r="85" spans="2:2" x14ac:dyDescent="0.25">
      <c r="B85" t="s">
        <v>1670</v>
      </c>
    </row>
    <row r="87" spans="2:2" x14ac:dyDescent="0.25">
      <c r="B87" t="s">
        <v>1659</v>
      </c>
    </row>
    <row r="88" spans="2:2" x14ac:dyDescent="0.25">
      <c r="B88" t="s">
        <v>1660</v>
      </c>
    </row>
    <row r="89" spans="2:2" x14ac:dyDescent="0.25">
      <c r="B89" t="s">
        <v>1661</v>
      </c>
    </row>
    <row r="90" spans="2:2" x14ac:dyDescent="0.25">
      <c r="B90" t="s">
        <v>1662</v>
      </c>
    </row>
    <row r="92" spans="2:2" x14ac:dyDescent="0.25">
      <c r="B92" t="s">
        <v>1671</v>
      </c>
    </row>
    <row r="94" spans="2:2" x14ac:dyDescent="0.25">
      <c r="B94" t="s">
        <v>1241</v>
      </c>
    </row>
    <row r="95" spans="2:2" x14ac:dyDescent="0.25">
      <c r="B95" t="s">
        <v>1389</v>
      </c>
    </row>
    <row r="96" spans="2:2" x14ac:dyDescent="0.25">
      <c r="B96" t="s">
        <v>1390</v>
      </c>
    </row>
    <row r="97" spans="2:2" x14ac:dyDescent="0.25">
      <c r="B97" t="s">
        <v>1242</v>
      </c>
    </row>
    <row r="98" spans="2:2" x14ac:dyDescent="0.25">
      <c r="B98" t="s">
        <v>1391</v>
      </c>
    </row>
    <row r="99" spans="2:2" x14ac:dyDescent="0.25">
      <c r="B99" t="s">
        <v>1628</v>
      </c>
    </row>
    <row r="100" spans="2:2" x14ac:dyDescent="0.25">
      <c r="B100" t="s">
        <v>1629</v>
      </c>
    </row>
    <row r="101" spans="2:2" x14ac:dyDescent="0.25">
      <c r="B101" t="s">
        <v>1413</v>
      </c>
    </row>
    <row r="102" spans="2:2" x14ac:dyDescent="0.25">
      <c r="B102" t="s">
        <v>1630</v>
      </c>
    </row>
    <row r="103" spans="2:2" x14ac:dyDescent="0.25">
      <c r="B103" t="s">
        <v>1631</v>
      </c>
    </row>
    <row r="105" spans="2:2" x14ac:dyDescent="0.25">
      <c r="B105" t="s">
        <v>1627</v>
      </c>
    </row>
    <row r="107" spans="2:2" x14ac:dyDescent="0.25">
      <c r="B107" t="s">
        <v>1414</v>
      </c>
    </row>
    <row r="108" spans="2:2" x14ac:dyDescent="0.25">
      <c r="B108" t="s">
        <v>1632</v>
      </c>
    </row>
    <row r="110" spans="2:2" x14ac:dyDescent="0.25">
      <c r="B110" t="s">
        <v>1672</v>
      </c>
    </row>
    <row r="112" spans="2:2" x14ac:dyDescent="0.25">
      <c r="B112" t="s">
        <v>1356</v>
      </c>
    </row>
    <row r="113" spans="2:2" x14ac:dyDescent="0.25">
      <c r="B113" t="s">
        <v>1392</v>
      </c>
    </row>
    <row r="114" spans="2:2" x14ac:dyDescent="0.25">
      <c r="B114" t="s">
        <v>1393</v>
      </c>
    </row>
    <row r="115" spans="2:2" x14ac:dyDescent="0.25">
      <c r="B115" t="s">
        <v>1394</v>
      </c>
    </row>
    <row r="117" spans="2:2" x14ac:dyDescent="0.25">
      <c r="B117" t="s">
        <v>1357</v>
      </c>
    </row>
    <row r="118" spans="2:2" x14ac:dyDescent="0.25">
      <c r="B118" t="s">
        <v>1358</v>
      </c>
    </row>
    <row r="119" spans="2:2" x14ac:dyDescent="0.25">
      <c r="B119" t="s">
        <v>1673</v>
      </c>
    </row>
    <row r="120" spans="2:2" x14ac:dyDescent="0.25">
      <c r="B120" t="s">
        <v>1712</v>
      </c>
    </row>
    <row r="121" spans="2:2" x14ac:dyDescent="0.25">
      <c r="B121" t="s">
        <v>1458</v>
      </c>
    </row>
    <row r="122" spans="2:2" x14ac:dyDescent="0.25">
      <c r="B122" t="s">
        <v>1459</v>
      </c>
    </row>
    <row r="123" spans="2:2" x14ac:dyDescent="0.25">
      <c r="B123" t="s">
        <v>1243</v>
      </c>
    </row>
    <row r="124" spans="2:2" x14ac:dyDescent="0.25">
      <c r="B124" t="s">
        <v>1460</v>
      </c>
    </row>
    <row r="125" spans="2:2" x14ac:dyDescent="0.25">
      <c r="B125" t="s">
        <v>1674</v>
      </c>
    </row>
    <row r="126" spans="2:2" x14ac:dyDescent="0.25">
      <c r="B126" t="s">
        <v>1675</v>
      </c>
    </row>
    <row r="127" spans="2:2" x14ac:dyDescent="0.25">
      <c r="B127" t="s">
        <v>1676</v>
      </c>
    </row>
    <row r="129" spans="2:2" x14ac:dyDescent="0.25">
      <c r="B129" t="s">
        <v>1359</v>
      </c>
    </row>
    <row r="131" spans="2:2" x14ac:dyDescent="0.25">
      <c r="B131" t="s">
        <v>1677</v>
      </c>
    </row>
    <row r="132" spans="2:2" x14ac:dyDescent="0.25">
      <c r="B132" t="s">
        <v>1678</v>
      </c>
    </row>
    <row r="133" spans="2:2" x14ac:dyDescent="0.25">
      <c r="B133" t="s">
        <v>1679</v>
      </c>
    </row>
    <row r="134" spans="2:2" x14ac:dyDescent="0.25">
      <c r="B134" t="s">
        <v>1246</v>
      </c>
    </row>
    <row r="136" spans="2:2" x14ac:dyDescent="0.25">
      <c r="B136" t="s">
        <v>1395</v>
      </c>
    </row>
    <row r="137" spans="2:2" x14ac:dyDescent="0.25">
      <c r="B137" t="s">
        <v>1240</v>
      </c>
    </row>
    <row r="138" spans="2:2" x14ac:dyDescent="0.25">
      <c r="B138" t="s">
        <v>1247</v>
      </c>
    </row>
    <row r="139" spans="2:2" x14ac:dyDescent="0.25">
      <c r="B139" t="s">
        <v>1248</v>
      </c>
    </row>
    <row r="141" spans="2:2" x14ac:dyDescent="0.25">
      <c r="B141" t="s">
        <v>1387</v>
      </c>
    </row>
    <row r="142" spans="2:2" x14ac:dyDescent="0.25">
      <c r="B142" t="s">
        <v>1250</v>
      </c>
    </row>
    <row r="143" spans="2:2" x14ac:dyDescent="0.25">
      <c r="B143" t="s">
        <v>1396</v>
      </c>
    </row>
    <row r="145" spans="2:2" x14ac:dyDescent="0.25">
      <c r="B145" t="s">
        <v>1397</v>
      </c>
    </row>
    <row r="146" spans="2:2" x14ac:dyDescent="0.25">
      <c r="B146" t="s">
        <v>1398</v>
      </c>
    </row>
    <row r="147" spans="2:2" x14ac:dyDescent="0.25">
      <c r="B147" t="s">
        <v>1663</v>
      </c>
    </row>
    <row r="148" spans="2:2" x14ac:dyDescent="0.25">
      <c r="B148" t="s">
        <v>1719</v>
      </c>
    </row>
    <row r="149" spans="2:2" x14ac:dyDescent="0.25">
      <c r="B149" t="s">
        <v>1680</v>
      </c>
    </row>
    <row r="150" spans="2:2" x14ac:dyDescent="0.25">
      <c r="B150" t="s">
        <v>1664</v>
      </c>
    </row>
    <row r="151" spans="2:2" x14ac:dyDescent="0.25">
      <c r="B151" t="s">
        <v>1681</v>
      </c>
    </row>
    <row r="152" spans="2:2" x14ac:dyDescent="0.25">
      <c r="B152" t="s">
        <v>1682</v>
      </c>
    </row>
    <row r="153" spans="2:2" x14ac:dyDescent="0.25">
      <c r="B153" t="s">
        <v>1633</v>
      </c>
    </row>
    <row r="155" spans="2:2" x14ac:dyDescent="0.25">
      <c r="B155" t="s">
        <v>1375</v>
      </c>
    </row>
    <row r="156" spans="2:2" x14ac:dyDescent="0.25">
      <c r="B156" t="s">
        <v>1634</v>
      </c>
    </row>
    <row r="157" spans="2:2" x14ac:dyDescent="0.25">
      <c r="B157" t="s">
        <v>1635</v>
      </c>
    </row>
    <row r="158" spans="2:2" x14ac:dyDescent="0.25">
      <c r="B158" t="s">
        <v>1360</v>
      </c>
    </row>
    <row r="159" spans="2:2" x14ac:dyDescent="0.25">
      <c r="B159" t="s">
        <v>1251</v>
      </c>
    </row>
    <row r="161" spans="2:2" x14ac:dyDescent="0.25">
      <c r="B161" t="s">
        <v>1626</v>
      </c>
    </row>
    <row r="162" spans="2:2" x14ac:dyDescent="0.25">
      <c r="B162" t="s">
        <v>1636</v>
      </c>
    </row>
    <row r="163" spans="2:2" x14ac:dyDescent="0.25">
      <c r="B163" t="s">
        <v>1683</v>
      </c>
    </row>
    <row r="165" spans="2:2" x14ac:dyDescent="0.25">
      <c r="B165" t="s">
        <v>1368</v>
      </c>
    </row>
    <row r="166" spans="2:2" x14ac:dyDescent="0.25">
      <c r="B166" t="s">
        <v>1665</v>
      </c>
    </row>
    <row r="168" spans="2:2" x14ac:dyDescent="0.25">
      <c r="B168" t="s">
        <v>1399</v>
      </c>
    </row>
    <row r="169" spans="2:2" x14ac:dyDescent="0.25">
      <c r="B169" t="s">
        <v>1637</v>
      </c>
    </row>
    <row r="170" spans="2:2" x14ac:dyDescent="0.25">
      <c r="B170" t="s">
        <v>1638</v>
      </c>
    </row>
    <row r="171" spans="2:2" x14ac:dyDescent="0.25">
      <c r="B171" t="s">
        <v>1231</v>
      </c>
    </row>
    <row r="172" spans="2:2" x14ac:dyDescent="0.25">
      <c r="B172" t="s">
        <v>1416</v>
      </c>
    </row>
    <row r="174" spans="2:2" x14ac:dyDescent="0.25">
      <c r="B174" t="s">
        <v>1632</v>
      </c>
    </row>
    <row r="175" spans="2:2" x14ac:dyDescent="0.25">
      <c r="B175" t="s">
        <v>1639</v>
      </c>
    </row>
    <row r="177" spans="2:2" x14ac:dyDescent="0.25">
      <c r="B177" t="s">
        <v>1684</v>
      </c>
    </row>
    <row r="179" spans="2:2" x14ac:dyDescent="0.25">
      <c r="B179" t="s">
        <v>1361</v>
      </c>
    </row>
    <row r="181" spans="2:2" x14ac:dyDescent="0.25">
      <c r="B181" t="s">
        <v>1252</v>
      </c>
    </row>
    <row r="182" spans="2:2" x14ac:dyDescent="0.25">
      <c r="B182" t="s">
        <v>1253</v>
      </c>
    </row>
    <row r="183" spans="2:2" x14ac:dyDescent="0.25">
      <c r="B183" t="s">
        <v>1254</v>
      </c>
    </row>
    <row r="185" spans="2:2" x14ac:dyDescent="0.25">
      <c r="B185" t="s">
        <v>1400</v>
      </c>
    </row>
    <row r="186" spans="2:2" x14ac:dyDescent="0.25">
      <c r="B186" t="s">
        <v>1422</v>
      </c>
    </row>
    <row r="188" spans="2:2" x14ac:dyDescent="0.25">
      <c r="B188" t="s">
        <v>1262</v>
      </c>
    </row>
    <row r="190" spans="2:2" x14ac:dyDescent="0.25">
      <c r="B190" t="s">
        <v>1401</v>
      </c>
    </row>
    <row r="191" spans="2:2" x14ac:dyDescent="0.25">
      <c r="B191" t="s">
        <v>1402</v>
      </c>
    </row>
    <row r="192" spans="2:2" x14ac:dyDescent="0.25">
      <c r="B192" t="s">
        <v>1403</v>
      </c>
    </row>
    <row r="193" spans="2:2" x14ac:dyDescent="0.25">
      <c r="B193" t="s">
        <v>1249</v>
      </c>
    </row>
    <row r="194" spans="2:2" x14ac:dyDescent="0.25">
      <c r="B194" t="s">
        <v>1362</v>
      </c>
    </row>
    <row r="196" spans="2:2" x14ac:dyDescent="0.25">
      <c r="B196" t="s">
        <v>1397</v>
      </c>
    </row>
    <row r="197" spans="2:2" x14ac:dyDescent="0.25">
      <c r="B197" t="s">
        <v>1461</v>
      </c>
    </row>
    <row r="198" spans="2:2" x14ac:dyDescent="0.25">
      <c r="B198" t="s">
        <v>1666</v>
      </c>
    </row>
    <row r="199" spans="2:2" x14ac:dyDescent="0.25">
      <c r="B199" t="s">
        <v>1685</v>
      </c>
    </row>
    <row r="200" spans="2:2" x14ac:dyDescent="0.25">
      <c r="B200" t="s">
        <v>1686</v>
      </c>
    </row>
    <row r="201" spans="2:2" x14ac:dyDescent="0.25">
      <c r="B201" t="s">
        <v>1256</v>
      </c>
    </row>
    <row r="203" spans="2:2" x14ac:dyDescent="0.25">
      <c r="B203" t="s">
        <v>1255</v>
      </c>
    </row>
    <row r="204" spans="2:2" x14ac:dyDescent="0.25">
      <c r="B204" t="s">
        <v>1404</v>
      </c>
    </row>
    <row r="205" spans="2:2" x14ac:dyDescent="0.25">
      <c r="B205" t="s">
        <v>1275</v>
      </c>
    </row>
    <row r="207" spans="2:2" x14ac:dyDescent="0.25">
      <c r="B207" t="s">
        <v>1462</v>
      </c>
    </row>
    <row r="209" spans="2:4" x14ac:dyDescent="0.25">
      <c r="B209" t="s">
        <v>1363</v>
      </c>
    </row>
    <row r="210" spans="2:4" x14ac:dyDescent="0.25">
      <c r="C210" s="56"/>
      <c r="D210" s="56"/>
    </row>
    <row r="211" spans="2:4" x14ac:dyDescent="0.25">
      <c r="B211" t="s">
        <v>1364</v>
      </c>
      <c r="C211" s="56"/>
      <c r="D211" s="56"/>
    </row>
    <row r="212" spans="2:4" x14ac:dyDescent="0.25">
      <c r="C212" s="56"/>
      <c r="D212" s="56"/>
    </row>
    <row r="213" spans="2:4" x14ac:dyDescent="0.25">
      <c r="B213" t="s">
        <v>1257</v>
      </c>
      <c r="C213" s="56"/>
      <c r="D213" s="56"/>
    </row>
    <row r="214" spans="2:4" x14ac:dyDescent="0.25">
      <c r="C214" s="56"/>
      <c r="D214" s="56"/>
    </row>
    <row r="215" spans="2:4" x14ac:dyDescent="0.25">
      <c r="B215" t="s">
        <v>1687</v>
      </c>
      <c r="C215" s="56"/>
      <c r="D215" s="56"/>
    </row>
    <row r="216" spans="2:4" x14ac:dyDescent="0.25">
      <c r="C216" s="56"/>
      <c r="D216" s="56"/>
    </row>
    <row r="217" spans="2:4" x14ac:dyDescent="0.25">
      <c r="B217" t="s">
        <v>1465</v>
      </c>
      <c r="C217" s="56"/>
      <c r="D217" s="56"/>
    </row>
    <row r="218" spans="2:4" x14ac:dyDescent="0.25">
      <c r="B218" t="s">
        <v>1365</v>
      </c>
      <c r="C218" s="56"/>
      <c r="D218" s="56"/>
    </row>
    <row r="219" spans="2:4" x14ac:dyDescent="0.25">
      <c r="C219" s="56"/>
      <c r="D219" s="56"/>
    </row>
    <row r="220" spans="2:4" x14ac:dyDescent="0.25">
      <c r="B220" t="s">
        <v>1720</v>
      </c>
      <c r="C220" s="56"/>
      <c r="D220" s="56"/>
    </row>
    <row r="221" spans="2:4" x14ac:dyDescent="0.25">
      <c r="C221" s="56"/>
      <c r="D221" s="56"/>
    </row>
    <row r="222" spans="2:4" x14ac:dyDescent="0.25">
      <c r="B222" t="s">
        <v>1258</v>
      </c>
      <c r="C222" s="56"/>
      <c r="D222" s="56"/>
    </row>
    <row r="223" spans="2:4" x14ac:dyDescent="0.25">
      <c r="B223" t="s">
        <v>1426</v>
      </c>
      <c r="C223" s="56"/>
      <c r="D223" s="56"/>
    </row>
    <row r="224" spans="2:4" x14ac:dyDescent="0.25">
      <c r="B224" t="s">
        <v>1688</v>
      </c>
      <c r="C224" s="56"/>
      <c r="D224" s="56"/>
    </row>
    <row r="225" spans="2:4" x14ac:dyDescent="0.25">
      <c r="B225" t="s">
        <v>1427</v>
      </c>
      <c r="C225" s="56"/>
      <c r="D225" s="56"/>
    </row>
    <row r="226" spans="2:4" x14ac:dyDescent="0.25">
      <c r="B226" t="s">
        <v>1640</v>
      </c>
      <c r="C226" s="56"/>
      <c r="D226" s="56"/>
    </row>
    <row r="227" spans="2:4" x14ac:dyDescent="0.25">
      <c r="B227" t="s">
        <v>1405</v>
      </c>
      <c r="C227" s="56"/>
      <c r="D227" s="56"/>
    </row>
    <row r="228" spans="2:4" x14ac:dyDescent="0.25">
      <c r="B228" t="s">
        <v>1641</v>
      </c>
      <c r="C228" s="56"/>
      <c r="D228" s="56"/>
    </row>
    <row r="229" spans="2:4" x14ac:dyDescent="0.25">
      <c r="B229" t="s">
        <v>1406</v>
      </c>
      <c r="C229" s="56"/>
      <c r="D229" s="56"/>
    </row>
    <row r="230" spans="2:4" x14ac:dyDescent="0.25">
      <c r="B230" t="s">
        <v>1642</v>
      </c>
      <c r="C230" s="56"/>
      <c r="D230" s="56"/>
    </row>
    <row r="231" spans="2:4" x14ac:dyDescent="0.25">
      <c r="B231" t="s">
        <v>1713</v>
      </c>
      <c r="C231" s="56"/>
      <c r="D231" s="56"/>
    </row>
    <row r="232" spans="2:4" x14ac:dyDescent="0.25">
      <c r="C232" s="56"/>
      <c r="D232" s="56"/>
    </row>
    <row r="233" spans="2:4" x14ac:dyDescent="0.25">
      <c r="B233" t="s">
        <v>1428</v>
      </c>
      <c r="C233" s="56"/>
      <c r="D233" s="56"/>
    </row>
    <row r="234" spans="2:4" x14ac:dyDescent="0.25">
      <c r="C234" s="56"/>
      <c r="D234" s="56"/>
    </row>
    <row r="235" spans="2:4" x14ac:dyDescent="0.25">
      <c r="B235" t="s">
        <v>1407</v>
      </c>
      <c r="C235" s="56"/>
      <c r="D235" s="56"/>
    </row>
    <row r="236" spans="2:4" x14ac:dyDescent="0.25">
      <c r="B236" t="s">
        <v>1643</v>
      </c>
      <c r="C236" s="56"/>
      <c r="D236" s="56"/>
    </row>
    <row r="237" spans="2:4" x14ac:dyDescent="0.25">
      <c r="B237" t="s">
        <v>1644</v>
      </c>
      <c r="C237" s="56"/>
      <c r="D237" s="56"/>
    </row>
    <row r="238" spans="2:4" x14ac:dyDescent="0.25">
      <c r="C238" s="56"/>
      <c r="D238" s="56"/>
    </row>
    <row r="239" spans="2:4" x14ac:dyDescent="0.25">
      <c r="B239" t="s">
        <v>1366</v>
      </c>
      <c r="C239" s="56"/>
      <c r="D239" s="56"/>
    </row>
    <row r="240" spans="2:4" x14ac:dyDescent="0.25">
      <c r="B240" t="s">
        <v>1689</v>
      </c>
      <c r="C240" s="56"/>
      <c r="D240" s="56"/>
    </row>
    <row r="241" spans="2:9" x14ac:dyDescent="0.25">
      <c r="B241" t="s">
        <v>1690</v>
      </c>
      <c r="C241" s="56"/>
      <c r="D241" s="56"/>
    </row>
    <row r="242" spans="2:9" x14ac:dyDescent="0.25">
      <c r="B242" t="s">
        <v>1721</v>
      </c>
      <c r="C242" s="56"/>
      <c r="D242" s="56"/>
    </row>
    <row r="243" spans="2:9" x14ac:dyDescent="0.25">
      <c r="B243" t="s">
        <v>1691</v>
      </c>
      <c r="C243" s="56"/>
      <c r="D243" s="56"/>
    </row>
    <row r="244" spans="2:9" x14ac:dyDescent="0.25">
      <c r="B244" t="s">
        <v>1692</v>
      </c>
    </row>
    <row r="245" spans="2:9" x14ac:dyDescent="0.25">
      <c r="B245" t="s">
        <v>1693</v>
      </c>
      <c r="C245" s="56"/>
      <c r="D245" s="56"/>
    </row>
    <row r="246" spans="2:9" x14ac:dyDescent="0.25">
      <c r="B246" t="s">
        <v>1409</v>
      </c>
      <c r="C246" s="56"/>
      <c r="D246" s="56"/>
    </row>
    <row r="247" spans="2:9" x14ac:dyDescent="0.25">
      <c r="B247" t="s">
        <v>1408</v>
      </c>
      <c r="C247" s="56"/>
      <c r="D247" s="56"/>
    </row>
    <row r="248" spans="2:9" x14ac:dyDescent="0.25">
      <c r="B248" t="s">
        <v>1694</v>
      </c>
      <c r="C248" s="56"/>
      <c r="D248" s="56"/>
      <c r="G248" t="s">
        <v>1215</v>
      </c>
    </row>
    <row r="249" spans="2:9" x14ac:dyDescent="0.25">
      <c r="B249" t="s">
        <v>1695</v>
      </c>
      <c r="G249">
        <f>VLOOKUP("   BADLAR en pesos de bancos privados (en % n.a.)",B253:D294,3,0)</f>
        <v>28.625</v>
      </c>
      <c r="I249" s="57" t="s">
        <v>1271</v>
      </c>
    </row>
    <row r="251" spans="2:9" ht="15.75" thickBot="1" x14ac:dyDescent="0.3">
      <c r="B251" s="189" t="s">
        <v>1696</v>
      </c>
      <c r="C251" s="189"/>
      <c r="D251" s="188"/>
    </row>
    <row r="252" spans="2:9" x14ac:dyDescent="0.25">
      <c r="B252" s="190"/>
      <c r="C252" s="191"/>
      <c r="D252" s="192"/>
    </row>
    <row r="253" spans="2:9" x14ac:dyDescent="0.25">
      <c r="B253" s="190" t="s">
        <v>1645</v>
      </c>
      <c r="C253" s="191"/>
      <c r="D253" s="192"/>
    </row>
    <row r="254" spans="2:9" x14ac:dyDescent="0.25">
      <c r="B254" s="194"/>
      <c r="C254" s="196"/>
      <c r="D254" s="197"/>
    </row>
    <row r="255" spans="2:9" x14ac:dyDescent="0.25">
      <c r="B255" s="190" t="s">
        <v>1415</v>
      </c>
      <c r="C255" s="191"/>
      <c r="D255" s="193"/>
    </row>
    <row r="256" spans="2:9" x14ac:dyDescent="0.25">
      <c r="B256" s="190" t="s">
        <v>1667</v>
      </c>
      <c r="C256" s="191"/>
      <c r="D256" s="193"/>
    </row>
    <row r="257" spans="2:4" x14ac:dyDescent="0.25">
      <c r="B257" s="190" t="s">
        <v>1419</v>
      </c>
      <c r="C257" s="191"/>
      <c r="D257" s="193"/>
    </row>
    <row r="258" spans="2:4" x14ac:dyDescent="0.25">
      <c r="B258" s="190" t="s">
        <v>1697</v>
      </c>
      <c r="C258" s="191"/>
      <c r="D258" s="193"/>
    </row>
    <row r="259" spans="2:4" x14ac:dyDescent="0.25">
      <c r="B259" s="194"/>
      <c r="C259" s="196"/>
      <c r="D259" s="194"/>
    </row>
    <row r="260" spans="2:4" x14ac:dyDescent="0.25">
      <c r="B260" s="195" t="s">
        <v>1259</v>
      </c>
      <c r="C260" s="204"/>
      <c r="D260" s="205"/>
    </row>
    <row r="261" spans="2:4" x14ac:dyDescent="0.25">
      <c r="B261" s="190" t="s">
        <v>1260</v>
      </c>
      <c r="C261" s="191"/>
      <c r="D261" s="192"/>
    </row>
    <row r="262" spans="2:4" x14ac:dyDescent="0.25">
      <c r="B262" s="190" t="s">
        <v>1261</v>
      </c>
      <c r="C262" s="191"/>
      <c r="D262" s="193"/>
    </row>
    <row r="263" spans="2:4" x14ac:dyDescent="0.25">
      <c r="B263" s="190" t="s">
        <v>1410</v>
      </c>
      <c r="C263" s="191"/>
      <c r="D263" s="192"/>
    </row>
    <row r="264" spans="2:4" x14ac:dyDescent="0.25">
      <c r="B264" s="190"/>
      <c r="C264" s="191"/>
      <c r="D264" s="192"/>
    </row>
    <row r="265" spans="2:4" x14ac:dyDescent="0.25">
      <c r="B265" s="190" t="s">
        <v>1367</v>
      </c>
      <c r="C265" s="191"/>
      <c r="D265" s="193"/>
    </row>
    <row r="266" spans="2:4" x14ac:dyDescent="0.25">
      <c r="B266" s="190" t="s">
        <v>1466</v>
      </c>
      <c r="C266" s="191"/>
      <c r="D266" s="193"/>
    </row>
    <row r="267" spans="2:4" x14ac:dyDescent="0.25">
      <c r="B267" s="190" t="s">
        <v>1463</v>
      </c>
      <c r="C267" s="191"/>
      <c r="D267" s="193"/>
    </row>
    <row r="268" spans="2:4" x14ac:dyDescent="0.25">
      <c r="B268" s="190" t="s">
        <v>1464</v>
      </c>
      <c r="C268" s="191"/>
      <c r="D268" s="193"/>
    </row>
    <row r="269" spans="2:4" x14ac:dyDescent="0.25">
      <c r="B269" s="190" t="s">
        <v>1262</v>
      </c>
      <c r="C269" s="191"/>
      <c r="D269" s="193"/>
    </row>
    <row r="270" spans="2:4" x14ac:dyDescent="0.25">
      <c r="B270" s="194" t="s">
        <v>1429</v>
      </c>
      <c r="C270" s="196"/>
      <c r="D270" s="194"/>
    </row>
    <row r="271" spans="2:4" x14ac:dyDescent="0.25">
      <c r="B271" s="190"/>
      <c r="C271" s="191" t="s">
        <v>1430</v>
      </c>
      <c r="D271" s="192" t="s">
        <v>1214</v>
      </c>
    </row>
    <row r="272" spans="2:4" ht="30" x14ac:dyDescent="0.25">
      <c r="B272" s="190" t="s">
        <v>1435</v>
      </c>
      <c r="C272" s="191">
        <v>45699</v>
      </c>
      <c r="D272" s="192">
        <v>28898</v>
      </c>
    </row>
    <row r="273" spans="2:4" x14ac:dyDescent="0.25">
      <c r="B273" s="190"/>
      <c r="C273" s="191"/>
      <c r="D273" s="192"/>
    </row>
    <row r="274" spans="2:4" x14ac:dyDescent="0.25">
      <c r="B274" s="190" t="s">
        <v>1698</v>
      </c>
      <c r="C274" s="191">
        <v>45701</v>
      </c>
      <c r="D274" s="192">
        <v>1086.55</v>
      </c>
    </row>
    <row r="275" spans="2:4" x14ac:dyDescent="0.25">
      <c r="B275" s="190" t="s">
        <v>1699</v>
      </c>
      <c r="C275" s="191">
        <v>45701</v>
      </c>
      <c r="D275" s="192">
        <v>1057.46</v>
      </c>
    </row>
    <row r="276" spans="2:4" x14ac:dyDescent="0.25">
      <c r="B276" s="190"/>
      <c r="C276" s="191"/>
      <c r="D276" s="192"/>
    </row>
    <row r="277" spans="2:4" x14ac:dyDescent="0.25">
      <c r="B277" s="194" t="s">
        <v>1431</v>
      </c>
      <c r="C277" s="196"/>
      <c r="D277" s="197"/>
    </row>
    <row r="278" spans="2:4" x14ac:dyDescent="0.25">
      <c r="B278" s="190" t="s">
        <v>1646</v>
      </c>
      <c r="C278" s="191">
        <v>45701</v>
      </c>
      <c r="D278" s="192">
        <v>29</v>
      </c>
    </row>
    <row r="279" spans="2:4" x14ac:dyDescent="0.25">
      <c r="B279" s="190" t="s">
        <v>1647</v>
      </c>
      <c r="C279" s="191">
        <v>45701</v>
      </c>
      <c r="D279" s="192">
        <v>33.630000000000003</v>
      </c>
    </row>
    <row r="280" spans="2:4" x14ac:dyDescent="0.25">
      <c r="B280" s="190" t="s">
        <v>1722</v>
      </c>
      <c r="C280" s="191">
        <v>45700</v>
      </c>
      <c r="D280" s="192">
        <v>30.1875</v>
      </c>
    </row>
    <row r="281" spans="2:4" x14ac:dyDescent="0.25">
      <c r="B281" s="190" t="s">
        <v>1723</v>
      </c>
      <c r="C281" s="191">
        <v>45700</v>
      </c>
      <c r="D281" s="192">
        <v>34.71</v>
      </c>
    </row>
    <row r="282" spans="2:4" x14ac:dyDescent="0.25">
      <c r="B282" s="194" t="s">
        <v>1436</v>
      </c>
      <c r="C282" s="196">
        <v>45700</v>
      </c>
      <c r="D282" s="197">
        <v>28.625</v>
      </c>
    </row>
    <row r="283" spans="2:4" x14ac:dyDescent="0.25">
      <c r="B283" s="190" t="s">
        <v>1648</v>
      </c>
      <c r="C283" s="191">
        <v>45700</v>
      </c>
      <c r="D283" s="192">
        <v>32.67</v>
      </c>
    </row>
    <row r="284" spans="2:4" x14ac:dyDescent="0.25">
      <c r="B284" s="194" t="s">
        <v>1437</v>
      </c>
      <c r="C284" s="196">
        <v>45700</v>
      </c>
      <c r="D284" s="197">
        <v>29.3125</v>
      </c>
    </row>
    <row r="285" spans="2:4" ht="30" x14ac:dyDescent="0.25">
      <c r="B285" s="190" t="s">
        <v>1438</v>
      </c>
      <c r="C285" s="191">
        <v>45702</v>
      </c>
      <c r="D285" s="192">
        <v>33</v>
      </c>
    </row>
    <row r="286" spans="2:4" x14ac:dyDescent="0.25">
      <c r="B286" s="194" t="s">
        <v>1439</v>
      </c>
      <c r="C286" s="196">
        <v>45700</v>
      </c>
      <c r="D286" s="197">
        <v>33.590000000000003</v>
      </c>
    </row>
    <row r="287" spans="2:4" x14ac:dyDescent="0.25">
      <c r="B287" s="190" t="s">
        <v>1440</v>
      </c>
      <c r="C287" s="191">
        <v>45700</v>
      </c>
      <c r="D287" s="192">
        <v>27.2</v>
      </c>
    </row>
    <row r="288" spans="2:4" x14ac:dyDescent="0.25">
      <c r="B288" s="190" t="s">
        <v>1441</v>
      </c>
      <c r="C288" s="191">
        <v>45700</v>
      </c>
      <c r="D288" s="192">
        <v>35.54</v>
      </c>
    </row>
    <row r="289" spans="2:4" x14ac:dyDescent="0.25">
      <c r="B289" s="190" t="s">
        <v>1442</v>
      </c>
      <c r="C289" s="191">
        <v>45700</v>
      </c>
      <c r="D289" s="192">
        <v>66.91</v>
      </c>
    </row>
    <row r="290" spans="2:4" x14ac:dyDescent="0.25">
      <c r="B290" s="194"/>
      <c r="C290" s="196"/>
      <c r="D290" s="197"/>
    </row>
    <row r="291" spans="2:4" x14ac:dyDescent="0.25">
      <c r="B291" s="190" t="s">
        <v>1714</v>
      </c>
      <c r="C291" s="191">
        <v>45702</v>
      </c>
      <c r="D291" s="192">
        <v>18442.312999999998</v>
      </c>
    </row>
    <row r="292" spans="2:4" x14ac:dyDescent="0.25">
      <c r="B292" s="190"/>
      <c r="C292" s="191"/>
      <c r="D292" s="192"/>
    </row>
    <row r="293" spans="2:4" x14ac:dyDescent="0.25">
      <c r="B293" s="190" t="s">
        <v>1443</v>
      </c>
      <c r="C293" s="191">
        <v>45699</v>
      </c>
      <c r="D293" s="192">
        <v>30640926</v>
      </c>
    </row>
    <row r="294" spans="2:4" x14ac:dyDescent="0.25">
      <c r="B294" t="s">
        <v>1444</v>
      </c>
      <c r="C294" s="198">
        <v>45699</v>
      </c>
      <c r="D294" s="56">
        <v>20177248</v>
      </c>
    </row>
    <row r="295" spans="2:4" x14ac:dyDescent="0.25">
      <c r="B295" t="s">
        <v>1445</v>
      </c>
      <c r="C295" s="198">
        <v>45699</v>
      </c>
      <c r="D295" s="56">
        <v>18075805</v>
      </c>
    </row>
    <row r="296" spans="2:4" x14ac:dyDescent="0.25">
      <c r="B296" t="s">
        <v>1446</v>
      </c>
      <c r="C296" s="198">
        <v>45699</v>
      </c>
      <c r="D296" s="56">
        <v>2101443</v>
      </c>
    </row>
    <row r="297" spans="2:4" x14ac:dyDescent="0.25">
      <c r="B297" t="s">
        <v>1447</v>
      </c>
      <c r="C297" s="198">
        <v>45699</v>
      </c>
      <c r="D297" s="56">
        <v>10463678</v>
      </c>
    </row>
    <row r="298" spans="2:4" x14ac:dyDescent="0.25">
      <c r="C298" s="198"/>
      <c r="D298" s="56"/>
    </row>
    <row r="299" spans="2:4" x14ac:dyDescent="0.25">
      <c r="B299" t="s">
        <v>1432</v>
      </c>
      <c r="C299" s="198">
        <v>45699</v>
      </c>
      <c r="D299" s="56">
        <v>141470510</v>
      </c>
    </row>
    <row r="300" spans="2:4" x14ac:dyDescent="0.25">
      <c r="B300" t="s">
        <v>1448</v>
      </c>
      <c r="C300" s="198">
        <v>45699</v>
      </c>
      <c r="D300" s="56">
        <v>24491604</v>
      </c>
    </row>
    <row r="301" spans="2:4" x14ac:dyDescent="0.25">
      <c r="B301" t="s">
        <v>1449</v>
      </c>
      <c r="C301" s="198">
        <v>45699</v>
      </c>
      <c r="D301" s="56">
        <v>50832282</v>
      </c>
    </row>
    <row r="302" spans="2:4" x14ac:dyDescent="0.25">
      <c r="B302" t="s">
        <v>1450</v>
      </c>
      <c r="C302" s="198">
        <v>45699</v>
      </c>
      <c r="D302" s="56">
        <v>58952388</v>
      </c>
    </row>
    <row r="303" spans="2:4" x14ac:dyDescent="0.25">
      <c r="C303" s="198"/>
      <c r="D303" s="56"/>
    </row>
    <row r="304" spans="2:4" x14ac:dyDescent="0.25">
      <c r="B304" t="s">
        <v>1451</v>
      </c>
      <c r="C304" s="198">
        <v>45699</v>
      </c>
      <c r="D304" s="56">
        <v>55.4</v>
      </c>
    </row>
    <row r="305" spans="2:4" x14ac:dyDescent="0.25">
      <c r="C305" s="198"/>
      <c r="D305" s="56"/>
    </row>
    <row r="306" spans="2:4" x14ac:dyDescent="0.25">
      <c r="B306" t="s">
        <v>1452</v>
      </c>
      <c r="C306" s="198">
        <v>45699</v>
      </c>
      <c r="D306" s="56">
        <v>70134006</v>
      </c>
    </row>
    <row r="307" spans="2:4" x14ac:dyDescent="0.25">
      <c r="C307" s="198"/>
      <c r="D307" s="56"/>
    </row>
    <row r="308" spans="2:4" x14ac:dyDescent="0.25">
      <c r="B308" t="s">
        <v>1433</v>
      </c>
      <c r="C308" s="198">
        <v>45688</v>
      </c>
      <c r="D308" s="56">
        <v>2.2000000000000002</v>
      </c>
    </row>
    <row r="309" spans="2:4" x14ac:dyDescent="0.25">
      <c r="B309" t="s">
        <v>1453</v>
      </c>
      <c r="C309" s="198">
        <v>45688</v>
      </c>
      <c r="D309" s="56">
        <v>84.5</v>
      </c>
    </row>
    <row r="310" spans="2:4" x14ac:dyDescent="0.25">
      <c r="B310" t="s">
        <v>1600</v>
      </c>
      <c r="C310" s="198">
        <v>45688</v>
      </c>
      <c r="D310" s="56">
        <v>21.9</v>
      </c>
    </row>
    <row r="311" spans="2:4" x14ac:dyDescent="0.25">
      <c r="C311" s="198"/>
      <c r="D311" s="56"/>
    </row>
    <row r="312" spans="2:4" x14ac:dyDescent="0.25">
      <c r="C312" s="198"/>
      <c r="D312" s="56"/>
    </row>
    <row r="313" spans="2:4" x14ac:dyDescent="0.25">
      <c r="B313" t="s">
        <v>1715</v>
      </c>
      <c r="C313" s="198">
        <v>45702</v>
      </c>
      <c r="D313">
        <v>535.08569999999997</v>
      </c>
    </row>
    <row r="314" spans="2:4" x14ac:dyDescent="0.25">
      <c r="B314" t="s">
        <v>1716</v>
      </c>
      <c r="C314" s="198">
        <v>45702</v>
      </c>
      <c r="D314" s="248">
        <v>1350.11</v>
      </c>
    </row>
    <row r="315" spans="2:4" x14ac:dyDescent="0.25">
      <c r="B315" t="s">
        <v>1717</v>
      </c>
      <c r="C315" s="198">
        <v>45702</v>
      </c>
      <c r="D315" s="56">
        <v>1041.19</v>
      </c>
    </row>
    <row r="316" spans="2:4" x14ac:dyDescent="0.25">
      <c r="B316" t="s">
        <v>1718</v>
      </c>
      <c r="C316" s="198">
        <v>45702</v>
      </c>
      <c r="D316">
        <v>22.56</v>
      </c>
    </row>
    <row r="317" spans="2:4" x14ac:dyDescent="0.25">
      <c r="C317" s="198"/>
    </row>
    <row r="318" spans="2:4" x14ac:dyDescent="0.25">
      <c r="B318" t="s">
        <v>1423</v>
      </c>
      <c r="C318" s="198"/>
    </row>
    <row r="319" spans="2:4" x14ac:dyDescent="0.25">
      <c r="B319" t="s">
        <v>1724</v>
      </c>
      <c r="C319" s="198"/>
      <c r="D319" s="248"/>
    </row>
    <row r="320" spans="2:4" x14ac:dyDescent="0.25">
      <c r="B320" t="s">
        <v>1725</v>
      </c>
      <c r="C320" s="198"/>
    </row>
    <row r="321" spans="2:4" x14ac:dyDescent="0.25">
      <c r="B321" t="s">
        <v>1726</v>
      </c>
      <c r="C321" s="198"/>
    </row>
    <row r="322" spans="2:4" x14ac:dyDescent="0.25">
      <c r="B322" t="s">
        <v>1727</v>
      </c>
      <c r="C322" s="198"/>
    </row>
    <row r="323" spans="2:4" x14ac:dyDescent="0.25">
      <c r="B323" t="s">
        <v>1263</v>
      </c>
      <c r="C323" s="198"/>
      <c r="D323" s="248"/>
    </row>
    <row r="324" spans="2:4" x14ac:dyDescent="0.25">
      <c r="B324" t="s">
        <v>1268</v>
      </c>
      <c r="C324" s="198"/>
    </row>
    <row r="325" spans="2:4" x14ac:dyDescent="0.25">
      <c r="B325" t="s">
        <v>1728</v>
      </c>
      <c r="C325" s="198"/>
    </row>
    <row r="326" spans="2:4" x14ac:dyDescent="0.25">
      <c r="B326" t="s">
        <v>1466</v>
      </c>
    </row>
    <row r="327" spans="2:4" x14ac:dyDescent="0.25">
      <c r="B327" t="s">
        <v>1269</v>
      </c>
    </row>
    <row r="328" spans="2:4" x14ac:dyDescent="0.25">
      <c r="B328" t="s">
        <v>1729</v>
      </c>
    </row>
    <row r="329" spans="2:4" x14ac:dyDescent="0.25">
      <c r="B329" t="s">
        <v>1434</v>
      </c>
    </row>
    <row r="330" spans="2:4" x14ac:dyDescent="0.25">
      <c r="B330" t="s">
        <v>1368</v>
      </c>
    </row>
    <row r="331" spans="2:4" x14ac:dyDescent="0.25">
      <c r="B331" t="s">
        <v>1270</v>
      </c>
    </row>
    <row r="332" spans="2:4" x14ac:dyDescent="0.25">
      <c r="B332" t="s">
        <v>1424</v>
      </c>
    </row>
    <row r="333" spans="2:4" x14ac:dyDescent="0.25">
      <c r="B333" t="s">
        <v>1266</v>
      </c>
    </row>
    <row r="334" spans="2:4" x14ac:dyDescent="0.25">
      <c r="B334" t="s">
        <v>1649</v>
      </c>
    </row>
    <row r="335" spans="2:4" x14ac:dyDescent="0.25">
      <c r="B335" t="s">
        <v>1267</v>
      </c>
    </row>
    <row r="336" spans="2:4" x14ac:dyDescent="0.25">
      <c r="B336" t="s">
        <v>1264</v>
      </c>
    </row>
    <row r="337" spans="2:2" x14ac:dyDescent="0.25">
      <c r="B337" t="s">
        <v>1265</v>
      </c>
    </row>
    <row r="338" spans="2:2" x14ac:dyDescent="0.25">
      <c r="B338" t="s">
        <v>1411</v>
      </c>
    </row>
    <row r="339" spans="2:2" x14ac:dyDescent="0.25">
      <c r="B339" t="s">
        <v>1700</v>
      </c>
    </row>
  </sheetData>
  <hyperlinks>
    <hyperlink ref="I249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topLeftCell="A10" workbookViewId="0">
      <selection activeCell="B10" sqref="B10"/>
    </sheetView>
  </sheetViews>
  <sheetFormatPr baseColWidth="10" defaultRowHeight="15" x14ac:dyDescent="0.25"/>
  <cols>
    <col min="1" max="1" width="30.140625" bestFit="1" customWidth="1"/>
    <col min="2" max="2" width="28" bestFit="1" customWidth="1"/>
    <col min="5" max="5" width="27.42578125" bestFit="1" customWidth="1"/>
    <col min="7" max="7" width="22.85546875" customWidth="1"/>
    <col min="8" max="8" width="16.7109375" bestFit="1" customWidth="1"/>
    <col min="9" max="10" width="15.140625" customWidth="1"/>
  </cols>
  <sheetData>
    <row r="1" spans="1:11" x14ac:dyDescent="0.25">
      <c r="A1" s="36" t="s">
        <v>1211</v>
      </c>
    </row>
    <row r="3" spans="1:11" x14ac:dyDescent="0.25">
      <c r="A3" s="32" t="s">
        <v>1207</v>
      </c>
      <c r="B3" s="32" t="s">
        <v>1208</v>
      </c>
      <c r="C3" s="32" t="s">
        <v>1195</v>
      </c>
      <c r="D3" s="32" t="s">
        <v>1196</v>
      </c>
      <c r="E3" s="32" t="s">
        <v>1209</v>
      </c>
      <c r="F3" s="32" t="s">
        <v>1280</v>
      </c>
      <c r="G3" s="32" t="s">
        <v>1420</v>
      </c>
      <c r="H3" s="32" t="s">
        <v>1283</v>
      </c>
      <c r="I3" s="32" t="s">
        <v>1284</v>
      </c>
      <c r="J3" s="32" t="s">
        <v>1222</v>
      </c>
      <c r="K3" s="32" t="s">
        <v>1277</v>
      </c>
    </row>
    <row r="4" spans="1:11" x14ac:dyDescent="0.25">
      <c r="A4" s="32" t="s">
        <v>1192</v>
      </c>
      <c r="B4" s="32" t="s">
        <v>1276</v>
      </c>
      <c r="C4" s="63">
        <v>1</v>
      </c>
      <c r="D4" s="33" t="e">
        <f>+SCORING!#REF!/1000</f>
        <v>#REF!</v>
      </c>
      <c r="E4" s="34" t="e">
        <f>IF(SCORING!#REF!="SI",IF(SCORING!#REF!&gt;=LCT!$B$34,1,0))</f>
        <v>#REF!</v>
      </c>
      <c r="F4" s="34" t="e">
        <f>+IF(SCORING!#REF!="NO AUTORIZADO POR SEPYME",0,IF(SCORING!#REF!="(NO CUMPLE)",0,1))</f>
        <v>#REF!</v>
      </c>
      <c r="G4" s="33" t="e">
        <f>+SCORING!#REF!</f>
        <v>#REF!</v>
      </c>
      <c r="H4" s="35" t="e">
        <f>IF(+$D$24&lt;=6.3,0,(-SCORING!#REF!/12*$C4*$D$4*$E4*$F4*$G4))</f>
        <v>#REF!</v>
      </c>
      <c r="I4" s="35">
        <f>+'Scoring Viejo'!C48</f>
        <v>0</v>
      </c>
      <c r="J4" s="35" t="e">
        <f>+H4</f>
        <v>#REF!</v>
      </c>
      <c r="K4" s="35" t="e">
        <f>-SCORING!#REF!/12*$C4</f>
        <v>#REF!</v>
      </c>
    </row>
    <row r="5" spans="1:11" x14ac:dyDescent="0.25">
      <c r="A5" s="32" t="s">
        <v>1193</v>
      </c>
      <c r="B5" s="32" t="s">
        <v>1197</v>
      </c>
      <c r="C5" s="63">
        <v>0.5</v>
      </c>
      <c r="D5" s="33" t="e">
        <f>+SCORING!#REF!/1000</f>
        <v>#REF!</v>
      </c>
      <c r="E5" s="34" t="e">
        <f>IF(SCORING!#REF!="SI",IF(SCORING!#REF!&gt;=LCT!$B$34,1,0))</f>
        <v>#REF!</v>
      </c>
      <c r="F5" s="34" t="e">
        <f>+IF(SCORING!#REF!="NO AUTORIZADO POR SEPYME",0,IF(SCORING!#REF!="(NO CUMPLE)",0,1))</f>
        <v>#REF!</v>
      </c>
      <c r="G5" s="33" t="e">
        <f>+SCORING!#REF!</f>
        <v>#REF!</v>
      </c>
      <c r="H5" s="35" t="e">
        <f>IF(+$D$24&gt;6.3,+Proyectado!$H$5*LCT!$C5*$D$5*$E5*$F5*$G5,0)</f>
        <v>#REF!</v>
      </c>
      <c r="I5" s="35">
        <f>+'Scoring Viejo'!C47</f>
        <v>0</v>
      </c>
      <c r="J5" s="35" t="e">
        <f>+H5</f>
        <v>#REF!</v>
      </c>
      <c r="K5" s="35" t="e">
        <f>+Proyectado!$H$5*LCT!$C5</f>
        <v>#REF!</v>
      </c>
    </row>
    <row r="6" spans="1:11" x14ac:dyDescent="0.25">
      <c r="A6" s="32" t="s">
        <v>1281</v>
      </c>
      <c r="B6" s="32" t="s">
        <v>1197</v>
      </c>
      <c r="C6" s="63">
        <v>0.1</v>
      </c>
      <c r="D6" s="33" t="e">
        <f>+SCORING!#REF!/1000</f>
        <v>#REF!</v>
      </c>
      <c r="E6" s="34" t="e">
        <f>IF(SCORING!#REF!="SI",IF(SCORING!#REF!&gt;=LCT!$B$34,1,0))</f>
        <v>#REF!</v>
      </c>
      <c r="F6" s="34" t="e">
        <f>+IF(SCORING!#REF!="NO AUTORIZADO POR SEPYME",0,IF(SCORING!#REF!="(NO CUMPLE)",0,1))</f>
        <v>#REF!</v>
      </c>
      <c r="G6" s="33" t="e">
        <f>+SCORING!#REF!</f>
        <v>#REF!</v>
      </c>
      <c r="H6" s="35" t="e">
        <f>IF(+$D$24&gt;6.3,+Proyectado!$H$5*LCT!$C6*LCT!$D6*$E6*$F6*$G6,0)</f>
        <v>#REF!</v>
      </c>
      <c r="I6" s="35"/>
      <c r="J6" s="35" t="e">
        <f>+H6</f>
        <v>#REF!</v>
      </c>
      <c r="K6" s="35" t="e">
        <f>+Proyectado!$H$5*LCT!$C6</f>
        <v>#REF!</v>
      </c>
    </row>
    <row r="7" spans="1:11" x14ac:dyDescent="0.25">
      <c r="A7" s="32" t="s">
        <v>1194</v>
      </c>
      <c r="B7" s="32" t="s">
        <v>1197</v>
      </c>
      <c r="C7" s="63">
        <v>0.4</v>
      </c>
      <c r="D7" s="33" t="e">
        <f>+SCORING!#REF!/1000</f>
        <v>#REF!</v>
      </c>
      <c r="E7" s="34" t="e">
        <f>IF(SCORING!#REF!="SI",IF(SCORING!#REF!&gt;=LCT!$B$34,1,0))</f>
        <v>#REF!</v>
      </c>
      <c r="F7" s="34" t="e">
        <f>+IF(SCORING!#REF!="NO AUTORIZADO POR SEPYME",0,IF(SCORING!#REF!="(NO CUMPLE)",0,1))</f>
        <v>#REF!</v>
      </c>
      <c r="G7" s="33" t="e">
        <f>+SCORING!#REF!</f>
        <v>#REF!</v>
      </c>
      <c r="H7" s="35" t="e">
        <f>IF(+$D$24&gt;6.3,+Proyectado!$H$5*LCT!C7*LCT!D7*$F7*$G7*E7*1000/+B10,0)</f>
        <v>#REF!</v>
      </c>
      <c r="I7" s="35"/>
      <c r="J7" s="35" t="e">
        <f>+H7</f>
        <v>#REF!</v>
      </c>
      <c r="K7" s="35" t="e">
        <f>+Proyectado!$H$5*LCT!C7*1000/+B10</f>
        <v>#REF!</v>
      </c>
    </row>
    <row r="8" spans="1:11" x14ac:dyDescent="0.25">
      <c r="H8" s="43"/>
      <c r="I8" s="43"/>
      <c r="J8" s="43"/>
    </row>
    <row r="9" spans="1:11" x14ac:dyDescent="0.25">
      <c r="A9" s="32" t="s">
        <v>1217</v>
      </c>
      <c r="B9" s="32" t="s">
        <v>1214</v>
      </c>
      <c r="C9" s="37" t="s">
        <v>1213</v>
      </c>
      <c r="D9" s="33" t="s">
        <v>1212</v>
      </c>
      <c r="E9" s="34" t="s">
        <v>1216</v>
      </c>
      <c r="F9" s="84"/>
      <c r="G9" s="84"/>
      <c r="H9" s="43"/>
      <c r="I9" s="43"/>
      <c r="J9" s="43"/>
    </row>
    <row r="10" spans="1:11" x14ac:dyDescent="0.25">
      <c r="A10" s="32" t="s">
        <v>1218</v>
      </c>
      <c r="B10" s="44" t="e">
        <f>-PMT(C10/12,E10,1000,,1)*12</f>
        <v>#REF!</v>
      </c>
      <c r="C10" s="37" t="e">
        <f>+D10+SCORING!#REF!</f>
        <v>#REF!</v>
      </c>
      <c r="D10" s="64">
        <v>0.1</v>
      </c>
      <c r="E10" s="34" t="e">
        <f>+SCORING!#REF!</f>
        <v>#REF!</v>
      </c>
      <c r="F10" s="84"/>
      <c r="G10" s="84"/>
      <c r="H10" s="43"/>
      <c r="I10" s="43"/>
      <c r="J10" s="43"/>
    </row>
    <row r="11" spans="1:11" x14ac:dyDescent="0.25">
      <c r="B11" s="89"/>
      <c r="C11" s="90"/>
      <c r="D11" s="84"/>
      <c r="E11" s="84"/>
      <c r="F11" s="84"/>
      <c r="G11" s="84"/>
      <c r="H11" s="43"/>
      <c r="I11" s="43"/>
      <c r="J11" s="43"/>
    </row>
    <row r="12" spans="1:11" x14ac:dyDescent="0.25">
      <c r="A12" s="201" t="s">
        <v>1455</v>
      </c>
      <c r="B12" s="202"/>
      <c r="C12" s="203" t="e">
        <f>+(+(+SCORING!#REF!-SCORING!#REF!)/(+SCORING!#REF!))</f>
        <v>#REF!</v>
      </c>
      <c r="D12" s="203" t="e">
        <f>+SCORING!#REF!</f>
        <v>#REF!</v>
      </c>
      <c r="E12" s="34" t="e">
        <f>+C12/(+D12)</f>
        <v>#REF!</v>
      </c>
      <c r="F12" s="84"/>
      <c r="G12" s="84"/>
      <c r="H12" s="43"/>
      <c r="I12" s="43"/>
      <c r="J12" s="43"/>
    </row>
    <row r="13" spans="1:11" x14ac:dyDescent="0.25">
      <c r="B13" s="84"/>
      <c r="C13" s="84"/>
      <c r="F13" s="84"/>
      <c r="G13" s="84"/>
      <c r="H13" s="84"/>
    </row>
    <row r="14" spans="1:11" x14ac:dyDescent="0.25">
      <c r="A14" s="36" t="s">
        <v>1198</v>
      </c>
    </row>
    <row r="16" spans="1:11" x14ac:dyDescent="0.25">
      <c r="A16" s="32" t="s">
        <v>1199</v>
      </c>
      <c r="B16" s="32" t="s">
        <v>1200</v>
      </c>
      <c r="C16" s="32" t="s">
        <v>1201</v>
      </c>
      <c r="D16" s="32" t="s">
        <v>1205</v>
      </c>
      <c r="E16" s="32" t="s">
        <v>1274</v>
      </c>
    </row>
    <row r="17" spans="1:7" x14ac:dyDescent="0.25">
      <c r="A17" s="32" t="s">
        <v>15</v>
      </c>
      <c r="B17" s="32" t="s">
        <v>1202</v>
      </c>
      <c r="C17" s="65">
        <v>3.6</v>
      </c>
      <c r="D17" s="50" t="e">
        <f>+IF(SCORING!#REF!&gt;LCT!C17,C17/SCORING!#REF!,1)</f>
        <v>#REF!</v>
      </c>
      <c r="E17" s="50" t="e">
        <f>+IF(SCORING!#REF!&gt;LCT!C17,C17/SCORING!#REF!,1)</f>
        <v>#REF!</v>
      </c>
      <c r="F17" s="85"/>
      <c r="G17" s="85"/>
    </row>
    <row r="18" spans="1:7" x14ac:dyDescent="0.25">
      <c r="A18" s="32" t="s">
        <v>1203</v>
      </c>
      <c r="B18" s="32" t="s">
        <v>1204</v>
      </c>
      <c r="C18" s="66">
        <v>1.6E-2</v>
      </c>
      <c r="D18" s="51" t="e">
        <f>+IF(SCORING!#REF!&lt;LCT!C$18,SCORING!#REF!/LCT!C$18,1)</f>
        <v>#REF!</v>
      </c>
      <c r="E18" s="51" t="e">
        <f>+IF(SCORING!#REF!&lt;LCT!C$18,SCORING!#REF!/LCT!C$18,1)</f>
        <v>#REF!</v>
      </c>
      <c r="F18" s="86"/>
      <c r="G18" s="86"/>
    </row>
    <row r="19" spans="1:7" x14ac:dyDescent="0.25">
      <c r="A19" s="32" t="s">
        <v>1184</v>
      </c>
      <c r="B19" s="32" t="s">
        <v>1204</v>
      </c>
      <c r="C19" s="66">
        <v>2.4E-2</v>
      </c>
      <c r="D19" s="50" t="e">
        <f>IF(SCORING!#REF!&lt;LCT!C19,SCORING!#REF!/LCT!C19,1)</f>
        <v>#REF!</v>
      </c>
      <c r="E19" s="50"/>
      <c r="F19" s="85"/>
      <c r="G19" s="85"/>
    </row>
    <row r="20" spans="1:7" x14ac:dyDescent="0.25">
      <c r="A20" s="32" t="s">
        <v>18</v>
      </c>
      <c r="B20" s="32" t="s">
        <v>1204</v>
      </c>
      <c r="C20" s="66">
        <v>0</v>
      </c>
      <c r="D20" s="50" t="e">
        <f>IF(SCORING!#REF!&gt;LCT!C20,1,SCORING!#REF!/LCT!C20)</f>
        <v>#REF!</v>
      </c>
      <c r="E20" s="50"/>
      <c r="F20" s="85"/>
      <c r="G20" s="85"/>
    </row>
    <row r="21" spans="1:7" x14ac:dyDescent="0.25">
      <c r="A21" s="32" t="s">
        <v>19</v>
      </c>
      <c r="B21" s="199" t="s">
        <v>1204</v>
      </c>
      <c r="C21" s="65">
        <v>0</v>
      </c>
      <c r="D21" s="50" t="e">
        <f>IF(SCORING!#REF!&gt;LCT!C21,1,0)</f>
        <v>#REF!</v>
      </c>
      <c r="E21" s="50"/>
      <c r="F21" s="85"/>
      <c r="G21" s="85"/>
    </row>
    <row r="22" spans="1:7" x14ac:dyDescent="0.25">
      <c r="A22" s="32" t="s">
        <v>1454</v>
      </c>
      <c r="B22" s="32" t="s">
        <v>1204</v>
      </c>
      <c r="C22" s="200">
        <v>0.25</v>
      </c>
      <c r="D22" s="50" t="e">
        <f>IF(SCORING!#REF!&gt;LCT!C22,1,0)</f>
        <v>#REF!</v>
      </c>
      <c r="E22" s="50"/>
      <c r="F22" s="85"/>
      <c r="G22" s="85"/>
    </row>
    <row r="23" spans="1:7" x14ac:dyDescent="0.25">
      <c r="A23" s="32" t="s">
        <v>1457</v>
      </c>
      <c r="B23" s="32" t="s">
        <v>1202</v>
      </c>
      <c r="C23" s="65">
        <v>1</v>
      </c>
      <c r="D23" s="50" t="e">
        <f>IF(E12&gt;LCT!C23,C23/E12,1)</f>
        <v>#REF!</v>
      </c>
      <c r="E23" s="50"/>
      <c r="F23" s="85"/>
      <c r="G23" s="85"/>
    </row>
    <row r="24" spans="1:7" x14ac:dyDescent="0.25">
      <c r="A24" s="290" t="s">
        <v>1206</v>
      </c>
      <c r="B24" s="291"/>
      <c r="C24" s="292"/>
      <c r="D24" s="52" t="e">
        <f>+SUM(D17:D23)</f>
        <v>#REF!</v>
      </c>
      <c r="E24" s="52" t="e">
        <f>+SUM(E17:E21)</f>
        <v>#REF!</v>
      </c>
      <c r="F24" s="87"/>
      <c r="G24" s="87"/>
    </row>
    <row r="26" spans="1:7" x14ac:dyDescent="0.25">
      <c r="A26" s="53" t="s">
        <v>1227</v>
      </c>
      <c r="B26" s="54"/>
    </row>
    <row r="27" spans="1:7" x14ac:dyDescent="0.25">
      <c r="A27" s="53"/>
      <c r="B27" s="54"/>
    </row>
    <row r="28" spans="1:7" x14ac:dyDescent="0.25">
      <c r="A28" s="55" t="s">
        <v>1223</v>
      </c>
      <c r="B28" s="67">
        <v>5250</v>
      </c>
    </row>
    <row r="29" spans="1:7" x14ac:dyDescent="0.25">
      <c r="A29" s="55" t="s">
        <v>1224</v>
      </c>
      <c r="B29" s="67">
        <v>750</v>
      </c>
    </row>
    <row r="30" spans="1:7" x14ac:dyDescent="0.25">
      <c r="A30" s="55" t="s">
        <v>1225</v>
      </c>
      <c r="B30" s="67">
        <v>6000</v>
      </c>
    </row>
    <row r="31" spans="1:7" x14ac:dyDescent="0.25">
      <c r="A31" s="55" t="s">
        <v>1226</v>
      </c>
      <c r="B31" s="67">
        <v>6000</v>
      </c>
    </row>
    <row r="34" spans="1:2" x14ac:dyDescent="0.25">
      <c r="A34" s="32" t="s">
        <v>1273</v>
      </c>
      <c r="B34" s="68">
        <v>400</v>
      </c>
    </row>
  </sheetData>
  <sheetProtection algorithmName="SHA-512" hashValue="Oj83972DXpHiGWEdcCwU9DgpfI/b7WAb0u90dUHuVAHPBJZBxNwc6Letlm8QHARZcR/RngtSx62dpQ27Cnnpig==" saltValue="YJZo3v1N2JA6K0n0VcN3Ow==" spinCount="100000" sheet="1" objects="1" scenarios="1"/>
  <mergeCells count="1">
    <mergeCell ref="A24:C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87"/>
  <sheetViews>
    <sheetView topLeftCell="A28" zoomScale="70" zoomScaleNormal="70" workbookViewId="0">
      <selection activeCell="B36" sqref="B36"/>
    </sheetView>
  </sheetViews>
  <sheetFormatPr baseColWidth="10" defaultRowHeight="15.75" x14ac:dyDescent="0.25"/>
  <cols>
    <col min="1" max="1" width="36.28515625" style="91" customWidth="1"/>
    <col min="2" max="2" width="17.42578125" style="91" customWidth="1"/>
    <col min="3" max="3" width="15.85546875" style="91" customWidth="1"/>
    <col min="4" max="4" width="15.7109375" style="91" customWidth="1"/>
    <col min="5" max="5" width="11.140625" style="91" customWidth="1"/>
    <col min="6" max="6" width="5.5703125" style="91" customWidth="1"/>
    <col min="7" max="7" width="37.28515625" style="91" bestFit="1" customWidth="1"/>
    <col min="8" max="8" width="15.85546875" style="91" customWidth="1"/>
    <col min="9" max="9" width="15.85546875" style="95" customWidth="1"/>
    <col min="10" max="10" width="16.140625" style="95" customWidth="1"/>
    <col min="11" max="11" width="19.7109375" style="95" customWidth="1"/>
    <col min="12" max="12" width="10.28515625" style="95" customWidth="1"/>
    <col min="13" max="13" width="10.5703125" style="95" customWidth="1"/>
    <col min="14" max="242" width="11.42578125" style="95"/>
    <col min="243" max="243" width="33.28515625" style="95" customWidth="1"/>
    <col min="244" max="244" width="17.42578125" style="95" customWidth="1"/>
    <col min="245" max="245" width="15.85546875" style="95" customWidth="1"/>
    <col min="246" max="246" width="15.7109375" style="95" customWidth="1"/>
    <col min="247" max="247" width="5" style="95" customWidth="1"/>
    <col min="248" max="249" width="15.7109375" style="95" customWidth="1"/>
    <col min="250" max="250" width="3.5703125" style="95" customWidth="1"/>
    <col min="251" max="251" width="37.28515625" style="95" bestFit="1" customWidth="1"/>
    <col min="252" max="254" width="15.85546875" style="95" customWidth="1"/>
    <col min="255" max="256" width="10.28515625" style="95" customWidth="1"/>
    <col min="257" max="257" width="6.85546875" style="95" customWidth="1"/>
    <col min="258" max="258" width="40.140625" style="95" customWidth="1"/>
    <col min="259" max="261" width="15.140625" style="95" customWidth="1"/>
    <col min="262" max="262" width="6.42578125" style="95" customWidth="1"/>
    <col min="263" max="263" width="10.7109375" style="95" customWidth="1"/>
    <col min="264" max="265" width="6.85546875" style="95" customWidth="1"/>
    <col min="266" max="266" width="13" style="95" bestFit="1" customWidth="1"/>
    <col min="267" max="267" width="11.5703125" style="95" bestFit="1" customWidth="1"/>
    <col min="268" max="268" width="26.85546875" style="95" customWidth="1"/>
    <col min="269" max="498" width="11.42578125" style="95"/>
    <col min="499" max="499" width="33.28515625" style="95" customWidth="1"/>
    <col min="500" max="500" width="17.42578125" style="95" customWidth="1"/>
    <col min="501" max="501" width="15.85546875" style="95" customWidth="1"/>
    <col min="502" max="502" width="15.7109375" style="95" customWidth="1"/>
    <col min="503" max="503" width="5" style="95" customWidth="1"/>
    <col min="504" max="505" width="15.7109375" style="95" customWidth="1"/>
    <col min="506" max="506" width="3.5703125" style="95" customWidth="1"/>
    <col min="507" max="507" width="37.28515625" style="95" bestFit="1" customWidth="1"/>
    <col min="508" max="510" width="15.85546875" style="95" customWidth="1"/>
    <col min="511" max="512" width="10.28515625" style="95" customWidth="1"/>
    <col min="513" max="513" width="6.85546875" style="95" customWidth="1"/>
    <col min="514" max="514" width="40.140625" style="95" customWidth="1"/>
    <col min="515" max="517" width="15.140625" style="95" customWidth="1"/>
    <col min="518" max="518" width="6.42578125" style="95" customWidth="1"/>
    <col min="519" max="519" width="10.7109375" style="95" customWidth="1"/>
    <col min="520" max="521" width="6.85546875" style="95" customWidth="1"/>
    <col min="522" max="522" width="13" style="95" bestFit="1" customWidth="1"/>
    <col min="523" max="523" width="11.5703125" style="95" bestFit="1" customWidth="1"/>
    <col min="524" max="524" width="26.85546875" style="95" customWidth="1"/>
    <col min="525" max="754" width="11.42578125" style="95"/>
    <col min="755" max="755" width="33.28515625" style="95" customWidth="1"/>
    <col min="756" max="756" width="17.42578125" style="95" customWidth="1"/>
    <col min="757" max="757" width="15.85546875" style="95" customWidth="1"/>
    <col min="758" max="758" width="15.7109375" style="95" customWidth="1"/>
    <col min="759" max="759" width="5" style="95" customWidth="1"/>
    <col min="760" max="761" width="15.7109375" style="95" customWidth="1"/>
    <col min="762" max="762" width="3.5703125" style="95" customWidth="1"/>
    <col min="763" max="763" width="37.28515625" style="95" bestFit="1" customWidth="1"/>
    <col min="764" max="766" width="15.85546875" style="95" customWidth="1"/>
    <col min="767" max="768" width="10.28515625" style="95" customWidth="1"/>
    <col min="769" max="769" width="6.85546875" style="95" customWidth="1"/>
    <col min="770" max="770" width="40.140625" style="95" customWidth="1"/>
    <col min="771" max="773" width="15.140625" style="95" customWidth="1"/>
    <col min="774" max="774" width="6.42578125" style="95" customWidth="1"/>
    <col min="775" max="775" width="10.7109375" style="95" customWidth="1"/>
    <col min="776" max="777" width="6.85546875" style="95" customWidth="1"/>
    <col min="778" max="778" width="13" style="95" bestFit="1" customWidth="1"/>
    <col min="779" max="779" width="11.5703125" style="95" bestFit="1" customWidth="1"/>
    <col min="780" max="780" width="26.85546875" style="95" customWidth="1"/>
    <col min="781" max="1010" width="11.42578125" style="95"/>
    <col min="1011" max="1011" width="33.28515625" style="95" customWidth="1"/>
    <col min="1012" max="1012" width="17.42578125" style="95" customWidth="1"/>
    <col min="1013" max="1013" width="15.85546875" style="95" customWidth="1"/>
    <col min="1014" max="1014" width="15.7109375" style="95" customWidth="1"/>
    <col min="1015" max="1015" width="5" style="95" customWidth="1"/>
    <col min="1016" max="1017" width="15.7109375" style="95" customWidth="1"/>
    <col min="1018" max="1018" width="3.5703125" style="95" customWidth="1"/>
    <col min="1019" max="1019" width="37.28515625" style="95" bestFit="1" customWidth="1"/>
    <col min="1020" max="1022" width="15.85546875" style="95" customWidth="1"/>
    <col min="1023" max="1024" width="10.28515625" style="95" customWidth="1"/>
    <col min="1025" max="1025" width="6.85546875" style="95" customWidth="1"/>
    <col min="1026" max="1026" width="40.140625" style="95" customWidth="1"/>
    <col min="1027" max="1029" width="15.140625" style="95" customWidth="1"/>
    <col min="1030" max="1030" width="6.42578125" style="95" customWidth="1"/>
    <col min="1031" max="1031" width="10.7109375" style="95" customWidth="1"/>
    <col min="1032" max="1033" width="6.85546875" style="95" customWidth="1"/>
    <col min="1034" max="1034" width="13" style="95" bestFit="1" customWidth="1"/>
    <col min="1035" max="1035" width="11.5703125" style="95" bestFit="1" customWidth="1"/>
    <col min="1036" max="1036" width="26.85546875" style="95" customWidth="1"/>
    <col min="1037" max="1266" width="11.42578125" style="95"/>
    <col min="1267" max="1267" width="33.28515625" style="95" customWidth="1"/>
    <col min="1268" max="1268" width="17.42578125" style="95" customWidth="1"/>
    <col min="1269" max="1269" width="15.85546875" style="95" customWidth="1"/>
    <col min="1270" max="1270" width="15.7109375" style="95" customWidth="1"/>
    <col min="1271" max="1271" width="5" style="95" customWidth="1"/>
    <col min="1272" max="1273" width="15.7109375" style="95" customWidth="1"/>
    <col min="1274" max="1274" width="3.5703125" style="95" customWidth="1"/>
    <col min="1275" max="1275" width="37.28515625" style="95" bestFit="1" customWidth="1"/>
    <col min="1276" max="1278" width="15.85546875" style="95" customWidth="1"/>
    <col min="1279" max="1280" width="10.28515625" style="95" customWidth="1"/>
    <col min="1281" max="1281" width="6.85546875" style="95" customWidth="1"/>
    <col min="1282" max="1282" width="40.140625" style="95" customWidth="1"/>
    <col min="1283" max="1285" width="15.140625" style="95" customWidth="1"/>
    <col min="1286" max="1286" width="6.42578125" style="95" customWidth="1"/>
    <col min="1287" max="1287" width="10.7109375" style="95" customWidth="1"/>
    <col min="1288" max="1289" width="6.85546875" style="95" customWidth="1"/>
    <col min="1290" max="1290" width="13" style="95" bestFit="1" customWidth="1"/>
    <col min="1291" max="1291" width="11.5703125" style="95" bestFit="1" customWidth="1"/>
    <col min="1292" max="1292" width="26.85546875" style="95" customWidth="1"/>
    <col min="1293" max="1522" width="11.42578125" style="95"/>
    <col min="1523" max="1523" width="33.28515625" style="95" customWidth="1"/>
    <col min="1524" max="1524" width="17.42578125" style="95" customWidth="1"/>
    <col min="1525" max="1525" width="15.85546875" style="95" customWidth="1"/>
    <col min="1526" max="1526" width="15.7109375" style="95" customWidth="1"/>
    <col min="1527" max="1527" width="5" style="95" customWidth="1"/>
    <col min="1528" max="1529" width="15.7109375" style="95" customWidth="1"/>
    <col min="1530" max="1530" width="3.5703125" style="95" customWidth="1"/>
    <col min="1531" max="1531" width="37.28515625" style="95" bestFit="1" customWidth="1"/>
    <col min="1532" max="1534" width="15.85546875" style="95" customWidth="1"/>
    <col min="1535" max="1536" width="10.28515625" style="95" customWidth="1"/>
    <col min="1537" max="1537" width="6.85546875" style="95" customWidth="1"/>
    <col min="1538" max="1538" width="40.140625" style="95" customWidth="1"/>
    <col min="1539" max="1541" width="15.140625" style="95" customWidth="1"/>
    <col min="1542" max="1542" width="6.42578125" style="95" customWidth="1"/>
    <col min="1543" max="1543" width="10.7109375" style="95" customWidth="1"/>
    <col min="1544" max="1545" width="6.85546875" style="95" customWidth="1"/>
    <col min="1546" max="1546" width="13" style="95" bestFit="1" customWidth="1"/>
    <col min="1547" max="1547" width="11.5703125" style="95" bestFit="1" customWidth="1"/>
    <col min="1548" max="1548" width="26.85546875" style="95" customWidth="1"/>
    <col min="1549" max="1778" width="11.42578125" style="95"/>
    <col min="1779" max="1779" width="33.28515625" style="95" customWidth="1"/>
    <col min="1780" max="1780" width="17.42578125" style="95" customWidth="1"/>
    <col min="1781" max="1781" width="15.85546875" style="95" customWidth="1"/>
    <col min="1782" max="1782" width="15.7109375" style="95" customWidth="1"/>
    <col min="1783" max="1783" width="5" style="95" customWidth="1"/>
    <col min="1784" max="1785" width="15.7109375" style="95" customWidth="1"/>
    <col min="1786" max="1786" width="3.5703125" style="95" customWidth="1"/>
    <col min="1787" max="1787" width="37.28515625" style="95" bestFit="1" customWidth="1"/>
    <col min="1788" max="1790" width="15.85546875" style="95" customWidth="1"/>
    <col min="1791" max="1792" width="10.28515625" style="95" customWidth="1"/>
    <col min="1793" max="1793" width="6.85546875" style="95" customWidth="1"/>
    <col min="1794" max="1794" width="40.140625" style="95" customWidth="1"/>
    <col min="1795" max="1797" width="15.140625" style="95" customWidth="1"/>
    <col min="1798" max="1798" width="6.42578125" style="95" customWidth="1"/>
    <col min="1799" max="1799" width="10.7109375" style="95" customWidth="1"/>
    <col min="1800" max="1801" width="6.85546875" style="95" customWidth="1"/>
    <col min="1802" max="1802" width="13" style="95" bestFit="1" customWidth="1"/>
    <col min="1803" max="1803" width="11.5703125" style="95" bestFit="1" customWidth="1"/>
    <col min="1804" max="1804" width="26.85546875" style="95" customWidth="1"/>
    <col min="1805" max="2034" width="11.42578125" style="95"/>
    <col min="2035" max="2035" width="33.28515625" style="95" customWidth="1"/>
    <col min="2036" max="2036" width="17.42578125" style="95" customWidth="1"/>
    <col min="2037" max="2037" width="15.85546875" style="95" customWidth="1"/>
    <col min="2038" max="2038" width="15.7109375" style="95" customWidth="1"/>
    <col min="2039" max="2039" width="5" style="95" customWidth="1"/>
    <col min="2040" max="2041" width="15.7109375" style="95" customWidth="1"/>
    <col min="2042" max="2042" width="3.5703125" style="95" customWidth="1"/>
    <col min="2043" max="2043" width="37.28515625" style="95" bestFit="1" customWidth="1"/>
    <col min="2044" max="2046" width="15.85546875" style="95" customWidth="1"/>
    <col min="2047" max="2048" width="10.28515625" style="95" customWidth="1"/>
    <col min="2049" max="2049" width="6.85546875" style="95" customWidth="1"/>
    <col min="2050" max="2050" width="40.140625" style="95" customWidth="1"/>
    <col min="2051" max="2053" width="15.140625" style="95" customWidth="1"/>
    <col min="2054" max="2054" width="6.42578125" style="95" customWidth="1"/>
    <col min="2055" max="2055" width="10.7109375" style="95" customWidth="1"/>
    <col min="2056" max="2057" width="6.85546875" style="95" customWidth="1"/>
    <col min="2058" max="2058" width="13" style="95" bestFit="1" customWidth="1"/>
    <col min="2059" max="2059" width="11.5703125" style="95" bestFit="1" customWidth="1"/>
    <col min="2060" max="2060" width="26.85546875" style="95" customWidth="1"/>
    <col min="2061" max="2290" width="11.42578125" style="95"/>
    <col min="2291" max="2291" width="33.28515625" style="95" customWidth="1"/>
    <col min="2292" max="2292" width="17.42578125" style="95" customWidth="1"/>
    <col min="2293" max="2293" width="15.85546875" style="95" customWidth="1"/>
    <col min="2294" max="2294" width="15.7109375" style="95" customWidth="1"/>
    <col min="2295" max="2295" width="5" style="95" customWidth="1"/>
    <col min="2296" max="2297" width="15.7109375" style="95" customWidth="1"/>
    <col min="2298" max="2298" width="3.5703125" style="95" customWidth="1"/>
    <col min="2299" max="2299" width="37.28515625" style="95" bestFit="1" customWidth="1"/>
    <col min="2300" max="2302" width="15.85546875" style="95" customWidth="1"/>
    <col min="2303" max="2304" width="10.28515625" style="95" customWidth="1"/>
    <col min="2305" max="2305" width="6.85546875" style="95" customWidth="1"/>
    <col min="2306" max="2306" width="40.140625" style="95" customWidth="1"/>
    <col min="2307" max="2309" width="15.140625" style="95" customWidth="1"/>
    <col min="2310" max="2310" width="6.42578125" style="95" customWidth="1"/>
    <col min="2311" max="2311" width="10.7109375" style="95" customWidth="1"/>
    <col min="2312" max="2313" width="6.85546875" style="95" customWidth="1"/>
    <col min="2314" max="2314" width="13" style="95" bestFit="1" customWidth="1"/>
    <col min="2315" max="2315" width="11.5703125" style="95" bestFit="1" customWidth="1"/>
    <col min="2316" max="2316" width="26.85546875" style="95" customWidth="1"/>
    <col min="2317" max="2546" width="11.42578125" style="95"/>
    <col min="2547" max="2547" width="33.28515625" style="95" customWidth="1"/>
    <col min="2548" max="2548" width="17.42578125" style="95" customWidth="1"/>
    <col min="2549" max="2549" width="15.85546875" style="95" customWidth="1"/>
    <col min="2550" max="2550" width="15.7109375" style="95" customWidth="1"/>
    <col min="2551" max="2551" width="5" style="95" customWidth="1"/>
    <col min="2552" max="2553" width="15.7109375" style="95" customWidth="1"/>
    <col min="2554" max="2554" width="3.5703125" style="95" customWidth="1"/>
    <col min="2555" max="2555" width="37.28515625" style="95" bestFit="1" customWidth="1"/>
    <col min="2556" max="2558" width="15.85546875" style="95" customWidth="1"/>
    <col min="2559" max="2560" width="10.28515625" style="95" customWidth="1"/>
    <col min="2561" max="2561" width="6.85546875" style="95" customWidth="1"/>
    <col min="2562" max="2562" width="40.140625" style="95" customWidth="1"/>
    <col min="2563" max="2565" width="15.140625" style="95" customWidth="1"/>
    <col min="2566" max="2566" width="6.42578125" style="95" customWidth="1"/>
    <col min="2567" max="2567" width="10.7109375" style="95" customWidth="1"/>
    <col min="2568" max="2569" width="6.85546875" style="95" customWidth="1"/>
    <col min="2570" max="2570" width="13" style="95" bestFit="1" customWidth="1"/>
    <col min="2571" max="2571" width="11.5703125" style="95" bestFit="1" customWidth="1"/>
    <col min="2572" max="2572" width="26.85546875" style="95" customWidth="1"/>
    <col min="2573" max="2802" width="11.42578125" style="95"/>
    <col min="2803" max="2803" width="33.28515625" style="95" customWidth="1"/>
    <col min="2804" max="2804" width="17.42578125" style="95" customWidth="1"/>
    <col min="2805" max="2805" width="15.85546875" style="95" customWidth="1"/>
    <col min="2806" max="2806" width="15.7109375" style="95" customWidth="1"/>
    <col min="2807" max="2807" width="5" style="95" customWidth="1"/>
    <col min="2808" max="2809" width="15.7109375" style="95" customWidth="1"/>
    <col min="2810" max="2810" width="3.5703125" style="95" customWidth="1"/>
    <col min="2811" max="2811" width="37.28515625" style="95" bestFit="1" customWidth="1"/>
    <col min="2812" max="2814" width="15.85546875" style="95" customWidth="1"/>
    <col min="2815" max="2816" width="10.28515625" style="95" customWidth="1"/>
    <col min="2817" max="2817" width="6.85546875" style="95" customWidth="1"/>
    <col min="2818" max="2818" width="40.140625" style="95" customWidth="1"/>
    <col min="2819" max="2821" width="15.140625" style="95" customWidth="1"/>
    <col min="2822" max="2822" width="6.42578125" style="95" customWidth="1"/>
    <col min="2823" max="2823" width="10.7109375" style="95" customWidth="1"/>
    <col min="2824" max="2825" width="6.85546875" style="95" customWidth="1"/>
    <col min="2826" max="2826" width="13" style="95" bestFit="1" customWidth="1"/>
    <col min="2827" max="2827" width="11.5703125" style="95" bestFit="1" customWidth="1"/>
    <col min="2828" max="2828" width="26.85546875" style="95" customWidth="1"/>
    <col min="2829" max="3058" width="11.42578125" style="95"/>
    <col min="3059" max="3059" width="33.28515625" style="95" customWidth="1"/>
    <col min="3060" max="3060" width="17.42578125" style="95" customWidth="1"/>
    <col min="3061" max="3061" width="15.85546875" style="95" customWidth="1"/>
    <col min="3062" max="3062" width="15.7109375" style="95" customWidth="1"/>
    <col min="3063" max="3063" width="5" style="95" customWidth="1"/>
    <col min="3064" max="3065" width="15.7109375" style="95" customWidth="1"/>
    <col min="3066" max="3066" width="3.5703125" style="95" customWidth="1"/>
    <col min="3067" max="3067" width="37.28515625" style="95" bestFit="1" customWidth="1"/>
    <col min="3068" max="3070" width="15.85546875" style="95" customWidth="1"/>
    <col min="3071" max="3072" width="10.28515625" style="95" customWidth="1"/>
    <col min="3073" max="3073" width="6.85546875" style="95" customWidth="1"/>
    <col min="3074" max="3074" width="40.140625" style="95" customWidth="1"/>
    <col min="3075" max="3077" width="15.140625" style="95" customWidth="1"/>
    <col min="3078" max="3078" width="6.42578125" style="95" customWidth="1"/>
    <col min="3079" max="3079" width="10.7109375" style="95" customWidth="1"/>
    <col min="3080" max="3081" width="6.85546875" style="95" customWidth="1"/>
    <col min="3082" max="3082" width="13" style="95" bestFit="1" customWidth="1"/>
    <col min="3083" max="3083" width="11.5703125" style="95" bestFit="1" customWidth="1"/>
    <col min="3084" max="3084" width="26.85546875" style="95" customWidth="1"/>
    <col min="3085" max="3314" width="11.42578125" style="95"/>
    <col min="3315" max="3315" width="33.28515625" style="95" customWidth="1"/>
    <col min="3316" max="3316" width="17.42578125" style="95" customWidth="1"/>
    <col min="3317" max="3317" width="15.85546875" style="95" customWidth="1"/>
    <col min="3318" max="3318" width="15.7109375" style="95" customWidth="1"/>
    <col min="3319" max="3319" width="5" style="95" customWidth="1"/>
    <col min="3320" max="3321" width="15.7109375" style="95" customWidth="1"/>
    <col min="3322" max="3322" width="3.5703125" style="95" customWidth="1"/>
    <col min="3323" max="3323" width="37.28515625" style="95" bestFit="1" customWidth="1"/>
    <col min="3324" max="3326" width="15.85546875" style="95" customWidth="1"/>
    <col min="3327" max="3328" width="10.28515625" style="95" customWidth="1"/>
    <col min="3329" max="3329" width="6.85546875" style="95" customWidth="1"/>
    <col min="3330" max="3330" width="40.140625" style="95" customWidth="1"/>
    <col min="3331" max="3333" width="15.140625" style="95" customWidth="1"/>
    <col min="3334" max="3334" width="6.42578125" style="95" customWidth="1"/>
    <col min="3335" max="3335" width="10.7109375" style="95" customWidth="1"/>
    <col min="3336" max="3337" width="6.85546875" style="95" customWidth="1"/>
    <col min="3338" max="3338" width="13" style="95" bestFit="1" customWidth="1"/>
    <col min="3339" max="3339" width="11.5703125" style="95" bestFit="1" customWidth="1"/>
    <col min="3340" max="3340" width="26.85546875" style="95" customWidth="1"/>
    <col min="3341" max="3570" width="11.42578125" style="95"/>
    <col min="3571" max="3571" width="33.28515625" style="95" customWidth="1"/>
    <col min="3572" max="3572" width="17.42578125" style="95" customWidth="1"/>
    <col min="3573" max="3573" width="15.85546875" style="95" customWidth="1"/>
    <col min="3574" max="3574" width="15.7109375" style="95" customWidth="1"/>
    <col min="3575" max="3575" width="5" style="95" customWidth="1"/>
    <col min="3576" max="3577" width="15.7109375" style="95" customWidth="1"/>
    <col min="3578" max="3578" width="3.5703125" style="95" customWidth="1"/>
    <col min="3579" max="3579" width="37.28515625" style="95" bestFit="1" customWidth="1"/>
    <col min="3580" max="3582" width="15.85546875" style="95" customWidth="1"/>
    <col min="3583" max="3584" width="10.28515625" style="95" customWidth="1"/>
    <col min="3585" max="3585" width="6.85546875" style="95" customWidth="1"/>
    <col min="3586" max="3586" width="40.140625" style="95" customWidth="1"/>
    <col min="3587" max="3589" width="15.140625" style="95" customWidth="1"/>
    <col min="3590" max="3590" width="6.42578125" style="95" customWidth="1"/>
    <col min="3591" max="3591" width="10.7109375" style="95" customWidth="1"/>
    <col min="3592" max="3593" width="6.85546875" style="95" customWidth="1"/>
    <col min="3594" max="3594" width="13" style="95" bestFit="1" customWidth="1"/>
    <col min="3595" max="3595" width="11.5703125" style="95" bestFit="1" customWidth="1"/>
    <col min="3596" max="3596" width="26.85546875" style="95" customWidth="1"/>
    <col min="3597" max="3826" width="11.42578125" style="95"/>
    <col min="3827" max="3827" width="33.28515625" style="95" customWidth="1"/>
    <col min="3828" max="3828" width="17.42578125" style="95" customWidth="1"/>
    <col min="3829" max="3829" width="15.85546875" style="95" customWidth="1"/>
    <col min="3830" max="3830" width="15.7109375" style="95" customWidth="1"/>
    <col min="3831" max="3831" width="5" style="95" customWidth="1"/>
    <col min="3832" max="3833" width="15.7109375" style="95" customWidth="1"/>
    <col min="3834" max="3834" width="3.5703125" style="95" customWidth="1"/>
    <col min="3835" max="3835" width="37.28515625" style="95" bestFit="1" customWidth="1"/>
    <col min="3836" max="3838" width="15.85546875" style="95" customWidth="1"/>
    <col min="3839" max="3840" width="10.28515625" style="95" customWidth="1"/>
    <col min="3841" max="3841" width="6.85546875" style="95" customWidth="1"/>
    <col min="3842" max="3842" width="40.140625" style="95" customWidth="1"/>
    <col min="3843" max="3845" width="15.140625" style="95" customWidth="1"/>
    <col min="3846" max="3846" width="6.42578125" style="95" customWidth="1"/>
    <col min="3847" max="3847" width="10.7109375" style="95" customWidth="1"/>
    <col min="3848" max="3849" width="6.85546875" style="95" customWidth="1"/>
    <col min="3850" max="3850" width="13" style="95" bestFit="1" customWidth="1"/>
    <col min="3851" max="3851" width="11.5703125" style="95" bestFit="1" customWidth="1"/>
    <col min="3852" max="3852" width="26.85546875" style="95" customWidth="1"/>
    <col min="3853" max="4082" width="11.42578125" style="95"/>
    <col min="4083" max="4083" width="33.28515625" style="95" customWidth="1"/>
    <col min="4084" max="4084" width="17.42578125" style="95" customWidth="1"/>
    <col min="4085" max="4085" width="15.85546875" style="95" customWidth="1"/>
    <col min="4086" max="4086" width="15.7109375" style="95" customWidth="1"/>
    <col min="4087" max="4087" width="5" style="95" customWidth="1"/>
    <col min="4088" max="4089" width="15.7109375" style="95" customWidth="1"/>
    <col min="4090" max="4090" width="3.5703125" style="95" customWidth="1"/>
    <col min="4091" max="4091" width="37.28515625" style="95" bestFit="1" customWidth="1"/>
    <col min="4092" max="4094" width="15.85546875" style="95" customWidth="1"/>
    <col min="4095" max="4096" width="10.28515625" style="95" customWidth="1"/>
    <col min="4097" max="4097" width="6.85546875" style="95" customWidth="1"/>
    <col min="4098" max="4098" width="40.140625" style="95" customWidth="1"/>
    <col min="4099" max="4101" width="15.140625" style="95" customWidth="1"/>
    <col min="4102" max="4102" width="6.42578125" style="95" customWidth="1"/>
    <col min="4103" max="4103" width="10.7109375" style="95" customWidth="1"/>
    <col min="4104" max="4105" width="6.85546875" style="95" customWidth="1"/>
    <col min="4106" max="4106" width="13" style="95" bestFit="1" customWidth="1"/>
    <col min="4107" max="4107" width="11.5703125" style="95" bestFit="1" customWidth="1"/>
    <col min="4108" max="4108" width="26.85546875" style="95" customWidth="1"/>
    <col min="4109" max="4338" width="11.42578125" style="95"/>
    <col min="4339" max="4339" width="33.28515625" style="95" customWidth="1"/>
    <col min="4340" max="4340" width="17.42578125" style="95" customWidth="1"/>
    <col min="4341" max="4341" width="15.85546875" style="95" customWidth="1"/>
    <col min="4342" max="4342" width="15.7109375" style="95" customWidth="1"/>
    <col min="4343" max="4343" width="5" style="95" customWidth="1"/>
    <col min="4344" max="4345" width="15.7109375" style="95" customWidth="1"/>
    <col min="4346" max="4346" width="3.5703125" style="95" customWidth="1"/>
    <col min="4347" max="4347" width="37.28515625" style="95" bestFit="1" customWidth="1"/>
    <col min="4348" max="4350" width="15.85546875" style="95" customWidth="1"/>
    <col min="4351" max="4352" width="10.28515625" style="95" customWidth="1"/>
    <col min="4353" max="4353" width="6.85546875" style="95" customWidth="1"/>
    <col min="4354" max="4354" width="40.140625" style="95" customWidth="1"/>
    <col min="4355" max="4357" width="15.140625" style="95" customWidth="1"/>
    <col min="4358" max="4358" width="6.42578125" style="95" customWidth="1"/>
    <col min="4359" max="4359" width="10.7109375" style="95" customWidth="1"/>
    <col min="4360" max="4361" width="6.85546875" style="95" customWidth="1"/>
    <col min="4362" max="4362" width="13" style="95" bestFit="1" customWidth="1"/>
    <col min="4363" max="4363" width="11.5703125" style="95" bestFit="1" customWidth="1"/>
    <col min="4364" max="4364" width="26.85546875" style="95" customWidth="1"/>
    <col min="4365" max="4594" width="11.42578125" style="95"/>
    <col min="4595" max="4595" width="33.28515625" style="95" customWidth="1"/>
    <col min="4596" max="4596" width="17.42578125" style="95" customWidth="1"/>
    <col min="4597" max="4597" width="15.85546875" style="95" customWidth="1"/>
    <col min="4598" max="4598" width="15.7109375" style="95" customWidth="1"/>
    <col min="4599" max="4599" width="5" style="95" customWidth="1"/>
    <col min="4600" max="4601" width="15.7109375" style="95" customWidth="1"/>
    <col min="4602" max="4602" width="3.5703125" style="95" customWidth="1"/>
    <col min="4603" max="4603" width="37.28515625" style="95" bestFit="1" customWidth="1"/>
    <col min="4604" max="4606" width="15.85546875" style="95" customWidth="1"/>
    <col min="4607" max="4608" width="10.28515625" style="95" customWidth="1"/>
    <col min="4609" max="4609" width="6.85546875" style="95" customWidth="1"/>
    <col min="4610" max="4610" width="40.140625" style="95" customWidth="1"/>
    <col min="4611" max="4613" width="15.140625" style="95" customWidth="1"/>
    <col min="4614" max="4614" width="6.42578125" style="95" customWidth="1"/>
    <col min="4615" max="4615" width="10.7109375" style="95" customWidth="1"/>
    <col min="4616" max="4617" width="6.85546875" style="95" customWidth="1"/>
    <col min="4618" max="4618" width="13" style="95" bestFit="1" customWidth="1"/>
    <col min="4619" max="4619" width="11.5703125" style="95" bestFit="1" customWidth="1"/>
    <col min="4620" max="4620" width="26.85546875" style="95" customWidth="1"/>
    <col min="4621" max="4850" width="11.42578125" style="95"/>
    <col min="4851" max="4851" width="33.28515625" style="95" customWidth="1"/>
    <col min="4852" max="4852" width="17.42578125" style="95" customWidth="1"/>
    <col min="4853" max="4853" width="15.85546875" style="95" customWidth="1"/>
    <col min="4854" max="4854" width="15.7109375" style="95" customWidth="1"/>
    <col min="4855" max="4855" width="5" style="95" customWidth="1"/>
    <col min="4856" max="4857" width="15.7109375" style="95" customWidth="1"/>
    <col min="4858" max="4858" width="3.5703125" style="95" customWidth="1"/>
    <col min="4859" max="4859" width="37.28515625" style="95" bestFit="1" customWidth="1"/>
    <col min="4860" max="4862" width="15.85546875" style="95" customWidth="1"/>
    <col min="4863" max="4864" width="10.28515625" style="95" customWidth="1"/>
    <col min="4865" max="4865" width="6.85546875" style="95" customWidth="1"/>
    <col min="4866" max="4866" width="40.140625" style="95" customWidth="1"/>
    <col min="4867" max="4869" width="15.140625" style="95" customWidth="1"/>
    <col min="4870" max="4870" width="6.42578125" style="95" customWidth="1"/>
    <col min="4871" max="4871" width="10.7109375" style="95" customWidth="1"/>
    <col min="4872" max="4873" width="6.85546875" style="95" customWidth="1"/>
    <col min="4874" max="4874" width="13" style="95" bestFit="1" customWidth="1"/>
    <col min="4875" max="4875" width="11.5703125" style="95" bestFit="1" customWidth="1"/>
    <col min="4876" max="4876" width="26.85546875" style="95" customWidth="1"/>
    <col min="4877" max="5106" width="11.42578125" style="95"/>
    <col min="5107" max="5107" width="33.28515625" style="95" customWidth="1"/>
    <col min="5108" max="5108" width="17.42578125" style="95" customWidth="1"/>
    <col min="5109" max="5109" width="15.85546875" style="95" customWidth="1"/>
    <col min="5110" max="5110" width="15.7109375" style="95" customWidth="1"/>
    <col min="5111" max="5111" width="5" style="95" customWidth="1"/>
    <col min="5112" max="5113" width="15.7109375" style="95" customWidth="1"/>
    <col min="5114" max="5114" width="3.5703125" style="95" customWidth="1"/>
    <col min="5115" max="5115" width="37.28515625" style="95" bestFit="1" customWidth="1"/>
    <col min="5116" max="5118" width="15.85546875" style="95" customWidth="1"/>
    <col min="5119" max="5120" width="10.28515625" style="95" customWidth="1"/>
    <col min="5121" max="5121" width="6.85546875" style="95" customWidth="1"/>
    <col min="5122" max="5122" width="40.140625" style="95" customWidth="1"/>
    <col min="5123" max="5125" width="15.140625" style="95" customWidth="1"/>
    <col min="5126" max="5126" width="6.42578125" style="95" customWidth="1"/>
    <col min="5127" max="5127" width="10.7109375" style="95" customWidth="1"/>
    <col min="5128" max="5129" width="6.85546875" style="95" customWidth="1"/>
    <col min="5130" max="5130" width="13" style="95" bestFit="1" customWidth="1"/>
    <col min="5131" max="5131" width="11.5703125" style="95" bestFit="1" customWidth="1"/>
    <col min="5132" max="5132" width="26.85546875" style="95" customWidth="1"/>
    <col min="5133" max="5362" width="11.42578125" style="95"/>
    <col min="5363" max="5363" width="33.28515625" style="95" customWidth="1"/>
    <col min="5364" max="5364" width="17.42578125" style="95" customWidth="1"/>
    <col min="5365" max="5365" width="15.85546875" style="95" customWidth="1"/>
    <col min="5366" max="5366" width="15.7109375" style="95" customWidth="1"/>
    <col min="5367" max="5367" width="5" style="95" customWidth="1"/>
    <col min="5368" max="5369" width="15.7109375" style="95" customWidth="1"/>
    <col min="5370" max="5370" width="3.5703125" style="95" customWidth="1"/>
    <col min="5371" max="5371" width="37.28515625" style="95" bestFit="1" customWidth="1"/>
    <col min="5372" max="5374" width="15.85546875" style="95" customWidth="1"/>
    <col min="5375" max="5376" width="10.28515625" style="95" customWidth="1"/>
    <col min="5377" max="5377" width="6.85546875" style="95" customWidth="1"/>
    <col min="5378" max="5378" width="40.140625" style="95" customWidth="1"/>
    <col min="5379" max="5381" width="15.140625" style="95" customWidth="1"/>
    <col min="5382" max="5382" width="6.42578125" style="95" customWidth="1"/>
    <col min="5383" max="5383" width="10.7109375" style="95" customWidth="1"/>
    <col min="5384" max="5385" width="6.85546875" style="95" customWidth="1"/>
    <col min="5386" max="5386" width="13" style="95" bestFit="1" customWidth="1"/>
    <col min="5387" max="5387" width="11.5703125" style="95" bestFit="1" customWidth="1"/>
    <col min="5388" max="5388" width="26.85546875" style="95" customWidth="1"/>
    <col min="5389" max="5618" width="11.42578125" style="95"/>
    <col min="5619" max="5619" width="33.28515625" style="95" customWidth="1"/>
    <col min="5620" max="5620" width="17.42578125" style="95" customWidth="1"/>
    <col min="5621" max="5621" width="15.85546875" style="95" customWidth="1"/>
    <col min="5622" max="5622" width="15.7109375" style="95" customWidth="1"/>
    <col min="5623" max="5623" width="5" style="95" customWidth="1"/>
    <col min="5624" max="5625" width="15.7109375" style="95" customWidth="1"/>
    <col min="5626" max="5626" width="3.5703125" style="95" customWidth="1"/>
    <col min="5627" max="5627" width="37.28515625" style="95" bestFit="1" customWidth="1"/>
    <col min="5628" max="5630" width="15.85546875" style="95" customWidth="1"/>
    <col min="5631" max="5632" width="10.28515625" style="95" customWidth="1"/>
    <col min="5633" max="5633" width="6.85546875" style="95" customWidth="1"/>
    <col min="5634" max="5634" width="40.140625" style="95" customWidth="1"/>
    <col min="5635" max="5637" width="15.140625" style="95" customWidth="1"/>
    <col min="5638" max="5638" width="6.42578125" style="95" customWidth="1"/>
    <col min="5639" max="5639" width="10.7109375" style="95" customWidth="1"/>
    <col min="5640" max="5641" width="6.85546875" style="95" customWidth="1"/>
    <col min="5642" max="5642" width="13" style="95" bestFit="1" customWidth="1"/>
    <col min="5643" max="5643" width="11.5703125" style="95" bestFit="1" customWidth="1"/>
    <col min="5644" max="5644" width="26.85546875" style="95" customWidth="1"/>
    <col min="5645" max="5874" width="11.42578125" style="95"/>
    <col min="5875" max="5875" width="33.28515625" style="95" customWidth="1"/>
    <col min="5876" max="5876" width="17.42578125" style="95" customWidth="1"/>
    <col min="5877" max="5877" width="15.85546875" style="95" customWidth="1"/>
    <col min="5878" max="5878" width="15.7109375" style="95" customWidth="1"/>
    <col min="5879" max="5879" width="5" style="95" customWidth="1"/>
    <col min="5880" max="5881" width="15.7109375" style="95" customWidth="1"/>
    <col min="5882" max="5882" width="3.5703125" style="95" customWidth="1"/>
    <col min="5883" max="5883" width="37.28515625" style="95" bestFit="1" customWidth="1"/>
    <col min="5884" max="5886" width="15.85546875" style="95" customWidth="1"/>
    <col min="5887" max="5888" width="10.28515625" style="95" customWidth="1"/>
    <col min="5889" max="5889" width="6.85546875" style="95" customWidth="1"/>
    <col min="5890" max="5890" width="40.140625" style="95" customWidth="1"/>
    <col min="5891" max="5893" width="15.140625" style="95" customWidth="1"/>
    <col min="5894" max="5894" width="6.42578125" style="95" customWidth="1"/>
    <col min="5895" max="5895" width="10.7109375" style="95" customWidth="1"/>
    <col min="5896" max="5897" width="6.85546875" style="95" customWidth="1"/>
    <col min="5898" max="5898" width="13" style="95" bestFit="1" customWidth="1"/>
    <col min="5899" max="5899" width="11.5703125" style="95" bestFit="1" customWidth="1"/>
    <col min="5900" max="5900" width="26.85546875" style="95" customWidth="1"/>
    <col min="5901" max="6130" width="11.42578125" style="95"/>
    <col min="6131" max="6131" width="33.28515625" style="95" customWidth="1"/>
    <col min="6132" max="6132" width="17.42578125" style="95" customWidth="1"/>
    <col min="6133" max="6133" width="15.85546875" style="95" customWidth="1"/>
    <col min="6134" max="6134" width="15.7109375" style="95" customWidth="1"/>
    <col min="6135" max="6135" width="5" style="95" customWidth="1"/>
    <col min="6136" max="6137" width="15.7109375" style="95" customWidth="1"/>
    <col min="6138" max="6138" width="3.5703125" style="95" customWidth="1"/>
    <col min="6139" max="6139" width="37.28515625" style="95" bestFit="1" customWidth="1"/>
    <col min="6140" max="6142" width="15.85546875" style="95" customWidth="1"/>
    <col min="6143" max="6144" width="10.28515625" style="95" customWidth="1"/>
    <col min="6145" max="6145" width="6.85546875" style="95" customWidth="1"/>
    <col min="6146" max="6146" width="40.140625" style="95" customWidth="1"/>
    <col min="6147" max="6149" width="15.140625" style="95" customWidth="1"/>
    <col min="6150" max="6150" width="6.42578125" style="95" customWidth="1"/>
    <col min="6151" max="6151" width="10.7109375" style="95" customWidth="1"/>
    <col min="6152" max="6153" width="6.85546875" style="95" customWidth="1"/>
    <col min="6154" max="6154" width="13" style="95" bestFit="1" customWidth="1"/>
    <col min="6155" max="6155" width="11.5703125" style="95" bestFit="1" customWidth="1"/>
    <col min="6156" max="6156" width="26.85546875" style="95" customWidth="1"/>
    <col min="6157" max="6386" width="11.42578125" style="95"/>
    <col min="6387" max="6387" width="33.28515625" style="95" customWidth="1"/>
    <col min="6388" max="6388" width="17.42578125" style="95" customWidth="1"/>
    <col min="6389" max="6389" width="15.85546875" style="95" customWidth="1"/>
    <col min="6390" max="6390" width="15.7109375" style="95" customWidth="1"/>
    <col min="6391" max="6391" width="5" style="95" customWidth="1"/>
    <col min="6392" max="6393" width="15.7109375" style="95" customWidth="1"/>
    <col min="6394" max="6394" width="3.5703125" style="95" customWidth="1"/>
    <col min="6395" max="6395" width="37.28515625" style="95" bestFit="1" customWidth="1"/>
    <col min="6396" max="6398" width="15.85546875" style="95" customWidth="1"/>
    <col min="6399" max="6400" width="10.28515625" style="95" customWidth="1"/>
    <col min="6401" max="6401" width="6.85546875" style="95" customWidth="1"/>
    <col min="6402" max="6402" width="40.140625" style="95" customWidth="1"/>
    <col min="6403" max="6405" width="15.140625" style="95" customWidth="1"/>
    <col min="6406" max="6406" width="6.42578125" style="95" customWidth="1"/>
    <col min="6407" max="6407" width="10.7109375" style="95" customWidth="1"/>
    <col min="6408" max="6409" width="6.85546875" style="95" customWidth="1"/>
    <col min="6410" max="6410" width="13" style="95" bestFit="1" customWidth="1"/>
    <col min="6411" max="6411" width="11.5703125" style="95" bestFit="1" customWidth="1"/>
    <col min="6412" max="6412" width="26.85546875" style="95" customWidth="1"/>
    <col min="6413" max="6642" width="11.42578125" style="95"/>
    <col min="6643" max="6643" width="33.28515625" style="95" customWidth="1"/>
    <col min="6644" max="6644" width="17.42578125" style="95" customWidth="1"/>
    <col min="6645" max="6645" width="15.85546875" style="95" customWidth="1"/>
    <col min="6646" max="6646" width="15.7109375" style="95" customWidth="1"/>
    <col min="6647" max="6647" width="5" style="95" customWidth="1"/>
    <col min="6648" max="6649" width="15.7109375" style="95" customWidth="1"/>
    <col min="6650" max="6650" width="3.5703125" style="95" customWidth="1"/>
    <col min="6651" max="6651" width="37.28515625" style="95" bestFit="1" customWidth="1"/>
    <col min="6652" max="6654" width="15.85546875" style="95" customWidth="1"/>
    <col min="6655" max="6656" width="10.28515625" style="95" customWidth="1"/>
    <col min="6657" max="6657" width="6.85546875" style="95" customWidth="1"/>
    <col min="6658" max="6658" width="40.140625" style="95" customWidth="1"/>
    <col min="6659" max="6661" width="15.140625" style="95" customWidth="1"/>
    <col min="6662" max="6662" width="6.42578125" style="95" customWidth="1"/>
    <col min="6663" max="6663" width="10.7109375" style="95" customWidth="1"/>
    <col min="6664" max="6665" width="6.85546875" style="95" customWidth="1"/>
    <col min="6666" max="6666" width="13" style="95" bestFit="1" customWidth="1"/>
    <col min="6667" max="6667" width="11.5703125" style="95" bestFit="1" customWidth="1"/>
    <col min="6668" max="6668" width="26.85546875" style="95" customWidth="1"/>
    <col min="6669" max="6898" width="11.42578125" style="95"/>
    <col min="6899" max="6899" width="33.28515625" style="95" customWidth="1"/>
    <col min="6900" max="6900" width="17.42578125" style="95" customWidth="1"/>
    <col min="6901" max="6901" width="15.85546875" style="95" customWidth="1"/>
    <col min="6902" max="6902" width="15.7109375" style="95" customWidth="1"/>
    <col min="6903" max="6903" width="5" style="95" customWidth="1"/>
    <col min="6904" max="6905" width="15.7109375" style="95" customWidth="1"/>
    <col min="6906" max="6906" width="3.5703125" style="95" customWidth="1"/>
    <col min="6907" max="6907" width="37.28515625" style="95" bestFit="1" customWidth="1"/>
    <col min="6908" max="6910" width="15.85546875" style="95" customWidth="1"/>
    <col min="6911" max="6912" width="10.28515625" style="95" customWidth="1"/>
    <col min="6913" max="6913" width="6.85546875" style="95" customWidth="1"/>
    <col min="6914" max="6914" width="40.140625" style="95" customWidth="1"/>
    <col min="6915" max="6917" width="15.140625" style="95" customWidth="1"/>
    <col min="6918" max="6918" width="6.42578125" style="95" customWidth="1"/>
    <col min="6919" max="6919" width="10.7109375" style="95" customWidth="1"/>
    <col min="6920" max="6921" width="6.85546875" style="95" customWidth="1"/>
    <col min="6922" max="6922" width="13" style="95" bestFit="1" customWidth="1"/>
    <col min="6923" max="6923" width="11.5703125" style="95" bestFit="1" customWidth="1"/>
    <col min="6924" max="6924" width="26.85546875" style="95" customWidth="1"/>
    <col min="6925" max="7154" width="11.42578125" style="95"/>
    <col min="7155" max="7155" width="33.28515625" style="95" customWidth="1"/>
    <col min="7156" max="7156" width="17.42578125" style="95" customWidth="1"/>
    <col min="7157" max="7157" width="15.85546875" style="95" customWidth="1"/>
    <col min="7158" max="7158" width="15.7109375" style="95" customWidth="1"/>
    <col min="7159" max="7159" width="5" style="95" customWidth="1"/>
    <col min="7160" max="7161" width="15.7109375" style="95" customWidth="1"/>
    <col min="7162" max="7162" width="3.5703125" style="95" customWidth="1"/>
    <col min="7163" max="7163" width="37.28515625" style="95" bestFit="1" customWidth="1"/>
    <col min="7164" max="7166" width="15.85546875" style="95" customWidth="1"/>
    <col min="7167" max="7168" width="10.28515625" style="95" customWidth="1"/>
    <col min="7169" max="7169" width="6.85546875" style="95" customWidth="1"/>
    <col min="7170" max="7170" width="40.140625" style="95" customWidth="1"/>
    <col min="7171" max="7173" width="15.140625" style="95" customWidth="1"/>
    <col min="7174" max="7174" width="6.42578125" style="95" customWidth="1"/>
    <col min="7175" max="7175" width="10.7109375" style="95" customWidth="1"/>
    <col min="7176" max="7177" width="6.85546875" style="95" customWidth="1"/>
    <col min="7178" max="7178" width="13" style="95" bestFit="1" customWidth="1"/>
    <col min="7179" max="7179" width="11.5703125" style="95" bestFit="1" customWidth="1"/>
    <col min="7180" max="7180" width="26.85546875" style="95" customWidth="1"/>
    <col min="7181" max="7410" width="11.42578125" style="95"/>
    <col min="7411" max="7411" width="33.28515625" style="95" customWidth="1"/>
    <col min="7412" max="7412" width="17.42578125" style="95" customWidth="1"/>
    <col min="7413" max="7413" width="15.85546875" style="95" customWidth="1"/>
    <col min="7414" max="7414" width="15.7109375" style="95" customWidth="1"/>
    <col min="7415" max="7415" width="5" style="95" customWidth="1"/>
    <col min="7416" max="7417" width="15.7109375" style="95" customWidth="1"/>
    <col min="7418" max="7418" width="3.5703125" style="95" customWidth="1"/>
    <col min="7419" max="7419" width="37.28515625" style="95" bestFit="1" customWidth="1"/>
    <col min="7420" max="7422" width="15.85546875" style="95" customWidth="1"/>
    <col min="7423" max="7424" width="10.28515625" style="95" customWidth="1"/>
    <col min="7425" max="7425" width="6.85546875" style="95" customWidth="1"/>
    <col min="7426" max="7426" width="40.140625" style="95" customWidth="1"/>
    <col min="7427" max="7429" width="15.140625" style="95" customWidth="1"/>
    <col min="7430" max="7430" width="6.42578125" style="95" customWidth="1"/>
    <col min="7431" max="7431" width="10.7109375" style="95" customWidth="1"/>
    <col min="7432" max="7433" width="6.85546875" style="95" customWidth="1"/>
    <col min="7434" max="7434" width="13" style="95" bestFit="1" customWidth="1"/>
    <col min="7435" max="7435" width="11.5703125" style="95" bestFit="1" customWidth="1"/>
    <col min="7436" max="7436" width="26.85546875" style="95" customWidth="1"/>
    <col min="7437" max="7666" width="11.42578125" style="95"/>
    <col min="7667" max="7667" width="33.28515625" style="95" customWidth="1"/>
    <col min="7668" max="7668" width="17.42578125" style="95" customWidth="1"/>
    <col min="7669" max="7669" width="15.85546875" style="95" customWidth="1"/>
    <col min="7670" max="7670" width="15.7109375" style="95" customWidth="1"/>
    <col min="7671" max="7671" width="5" style="95" customWidth="1"/>
    <col min="7672" max="7673" width="15.7109375" style="95" customWidth="1"/>
    <col min="7674" max="7674" width="3.5703125" style="95" customWidth="1"/>
    <col min="7675" max="7675" width="37.28515625" style="95" bestFit="1" customWidth="1"/>
    <col min="7676" max="7678" width="15.85546875" style="95" customWidth="1"/>
    <col min="7679" max="7680" width="10.28515625" style="95" customWidth="1"/>
    <col min="7681" max="7681" width="6.85546875" style="95" customWidth="1"/>
    <col min="7682" max="7682" width="40.140625" style="95" customWidth="1"/>
    <col min="7683" max="7685" width="15.140625" style="95" customWidth="1"/>
    <col min="7686" max="7686" width="6.42578125" style="95" customWidth="1"/>
    <col min="7687" max="7687" width="10.7109375" style="95" customWidth="1"/>
    <col min="7688" max="7689" width="6.85546875" style="95" customWidth="1"/>
    <col min="7690" max="7690" width="13" style="95" bestFit="1" customWidth="1"/>
    <col min="7691" max="7691" width="11.5703125" style="95" bestFit="1" customWidth="1"/>
    <col min="7692" max="7692" width="26.85546875" style="95" customWidth="1"/>
    <col min="7693" max="7922" width="11.42578125" style="95"/>
    <col min="7923" max="7923" width="33.28515625" style="95" customWidth="1"/>
    <col min="7924" max="7924" width="17.42578125" style="95" customWidth="1"/>
    <col min="7925" max="7925" width="15.85546875" style="95" customWidth="1"/>
    <col min="7926" max="7926" width="15.7109375" style="95" customWidth="1"/>
    <col min="7927" max="7927" width="5" style="95" customWidth="1"/>
    <col min="7928" max="7929" width="15.7109375" style="95" customWidth="1"/>
    <col min="7930" max="7930" width="3.5703125" style="95" customWidth="1"/>
    <col min="7931" max="7931" width="37.28515625" style="95" bestFit="1" customWidth="1"/>
    <col min="7932" max="7934" width="15.85546875" style="95" customWidth="1"/>
    <col min="7935" max="7936" width="10.28515625" style="95" customWidth="1"/>
    <col min="7937" max="7937" width="6.85546875" style="95" customWidth="1"/>
    <col min="7938" max="7938" width="40.140625" style="95" customWidth="1"/>
    <col min="7939" max="7941" width="15.140625" style="95" customWidth="1"/>
    <col min="7942" max="7942" width="6.42578125" style="95" customWidth="1"/>
    <col min="7943" max="7943" width="10.7109375" style="95" customWidth="1"/>
    <col min="7944" max="7945" width="6.85546875" style="95" customWidth="1"/>
    <col min="7946" max="7946" width="13" style="95" bestFit="1" customWidth="1"/>
    <col min="7947" max="7947" width="11.5703125" style="95" bestFit="1" customWidth="1"/>
    <col min="7948" max="7948" width="26.85546875" style="95" customWidth="1"/>
    <col min="7949" max="8178" width="11.42578125" style="95"/>
    <col min="8179" max="8179" width="33.28515625" style="95" customWidth="1"/>
    <col min="8180" max="8180" width="17.42578125" style="95" customWidth="1"/>
    <col min="8181" max="8181" width="15.85546875" style="95" customWidth="1"/>
    <col min="8182" max="8182" width="15.7109375" style="95" customWidth="1"/>
    <col min="8183" max="8183" width="5" style="95" customWidth="1"/>
    <col min="8184" max="8185" width="15.7109375" style="95" customWidth="1"/>
    <col min="8186" max="8186" width="3.5703125" style="95" customWidth="1"/>
    <col min="8187" max="8187" width="37.28515625" style="95" bestFit="1" customWidth="1"/>
    <col min="8188" max="8190" width="15.85546875" style="95" customWidth="1"/>
    <col min="8191" max="8192" width="10.28515625" style="95" customWidth="1"/>
    <col min="8193" max="8193" width="6.85546875" style="95" customWidth="1"/>
    <col min="8194" max="8194" width="40.140625" style="95" customWidth="1"/>
    <col min="8195" max="8197" width="15.140625" style="95" customWidth="1"/>
    <col min="8198" max="8198" width="6.42578125" style="95" customWidth="1"/>
    <col min="8199" max="8199" width="10.7109375" style="95" customWidth="1"/>
    <col min="8200" max="8201" width="6.85546875" style="95" customWidth="1"/>
    <col min="8202" max="8202" width="13" style="95" bestFit="1" customWidth="1"/>
    <col min="8203" max="8203" width="11.5703125" style="95" bestFit="1" customWidth="1"/>
    <col min="8204" max="8204" width="26.85546875" style="95" customWidth="1"/>
    <col min="8205" max="8434" width="11.42578125" style="95"/>
    <col min="8435" max="8435" width="33.28515625" style="95" customWidth="1"/>
    <col min="8436" max="8436" width="17.42578125" style="95" customWidth="1"/>
    <col min="8437" max="8437" width="15.85546875" style="95" customWidth="1"/>
    <col min="8438" max="8438" width="15.7109375" style="95" customWidth="1"/>
    <col min="8439" max="8439" width="5" style="95" customWidth="1"/>
    <col min="8440" max="8441" width="15.7109375" style="95" customWidth="1"/>
    <col min="8442" max="8442" width="3.5703125" style="95" customWidth="1"/>
    <col min="8443" max="8443" width="37.28515625" style="95" bestFit="1" customWidth="1"/>
    <col min="8444" max="8446" width="15.85546875" style="95" customWidth="1"/>
    <col min="8447" max="8448" width="10.28515625" style="95" customWidth="1"/>
    <col min="8449" max="8449" width="6.85546875" style="95" customWidth="1"/>
    <col min="8450" max="8450" width="40.140625" style="95" customWidth="1"/>
    <col min="8451" max="8453" width="15.140625" style="95" customWidth="1"/>
    <col min="8454" max="8454" width="6.42578125" style="95" customWidth="1"/>
    <col min="8455" max="8455" width="10.7109375" style="95" customWidth="1"/>
    <col min="8456" max="8457" width="6.85546875" style="95" customWidth="1"/>
    <col min="8458" max="8458" width="13" style="95" bestFit="1" customWidth="1"/>
    <col min="8459" max="8459" width="11.5703125" style="95" bestFit="1" customWidth="1"/>
    <col min="8460" max="8460" width="26.85546875" style="95" customWidth="1"/>
    <col min="8461" max="8690" width="11.42578125" style="95"/>
    <col min="8691" max="8691" width="33.28515625" style="95" customWidth="1"/>
    <col min="8692" max="8692" width="17.42578125" style="95" customWidth="1"/>
    <col min="8693" max="8693" width="15.85546875" style="95" customWidth="1"/>
    <col min="8694" max="8694" width="15.7109375" style="95" customWidth="1"/>
    <col min="8695" max="8695" width="5" style="95" customWidth="1"/>
    <col min="8696" max="8697" width="15.7109375" style="95" customWidth="1"/>
    <col min="8698" max="8698" width="3.5703125" style="95" customWidth="1"/>
    <col min="8699" max="8699" width="37.28515625" style="95" bestFit="1" customWidth="1"/>
    <col min="8700" max="8702" width="15.85546875" style="95" customWidth="1"/>
    <col min="8703" max="8704" width="10.28515625" style="95" customWidth="1"/>
    <col min="8705" max="8705" width="6.85546875" style="95" customWidth="1"/>
    <col min="8706" max="8706" width="40.140625" style="95" customWidth="1"/>
    <col min="8707" max="8709" width="15.140625" style="95" customWidth="1"/>
    <col min="8710" max="8710" width="6.42578125" style="95" customWidth="1"/>
    <col min="8711" max="8711" width="10.7109375" style="95" customWidth="1"/>
    <col min="8712" max="8713" width="6.85546875" style="95" customWidth="1"/>
    <col min="8714" max="8714" width="13" style="95" bestFit="1" customWidth="1"/>
    <col min="8715" max="8715" width="11.5703125" style="95" bestFit="1" customWidth="1"/>
    <col min="8716" max="8716" width="26.85546875" style="95" customWidth="1"/>
    <col min="8717" max="8946" width="11.42578125" style="95"/>
    <col min="8947" max="8947" width="33.28515625" style="95" customWidth="1"/>
    <col min="8948" max="8948" width="17.42578125" style="95" customWidth="1"/>
    <col min="8949" max="8949" width="15.85546875" style="95" customWidth="1"/>
    <col min="8950" max="8950" width="15.7109375" style="95" customWidth="1"/>
    <col min="8951" max="8951" width="5" style="95" customWidth="1"/>
    <col min="8952" max="8953" width="15.7109375" style="95" customWidth="1"/>
    <col min="8954" max="8954" width="3.5703125" style="95" customWidth="1"/>
    <col min="8955" max="8955" width="37.28515625" style="95" bestFit="1" customWidth="1"/>
    <col min="8956" max="8958" width="15.85546875" style="95" customWidth="1"/>
    <col min="8959" max="8960" width="10.28515625" style="95" customWidth="1"/>
    <col min="8961" max="8961" width="6.85546875" style="95" customWidth="1"/>
    <col min="8962" max="8962" width="40.140625" style="95" customWidth="1"/>
    <col min="8963" max="8965" width="15.140625" style="95" customWidth="1"/>
    <col min="8966" max="8966" width="6.42578125" style="95" customWidth="1"/>
    <col min="8967" max="8967" width="10.7109375" style="95" customWidth="1"/>
    <col min="8968" max="8969" width="6.85546875" style="95" customWidth="1"/>
    <col min="8970" max="8970" width="13" style="95" bestFit="1" customWidth="1"/>
    <col min="8971" max="8971" width="11.5703125" style="95" bestFit="1" customWidth="1"/>
    <col min="8972" max="8972" width="26.85546875" style="95" customWidth="1"/>
    <col min="8973" max="9202" width="11.42578125" style="95"/>
    <col min="9203" max="9203" width="33.28515625" style="95" customWidth="1"/>
    <col min="9204" max="9204" width="17.42578125" style="95" customWidth="1"/>
    <col min="9205" max="9205" width="15.85546875" style="95" customWidth="1"/>
    <col min="9206" max="9206" width="15.7109375" style="95" customWidth="1"/>
    <col min="9207" max="9207" width="5" style="95" customWidth="1"/>
    <col min="9208" max="9209" width="15.7109375" style="95" customWidth="1"/>
    <col min="9210" max="9210" width="3.5703125" style="95" customWidth="1"/>
    <col min="9211" max="9211" width="37.28515625" style="95" bestFit="1" customWidth="1"/>
    <col min="9212" max="9214" width="15.85546875" style="95" customWidth="1"/>
    <col min="9215" max="9216" width="10.28515625" style="95" customWidth="1"/>
    <col min="9217" max="9217" width="6.85546875" style="95" customWidth="1"/>
    <col min="9218" max="9218" width="40.140625" style="95" customWidth="1"/>
    <col min="9219" max="9221" width="15.140625" style="95" customWidth="1"/>
    <col min="9222" max="9222" width="6.42578125" style="95" customWidth="1"/>
    <col min="9223" max="9223" width="10.7109375" style="95" customWidth="1"/>
    <col min="9224" max="9225" width="6.85546875" style="95" customWidth="1"/>
    <col min="9226" max="9226" width="13" style="95" bestFit="1" customWidth="1"/>
    <col min="9227" max="9227" width="11.5703125" style="95" bestFit="1" customWidth="1"/>
    <col min="9228" max="9228" width="26.85546875" style="95" customWidth="1"/>
    <col min="9229" max="9458" width="11.42578125" style="95"/>
    <col min="9459" max="9459" width="33.28515625" style="95" customWidth="1"/>
    <col min="9460" max="9460" width="17.42578125" style="95" customWidth="1"/>
    <col min="9461" max="9461" width="15.85546875" style="95" customWidth="1"/>
    <col min="9462" max="9462" width="15.7109375" style="95" customWidth="1"/>
    <col min="9463" max="9463" width="5" style="95" customWidth="1"/>
    <col min="9464" max="9465" width="15.7109375" style="95" customWidth="1"/>
    <col min="9466" max="9466" width="3.5703125" style="95" customWidth="1"/>
    <col min="9467" max="9467" width="37.28515625" style="95" bestFit="1" customWidth="1"/>
    <col min="9468" max="9470" width="15.85546875" style="95" customWidth="1"/>
    <col min="9471" max="9472" width="10.28515625" style="95" customWidth="1"/>
    <col min="9473" max="9473" width="6.85546875" style="95" customWidth="1"/>
    <col min="9474" max="9474" width="40.140625" style="95" customWidth="1"/>
    <col min="9475" max="9477" width="15.140625" style="95" customWidth="1"/>
    <col min="9478" max="9478" width="6.42578125" style="95" customWidth="1"/>
    <col min="9479" max="9479" width="10.7109375" style="95" customWidth="1"/>
    <col min="9480" max="9481" width="6.85546875" style="95" customWidth="1"/>
    <col min="9482" max="9482" width="13" style="95" bestFit="1" customWidth="1"/>
    <col min="9483" max="9483" width="11.5703125" style="95" bestFit="1" customWidth="1"/>
    <col min="9484" max="9484" width="26.85546875" style="95" customWidth="1"/>
    <col min="9485" max="9714" width="11.42578125" style="95"/>
    <col min="9715" max="9715" width="33.28515625" style="95" customWidth="1"/>
    <col min="9716" max="9716" width="17.42578125" style="95" customWidth="1"/>
    <col min="9717" max="9717" width="15.85546875" style="95" customWidth="1"/>
    <col min="9718" max="9718" width="15.7109375" style="95" customWidth="1"/>
    <col min="9719" max="9719" width="5" style="95" customWidth="1"/>
    <col min="9720" max="9721" width="15.7109375" style="95" customWidth="1"/>
    <col min="9722" max="9722" width="3.5703125" style="95" customWidth="1"/>
    <col min="9723" max="9723" width="37.28515625" style="95" bestFit="1" customWidth="1"/>
    <col min="9724" max="9726" width="15.85546875" style="95" customWidth="1"/>
    <col min="9727" max="9728" width="10.28515625" style="95" customWidth="1"/>
    <col min="9729" max="9729" width="6.85546875" style="95" customWidth="1"/>
    <col min="9730" max="9730" width="40.140625" style="95" customWidth="1"/>
    <col min="9731" max="9733" width="15.140625" style="95" customWidth="1"/>
    <col min="9734" max="9734" width="6.42578125" style="95" customWidth="1"/>
    <col min="9735" max="9735" width="10.7109375" style="95" customWidth="1"/>
    <col min="9736" max="9737" width="6.85546875" style="95" customWidth="1"/>
    <col min="9738" max="9738" width="13" style="95" bestFit="1" customWidth="1"/>
    <col min="9739" max="9739" width="11.5703125" style="95" bestFit="1" customWidth="1"/>
    <col min="9740" max="9740" width="26.85546875" style="95" customWidth="1"/>
    <col min="9741" max="9970" width="11.42578125" style="95"/>
    <col min="9971" max="9971" width="33.28515625" style="95" customWidth="1"/>
    <col min="9972" max="9972" width="17.42578125" style="95" customWidth="1"/>
    <col min="9973" max="9973" width="15.85546875" style="95" customWidth="1"/>
    <col min="9974" max="9974" width="15.7109375" style="95" customWidth="1"/>
    <col min="9975" max="9975" width="5" style="95" customWidth="1"/>
    <col min="9976" max="9977" width="15.7109375" style="95" customWidth="1"/>
    <col min="9978" max="9978" width="3.5703125" style="95" customWidth="1"/>
    <col min="9979" max="9979" width="37.28515625" style="95" bestFit="1" customWidth="1"/>
    <col min="9980" max="9982" width="15.85546875" style="95" customWidth="1"/>
    <col min="9983" max="9984" width="10.28515625" style="95" customWidth="1"/>
    <col min="9985" max="9985" width="6.85546875" style="95" customWidth="1"/>
    <col min="9986" max="9986" width="40.140625" style="95" customWidth="1"/>
    <col min="9987" max="9989" width="15.140625" style="95" customWidth="1"/>
    <col min="9990" max="9990" width="6.42578125" style="95" customWidth="1"/>
    <col min="9991" max="9991" width="10.7109375" style="95" customWidth="1"/>
    <col min="9992" max="9993" width="6.85546875" style="95" customWidth="1"/>
    <col min="9994" max="9994" width="13" style="95" bestFit="1" customWidth="1"/>
    <col min="9995" max="9995" width="11.5703125" style="95" bestFit="1" customWidth="1"/>
    <col min="9996" max="9996" width="26.85546875" style="95" customWidth="1"/>
    <col min="9997" max="10226" width="11.42578125" style="95"/>
    <col min="10227" max="10227" width="33.28515625" style="95" customWidth="1"/>
    <col min="10228" max="10228" width="17.42578125" style="95" customWidth="1"/>
    <col min="10229" max="10229" width="15.85546875" style="95" customWidth="1"/>
    <col min="10230" max="10230" width="15.7109375" style="95" customWidth="1"/>
    <col min="10231" max="10231" width="5" style="95" customWidth="1"/>
    <col min="10232" max="10233" width="15.7109375" style="95" customWidth="1"/>
    <col min="10234" max="10234" width="3.5703125" style="95" customWidth="1"/>
    <col min="10235" max="10235" width="37.28515625" style="95" bestFit="1" customWidth="1"/>
    <col min="10236" max="10238" width="15.85546875" style="95" customWidth="1"/>
    <col min="10239" max="10240" width="10.28515625" style="95" customWidth="1"/>
    <col min="10241" max="10241" width="6.85546875" style="95" customWidth="1"/>
    <col min="10242" max="10242" width="40.140625" style="95" customWidth="1"/>
    <col min="10243" max="10245" width="15.140625" style="95" customWidth="1"/>
    <col min="10246" max="10246" width="6.42578125" style="95" customWidth="1"/>
    <col min="10247" max="10247" width="10.7109375" style="95" customWidth="1"/>
    <col min="10248" max="10249" width="6.85546875" style="95" customWidth="1"/>
    <col min="10250" max="10250" width="13" style="95" bestFit="1" customWidth="1"/>
    <col min="10251" max="10251" width="11.5703125" style="95" bestFit="1" customWidth="1"/>
    <col min="10252" max="10252" width="26.85546875" style="95" customWidth="1"/>
    <col min="10253" max="10482" width="11.42578125" style="95"/>
    <col min="10483" max="10483" width="33.28515625" style="95" customWidth="1"/>
    <col min="10484" max="10484" width="17.42578125" style="95" customWidth="1"/>
    <col min="10485" max="10485" width="15.85546875" style="95" customWidth="1"/>
    <col min="10486" max="10486" width="15.7109375" style="95" customWidth="1"/>
    <col min="10487" max="10487" width="5" style="95" customWidth="1"/>
    <col min="10488" max="10489" width="15.7109375" style="95" customWidth="1"/>
    <col min="10490" max="10490" width="3.5703125" style="95" customWidth="1"/>
    <col min="10491" max="10491" width="37.28515625" style="95" bestFit="1" customWidth="1"/>
    <col min="10492" max="10494" width="15.85546875" style="95" customWidth="1"/>
    <col min="10495" max="10496" width="10.28515625" style="95" customWidth="1"/>
    <col min="10497" max="10497" width="6.85546875" style="95" customWidth="1"/>
    <col min="10498" max="10498" width="40.140625" style="95" customWidth="1"/>
    <col min="10499" max="10501" width="15.140625" style="95" customWidth="1"/>
    <col min="10502" max="10502" width="6.42578125" style="95" customWidth="1"/>
    <col min="10503" max="10503" width="10.7109375" style="95" customWidth="1"/>
    <col min="10504" max="10505" width="6.85546875" style="95" customWidth="1"/>
    <col min="10506" max="10506" width="13" style="95" bestFit="1" customWidth="1"/>
    <col min="10507" max="10507" width="11.5703125" style="95" bestFit="1" customWidth="1"/>
    <col min="10508" max="10508" width="26.85546875" style="95" customWidth="1"/>
    <col min="10509" max="10738" width="11.42578125" style="95"/>
    <col min="10739" max="10739" width="33.28515625" style="95" customWidth="1"/>
    <col min="10740" max="10740" width="17.42578125" style="95" customWidth="1"/>
    <col min="10741" max="10741" width="15.85546875" style="95" customWidth="1"/>
    <col min="10742" max="10742" width="15.7109375" style="95" customWidth="1"/>
    <col min="10743" max="10743" width="5" style="95" customWidth="1"/>
    <col min="10744" max="10745" width="15.7109375" style="95" customWidth="1"/>
    <col min="10746" max="10746" width="3.5703125" style="95" customWidth="1"/>
    <col min="10747" max="10747" width="37.28515625" style="95" bestFit="1" customWidth="1"/>
    <col min="10748" max="10750" width="15.85546875" style="95" customWidth="1"/>
    <col min="10751" max="10752" width="10.28515625" style="95" customWidth="1"/>
    <col min="10753" max="10753" width="6.85546875" style="95" customWidth="1"/>
    <col min="10754" max="10754" width="40.140625" style="95" customWidth="1"/>
    <col min="10755" max="10757" width="15.140625" style="95" customWidth="1"/>
    <col min="10758" max="10758" width="6.42578125" style="95" customWidth="1"/>
    <col min="10759" max="10759" width="10.7109375" style="95" customWidth="1"/>
    <col min="10760" max="10761" width="6.85546875" style="95" customWidth="1"/>
    <col min="10762" max="10762" width="13" style="95" bestFit="1" customWidth="1"/>
    <col min="10763" max="10763" width="11.5703125" style="95" bestFit="1" customWidth="1"/>
    <col min="10764" max="10764" width="26.85546875" style="95" customWidth="1"/>
    <col min="10765" max="10994" width="11.42578125" style="95"/>
    <col min="10995" max="10995" width="33.28515625" style="95" customWidth="1"/>
    <col min="10996" max="10996" width="17.42578125" style="95" customWidth="1"/>
    <col min="10997" max="10997" width="15.85546875" style="95" customWidth="1"/>
    <col min="10998" max="10998" width="15.7109375" style="95" customWidth="1"/>
    <col min="10999" max="10999" width="5" style="95" customWidth="1"/>
    <col min="11000" max="11001" width="15.7109375" style="95" customWidth="1"/>
    <col min="11002" max="11002" width="3.5703125" style="95" customWidth="1"/>
    <col min="11003" max="11003" width="37.28515625" style="95" bestFit="1" customWidth="1"/>
    <col min="11004" max="11006" width="15.85546875" style="95" customWidth="1"/>
    <col min="11007" max="11008" width="10.28515625" style="95" customWidth="1"/>
    <col min="11009" max="11009" width="6.85546875" style="95" customWidth="1"/>
    <col min="11010" max="11010" width="40.140625" style="95" customWidth="1"/>
    <col min="11011" max="11013" width="15.140625" style="95" customWidth="1"/>
    <col min="11014" max="11014" width="6.42578125" style="95" customWidth="1"/>
    <col min="11015" max="11015" width="10.7109375" style="95" customWidth="1"/>
    <col min="11016" max="11017" width="6.85546875" style="95" customWidth="1"/>
    <col min="11018" max="11018" width="13" style="95" bestFit="1" customWidth="1"/>
    <col min="11019" max="11019" width="11.5703125" style="95" bestFit="1" customWidth="1"/>
    <col min="11020" max="11020" width="26.85546875" style="95" customWidth="1"/>
    <col min="11021" max="11250" width="11.42578125" style="95"/>
    <col min="11251" max="11251" width="33.28515625" style="95" customWidth="1"/>
    <col min="11252" max="11252" width="17.42578125" style="95" customWidth="1"/>
    <col min="11253" max="11253" width="15.85546875" style="95" customWidth="1"/>
    <col min="11254" max="11254" width="15.7109375" style="95" customWidth="1"/>
    <col min="11255" max="11255" width="5" style="95" customWidth="1"/>
    <col min="11256" max="11257" width="15.7109375" style="95" customWidth="1"/>
    <col min="11258" max="11258" width="3.5703125" style="95" customWidth="1"/>
    <col min="11259" max="11259" width="37.28515625" style="95" bestFit="1" customWidth="1"/>
    <col min="11260" max="11262" width="15.85546875" style="95" customWidth="1"/>
    <col min="11263" max="11264" width="10.28515625" style="95" customWidth="1"/>
    <col min="11265" max="11265" width="6.85546875" style="95" customWidth="1"/>
    <col min="11266" max="11266" width="40.140625" style="95" customWidth="1"/>
    <col min="11267" max="11269" width="15.140625" style="95" customWidth="1"/>
    <col min="11270" max="11270" width="6.42578125" style="95" customWidth="1"/>
    <col min="11271" max="11271" width="10.7109375" style="95" customWidth="1"/>
    <col min="11272" max="11273" width="6.85546875" style="95" customWidth="1"/>
    <col min="11274" max="11274" width="13" style="95" bestFit="1" customWidth="1"/>
    <col min="11275" max="11275" width="11.5703125" style="95" bestFit="1" customWidth="1"/>
    <col min="11276" max="11276" width="26.85546875" style="95" customWidth="1"/>
    <col min="11277" max="11506" width="11.42578125" style="95"/>
    <col min="11507" max="11507" width="33.28515625" style="95" customWidth="1"/>
    <col min="11508" max="11508" width="17.42578125" style="95" customWidth="1"/>
    <col min="11509" max="11509" width="15.85546875" style="95" customWidth="1"/>
    <col min="11510" max="11510" width="15.7109375" style="95" customWidth="1"/>
    <col min="11511" max="11511" width="5" style="95" customWidth="1"/>
    <col min="11512" max="11513" width="15.7109375" style="95" customWidth="1"/>
    <col min="11514" max="11514" width="3.5703125" style="95" customWidth="1"/>
    <col min="11515" max="11515" width="37.28515625" style="95" bestFit="1" customWidth="1"/>
    <col min="11516" max="11518" width="15.85546875" style="95" customWidth="1"/>
    <col min="11519" max="11520" width="10.28515625" style="95" customWidth="1"/>
    <col min="11521" max="11521" width="6.85546875" style="95" customWidth="1"/>
    <col min="11522" max="11522" width="40.140625" style="95" customWidth="1"/>
    <col min="11523" max="11525" width="15.140625" style="95" customWidth="1"/>
    <col min="11526" max="11526" width="6.42578125" style="95" customWidth="1"/>
    <col min="11527" max="11527" width="10.7109375" style="95" customWidth="1"/>
    <col min="11528" max="11529" width="6.85546875" style="95" customWidth="1"/>
    <col min="11530" max="11530" width="13" style="95" bestFit="1" customWidth="1"/>
    <col min="11531" max="11531" width="11.5703125" style="95" bestFit="1" customWidth="1"/>
    <col min="11532" max="11532" width="26.85546875" style="95" customWidth="1"/>
    <col min="11533" max="11762" width="11.42578125" style="95"/>
    <col min="11763" max="11763" width="33.28515625" style="95" customWidth="1"/>
    <col min="11764" max="11764" width="17.42578125" style="95" customWidth="1"/>
    <col min="11765" max="11765" width="15.85546875" style="95" customWidth="1"/>
    <col min="11766" max="11766" width="15.7109375" style="95" customWidth="1"/>
    <col min="11767" max="11767" width="5" style="95" customWidth="1"/>
    <col min="11768" max="11769" width="15.7109375" style="95" customWidth="1"/>
    <col min="11770" max="11770" width="3.5703125" style="95" customWidth="1"/>
    <col min="11771" max="11771" width="37.28515625" style="95" bestFit="1" customWidth="1"/>
    <col min="11772" max="11774" width="15.85546875" style="95" customWidth="1"/>
    <col min="11775" max="11776" width="10.28515625" style="95" customWidth="1"/>
    <col min="11777" max="11777" width="6.85546875" style="95" customWidth="1"/>
    <col min="11778" max="11778" width="40.140625" style="95" customWidth="1"/>
    <col min="11779" max="11781" width="15.140625" style="95" customWidth="1"/>
    <col min="11782" max="11782" width="6.42578125" style="95" customWidth="1"/>
    <col min="11783" max="11783" width="10.7109375" style="95" customWidth="1"/>
    <col min="11784" max="11785" width="6.85546875" style="95" customWidth="1"/>
    <col min="11786" max="11786" width="13" style="95" bestFit="1" customWidth="1"/>
    <col min="11787" max="11787" width="11.5703125" style="95" bestFit="1" customWidth="1"/>
    <col min="11788" max="11788" width="26.85546875" style="95" customWidth="1"/>
    <col min="11789" max="12018" width="11.42578125" style="95"/>
    <col min="12019" max="12019" width="33.28515625" style="95" customWidth="1"/>
    <col min="12020" max="12020" width="17.42578125" style="95" customWidth="1"/>
    <col min="12021" max="12021" width="15.85546875" style="95" customWidth="1"/>
    <col min="12022" max="12022" width="15.7109375" style="95" customWidth="1"/>
    <col min="12023" max="12023" width="5" style="95" customWidth="1"/>
    <col min="12024" max="12025" width="15.7109375" style="95" customWidth="1"/>
    <col min="12026" max="12026" width="3.5703125" style="95" customWidth="1"/>
    <col min="12027" max="12027" width="37.28515625" style="95" bestFit="1" customWidth="1"/>
    <col min="12028" max="12030" width="15.85546875" style="95" customWidth="1"/>
    <col min="12031" max="12032" width="10.28515625" style="95" customWidth="1"/>
    <col min="12033" max="12033" width="6.85546875" style="95" customWidth="1"/>
    <col min="12034" max="12034" width="40.140625" style="95" customWidth="1"/>
    <col min="12035" max="12037" width="15.140625" style="95" customWidth="1"/>
    <col min="12038" max="12038" width="6.42578125" style="95" customWidth="1"/>
    <col min="12039" max="12039" width="10.7109375" style="95" customWidth="1"/>
    <col min="12040" max="12041" width="6.85546875" style="95" customWidth="1"/>
    <col min="12042" max="12042" width="13" style="95" bestFit="1" customWidth="1"/>
    <col min="12043" max="12043" width="11.5703125" style="95" bestFit="1" customWidth="1"/>
    <col min="12044" max="12044" width="26.85546875" style="95" customWidth="1"/>
    <col min="12045" max="12274" width="11.42578125" style="95"/>
    <col min="12275" max="12275" width="33.28515625" style="95" customWidth="1"/>
    <col min="12276" max="12276" width="17.42578125" style="95" customWidth="1"/>
    <col min="12277" max="12277" width="15.85546875" style="95" customWidth="1"/>
    <col min="12278" max="12278" width="15.7109375" style="95" customWidth="1"/>
    <col min="12279" max="12279" width="5" style="95" customWidth="1"/>
    <col min="12280" max="12281" width="15.7109375" style="95" customWidth="1"/>
    <col min="12282" max="12282" width="3.5703125" style="95" customWidth="1"/>
    <col min="12283" max="12283" width="37.28515625" style="95" bestFit="1" customWidth="1"/>
    <col min="12284" max="12286" width="15.85546875" style="95" customWidth="1"/>
    <col min="12287" max="12288" width="10.28515625" style="95" customWidth="1"/>
    <col min="12289" max="12289" width="6.85546875" style="95" customWidth="1"/>
    <col min="12290" max="12290" width="40.140625" style="95" customWidth="1"/>
    <col min="12291" max="12293" width="15.140625" style="95" customWidth="1"/>
    <col min="12294" max="12294" width="6.42578125" style="95" customWidth="1"/>
    <col min="12295" max="12295" width="10.7109375" style="95" customWidth="1"/>
    <col min="12296" max="12297" width="6.85546875" style="95" customWidth="1"/>
    <col min="12298" max="12298" width="13" style="95" bestFit="1" customWidth="1"/>
    <col min="12299" max="12299" width="11.5703125" style="95" bestFit="1" customWidth="1"/>
    <col min="12300" max="12300" width="26.85546875" style="95" customWidth="1"/>
    <col min="12301" max="12530" width="11.42578125" style="95"/>
    <col min="12531" max="12531" width="33.28515625" style="95" customWidth="1"/>
    <col min="12532" max="12532" width="17.42578125" style="95" customWidth="1"/>
    <col min="12533" max="12533" width="15.85546875" style="95" customWidth="1"/>
    <col min="12534" max="12534" width="15.7109375" style="95" customWidth="1"/>
    <col min="12535" max="12535" width="5" style="95" customWidth="1"/>
    <col min="12536" max="12537" width="15.7109375" style="95" customWidth="1"/>
    <col min="12538" max="12538" width="3.5703125" style="95" customWidth="1"/>
    <col min="12539" max="12539" width="37.28515625" style="95" bestFit="1" customWidth="1"/>
    <col min="12540" max="12542" width="15.85546875" style="95" customWidth="1"/>
    <col min="12543" max="12544" width="10.28515625" style="95" customWidth="1"/>
    <col min="12545" max="12545" width="6.85546875" style="95" customWidth="1"/>
    <col min="12546" max="12546" width="40.140625" style="95" customWidth="1"/>
    <col min="12547" max="12549" width="15.140625" style="95" customWidth="1"/>
    <col min="12550" max="12550" width="6.42578125" style="95" customWidth="1"/>
    <col min="12551" max="12551" width="10.7109375" style="95" customWidth="1"/>
    <col min="12552" max="12553" width="6.85546875" style="95" customWidth="1"/>
    <col min="12554" max="12554" width="13" style="95" bestFit="1" customWidth="1"/>
    <col min="12555" max="12555" width="11.5703125" style="95" bestFit="1" customWidth="1"/>
    <col min="12556" max="12556" width="26.85546875" style="95" customWidth="1"/>
    <col min="12557" max="12786" width="11.42578125" style="95"/>
    <col min="12787" max="12787" width="33.28515625" style="95" customWidth="1"/>
    <col min="12788" max="12788" width="17.42578125" style="95" customWidth="1"/>
    <col min="12789" max="12789" width="15.85546875" style="95" customWidth="1"/>
    <col min="12790" max="12790" width="15.7109375" style="95" customWidth="1"/>
    <col min="12791" max="12791" width="5" style="95" customWidth="1"/>
    <col min="12792" max="12793" width="15.7109375" style="95" customWidth="1"/>
    <col min="12794" max="12794" width="3.5703125" style="95" customWidth="1"/>
    <col min="12795" max="12795" width="37.28515625" style="95" bestFit="1" customWidth="1"/>
    <col min="12796" max="12798" width="15.85546875" style="95" customWidth="1"/>
    <col min="12799" max="12800" width="10.28515625" style="95" customWidth="1"/>
    <col min="12801" max="12801" width="6.85546875" style="95" customWidth="1"/>
    <col min="12802" max="12802" width="40.140625" style="95" customWidth="1"/>
    <col min="12803" max="12805" width="15.140625" style="95" customWidth="1"/>
    <col min="12806" max="12806" width="6.42578125" style="95" customWidth="1"/>
    <col min="12807" max="12807" width="10.7109375" style="95" customWidth="1"/>
    <col min="12808" max="12809" width="6.85546875" style="95" customWidth="1"/>
    <col min="12810" max="12810" width="13" style="95" bestFit="1" customWidth="1"/>
    <col min="12811" max="12811" width="11.5703125" style="95" bestFit="1" customWidth="1"/>
    <col min="12812" max="12812" width="26.85546875" style="95" customWidth="1"/>
    <col min="12813" max="13042" width="11.42578125" style="95"/>
    <col min="13043" max="13043" width="33.28515625" style="95" customWidth="1"/>
    <col min="13044" max="13044" width="17.42578125" style="95" customWidth="1"/>
    <col min="13045" max="13045" width="15.85546875" style="95" customWidth="1"/>
    <col min="13046" max="13046" width="15.7109375" style="95" customWidth="1"/>
    <col min="13047" max="13047" width="5" style="95" customWidth="1"/>
    <col min="13048" max="13049" width="15.7109375" style="95" customWidth="1"/>
    <col min="13050" max="13050" width="3.5703125" style="95" customWidth="1"/>
    <col min="13051" max="13051" width="37.28515625" style="95" bestFit="1" customWidth="1"/>
    <col min="13052" max="13054" width="15.85546875" style="95" customWidth="1"/>
    <col min="13055" max="13056" width="10.28515625" style="95" customWidth="1"/>
    <col min="13057" max="13057" width="6.85546875" style="95" customWidth="1"/>
    <col min="13058" max="13058" width="40.140625" style="95" customWidth="1"/>
    <col min="13059" max="13061" width="15.140625" style="95" customWidth="1"/>
    <col min="13062" max="13062" width="6.42578125" style="95" customWidth="1"/>
    <col min="13063" max="13063" width="10.7109375" style="95" customWidth="1"/>
    <col min="13064" max="13065" width="6.85546875" style="95" customWidth="1"/>
    <col min="13066" max="13066" width="13" style="95" bestFit="1" customWidth="1"/>
    <col min="13067" max="13067" width="11.5703125" style="95" bestFit="1" customWidth="1"/>
    <col min="13068" max="13068" width="26.85546875" style="95" customWidth="1"/>
    <col min="13069" max="13298" width="11.42578125" style="95"/>
    <col min="13299" max="13299" width="33.28515625" style="95" customWidth="1"/>
    <col min="13300" max="13300" width="17.42578125" style="95" customWidth="1"/>
    <col min="13301" max="13301" width="15.85546875" style="95" customWidth="1"/>
    <col min="13302" max="13302" width="15.7109375" style="95" customWidth="1"/>
    <col min="13303" max="13303" width="5" style="95" customWidth="1"/>
    <col min="13304" max="13305" width="15.7109375" style="95" customWidth="1"/>
    <col min="13306" max="13306" width="3.5703125" style="95" customWidth="1"/>
    <col min="13307" max="13307" width="37.28515625" style="95" bestFit="1" customWidth="1"/>
    <col min="13308" max="13310" width="15.85546875" style="95" customWidth="1"/>
    <col min="13311" max="13312" width="10.28515625" style="95" customWidth="1"/>
    <col min="13313" max="13313" width="6.85546875" style="95" customWidth="1"/>
    <col min="13314" max="13314" width="40.140625" style="95" customWidth="1"/>
    <col min="13315" max="13317" width="15.140625" style="95" customWidth="1"/>
    <col min="13318" max="13318" width="6.42578125" style="95" customWidth="1"/>
    <col min="13319" max="13319" width="10.7109375" style="95" customWidth="1"/>
    <col min="13320" max="13321" width="6.85546875" style="95" customWidth="1"/>
    <col min="13322" max="13322" width="13" style="95" bestFit="1" customWidth="1"/>
    <col min="13323" max="13323" width="11.5703125" style="95" bestFit="1" customWidth="1"/>
    <col min="13324" max="13324" width="26.85546875" style="95" customWidth="1"/>
    <col min="13325" max="13554" width="11.42578125" style="95"/>
    <col min="13555" max="13555" width="33.28515625" style="95" customWidth="1"/>
    <col min="13556" max="13556" width="17.42578125" style="95" customWidth="1"/>
    <col min="13557" max="13557" width="15.85546875" style="95" customWidth="1"/>
    <col min="13558" max="13558" width="15.7109375" style="95" customWidth="1"/>
    <col min="13559" max="13559" width="5" style="95" customWidth="1"/>
    <col min="13560" max="13561" width="15.7109375" style="95" customWidth="1"/>
    <col min="13562" max="13562" width="3.5703125" style="95" customWidth="1"/>
    <col min="13563" max="13563" width="37.28515625" style="95" bestFit="1" customWidth="1"/>
    <col min="13564" max="13566" width="15.85546875" style="95" customWidth="1"/>
    <col min="13567" max="13568" width="10.28515625" style="95" customWidth="1"/>
    <col min="13569" max="13569" width="6.85546875" style="95" customWidth="1"/>
    <col min="13570" max="13570" width="40.140625" style="95" customWidth="1"/>
    <col min="13571" max="13573" width="15.140625" style="95" customWidth="1"/>
    <col min="13574" max="13574" width="6.42578125" style="95" customWidth="1"/>
    <col min="13575" max="13575" width="10.7109375" style="95" customWidth="1"/>
    <col min="13576" max="13577" width="6.85546875" style="95" customWidth="1"/>
    <col min="13578" max="13578" width="13" style="95" bestFit="1" customWidth="1"/>
    <col min="13579" max="13579" width="11.5703125" style="95" bestFit="1" customWidth="1"/>
    <col min="13580" max="13580" width="26.85546875" style="95" customWidth="1"/>
    <col min="13581" max="13810" width="11.42578125" style="95"/>
    <col min="13811" max="13811" width="33.28515625" style="95" customWidth="1"/>
    <col min="13812" max="13812" width="17.42578125" style="95" customWidth="1"/>
    <col min="13813" max="13813" width="15.85546875" style="95" customWidth="1"/>
    <col min="13814" max="13814" width="15.7109375" style="95" customWidth="1"/>
    <col min="13815" max="13815" width="5" style="95" customWidth="1"/>
    <col min="13816" max="13817" width="15.7109375" style="95" customWidth="1"/>
    <col min="13818" max="13818" width="3.5703125" style="95" customWidth="1"/>
    <col min="13819" max="13819" width="37.28515625" style="95" bestFit="1" customWidth="1"/>
    <col min="13820" max="13822" width="15.85546875" style="95" customWidth="1"/>
    <col min="13823" max="13824" width="10.28515625" style="95" customWidth="1"/>
    <col min="13825" max="13825" width="6.85546875" style="95" customWidth="1"/>
    <col min="13826" max="13826" width="40.140625" style="95" customWidth="1"/>
    <col min="13827" max="13829" width="15.140625" style="95" customWidth="1"/>
    <col min="13830" max="13830" width="6.42578125" style="95" customWidth="1"/>
    <col min="13831" max="13831" width="10.7109375" style="95" customWidth="1"/>
    <col min="13832" max="13833" width="6.85546875" style="95" customWidth="1"/>
    <col min="13834" max="13834" width="13" style="95" bestFit="1" customWidth="1"/>
    <col min="13835" max="13835" width="11.5703125" style="95" bestFit="1" customWidth="1"/>
    <col min="13836" max="13836" width="26.85546875" style="95" customWidth="1"/>
    <col min="13837" max="14066" width="11.42578125" style="95"/>
    <col min="14067" max="14067" width="33.28515625" style="95" customWidth="1"/>
    <col min="14068" max="14068" width="17.42578125" style="95" customWidth="1"/>
    <col min="14069" max="14069" width="15.85546875" style="95" customWidth="1"/>
    <col min="14070" max="14070" width="15.7109375" style="95" customWidth="1"/>
    <col min="14071" max="14071" width="5" style="95" customWidth="1"/>
    <col min="14072" max="14073" width="15.7109375" style="95" customWidth="1"/>
    <col min="14074" max="14074" width="3.5703125" style="95" customWidth="1"/>
    <col min="14075" max="14075" width="37.28515625" style="95" bestFit="1" customWidth="1"/>
    <col min="14076" max="14078" width="15.85546875" style="95" customWidth="1"/>
    <col min="14079" max="14080" width="10.28515625" style="95" customWidth="1"/>
    <col min="14081" max="14081" width="6.85546875" style="95" customWidth="1"/>
    <col min="14082" max="14082" width="40.140625" style="95" customWidth="1"/>
    <col min="14083" max="14085" width="15.140625" style="95" customWidth="1"/>
    <col min="14086" max="14086" width="6.42578125" style="95" customWidth="1"/>
    <col min="14087" max="14087" width="10.7109375" style="95" customWidth="1"/>
    <col min="14088" max="14089" width="6.85546875" style="95" customWidth="1"/>
    <col min="14090" max="14090" width="13" style="95" bestFit="1" customWidth="1"/>
    <col min="14091" max="14091" width="11.5703125" style="95" bestFit="1" customWidth="1"/>
    <col min="14092" max="14092" width="26.85546875" style="95" customWidth="1"/>
    <col min="14093" max="14322" width="11.42578125" style="95"/>
    <col min="14323" max="14323" width="33.28515625" style="95" customWidth="1"/>
    <col min="14324" max="14324" width="17.42578125" style="95" customWidth="1"/>
    <col min="14325" max="14325" width="15.85546875" style="95" customWidth="1"/>
    <col min="14326" max="14326" width="15.7109375" style="95" customWidth="1"/>
    <col min="14327" max="14327" width="5" style="95" customWidth="1"/>
    <col min="14328" max="14329" width="15.7109375" style="95" customWidth="1"/>
    <col min="14330" max="14330" width="3.5703125" style="95" customWidth="1"/>
    <col min="14331" max="14331" width="37.28515625" style="95" bestFit="1" customWidth="1"/>
    <col min="14332" max="14334" width="15.85546875" style="95" customWidth="1"/>
    <col min="14335" max="14336" width="10.28515625" style="95" customWidth="1"/>
    <col min="14337" max="14337" width="6.85546875" style="95" customWidth="1"/>
    <col min="14338" max="14338" width="40.140625" style="95" customWidth="1"/>
    <col min="14339" max="14341" width="15.140625" style="95" customWidth="1"/>
    <col min="14342" max="14342" width="6.42578125" style="95" customWidth="1"/>
    <col min="14343" max="14343" width="10.7109375" style="95" customWidth="1"/>
    <col min="14344" max="14345" width="6.85546875" style="95" customWidth="1"/>
    <col min="14346" max="14346" width="13" style="95" bestFit="1" customWidth="1"/>
    <col min="14347" max="14347" width="11.5703125" style="95" bestFit="1" customWidth="1"/>
    <col min="14348" max="14348" width="26.85546875" style="95" customWidth="1"/>
    <col min="14349" max="14578" width="11.42578125" style="95"/>
    <col min="14579" max="14579" width="33.28515625" style="95" customWidth="1"/>
    <col min="14580" max="14580" width="17.42578125" style="95" customWidth="1"/>
    <col min="14581" max="14581" width="15.85546875" style="95" customWidth="1"/>
    <col min="14582" max="14582" width="15.7109375" style="95" customWidth="1"/>
    <col min="14583" max="14583" width="5" style="95" customWidth="1"/>
    <col min="14584" max="14585" width="15.7109375" style="95" customWidth="1"/>
    <col min="14586" max="14586" width="3.5703125" style="95" customWidth="1"/>
    <col min="14587" max="14587" width="37.28515625" style="95" bestFit="1" customWidth="1"/>
    <col min="14588" max="14590" width="15.85546875" style="95" customWidth="1"/>
    <col min="14591" max="14592" width="10.28515625" style="95" customWidth="1"/>
    <col min="14593" max="14593" width="6.85546875" style="95" customWidth="1"/>
    <col min="14594" max="14594" width="40.140625" style="95" customWidth="1"/>
    <col min="14595" max="14597" width="15.140625" style="95" customWidth="1"/>
    <col min="14598" max="14598" width="6.42578125" style="95" customWidth="1"/>
    <col min="14599" max="14599" width="10.7109375" style="95" customWidth="1"/>
    <col min="14600" max="14601" width="6.85546875" style="95" customWidth="1"/>
    <col min="14602" max="14602" width="13" style="95" bestFit="1" customWidth="1"/>
    <col min="14603" max="14603" width="11.5703125" style="95" bestFit="1" customWidth="1"/>
    <col min="14604" max="14604" width="26.85546875" style="95" customWidth="1"/>
    <col min="14605" max="14834" width="11.42578125" style="95"/>
    <col min="14835" max="14835" width="33.28515625" style="95" customWidth="1"/>
    <col min="14836" max="14836" width="17.42578125" style="95" customWidth="1"/>
    <col min="14837" max="14837" width="15.85546875" style="95" customWidth="1"/>
    <col min="14838" max="14838" width="15.7109375" style="95" customWidth="1"/>
    <col min="14839" max="14839" width="5" style="95" customWidth="1"/>
    <col min="14840" max="14841" width="15.7109375" style="95" customWidth="1"/>
    <col min="14842" max="14842" width="3.5703125" style="95" customWidth="1"/>
    <col min="14843" max="14843" width="37.28515625" style="95" bestFit="1" customWidth="1"/>
    <col min="14844" max="14846" width="15.85546875" style="95" customWidth="1"/>
    <col min="14847" max="14848" width="10.28515625" style="95" customWidth="1"/>
    <col min="14849" max="14849" width="6.85546875" style="95" customWidth="1"/>
    <col min="14850" max="14850" width="40.140625" style="95" customWidth="1"/>
    <col min="14851" max="14853" width="15.140625" style="95" customWidth="1"/>
    <col min="14854" max="14854" width="6.42578125" style="95" customWidth="1"/>
    <col min="14855" max="14855" width="10.7109375" style="95" customWidth="1"/>
    <col min="14856" max="14857" width="6.85546875" style="95" customWidth="1"/>
    <col min="14858" max="14858" width="13" style="95" bestFit="1" customWidth="1"/>
    <col min="14859" max="14859" width="11.5703125" style="95" bestFit="1" customWidth="1"/>
    <col min="14860" max="14860" width="26.85546875" style="95" customWidth="1"/>
    <col min="14861" max="15090" width="11.42578125" style="95"/>
    <col min="15091" max="15091" width="33.28515625" style="95" customWidth="1"/>
    <col min="15092" max="15092" width="17.42578125" style="95" customWidth="1"/>
    <col min="15093" max="15093" width="15.85546875" style="95" customWidth="1"/>
    <col min="15094" max="15094" width="15.7109375" style="95" customWidth="1"/>
    <col min="15095" max="15095" width="5" style="95" customWidth="1"/>
    <col min="15096" max="15097" width="15.7109375" style="95" customWidth="1"/>
    <col min="15098" max="15098" width="3.5703125" style="95" customWidth="1"/>
    <col min="15099" max="15099" width="37.28515625" style="95" bestFit="1" customWidth="1"/>
    <col min="15100" max="15102" width="15.85546875" style="95" customWidth="1"/>
    <col min="15103" max="15104" width="10.28515625" style="95" customWidth="1"/>
    <col min="15105" max="15105" width="6.85546875" style="95" customWidth="1"/>
    <col min="15106" max="15106" width="40.140625" style="95" customWidth="1"/>
    <col min="15107" max="15109" width="15.140625" style="95" customWidth="1"/>
    <col min="15110" max="15110" width="6.42578125" style="95" customWidth="1"/>
    <col min="15111" max="15111" width="10.7109375" style="95" customWidth="1"/>
    <col min="15112" max="15113" width="6.85546875" style="95" customWidth="1"/>
    <col min="15114" max="15114" width="13" style="95" bestFit="1" customWidth="1"/>
    <col min="15115" max="15115" width="11.5703125" style="95" bestFit="1" customWidth="1"/>
    <col min="15116" max="15116" width="26.85546875" style="95" customWidth="1"/>
    <col min="15117" max="15346" width="11.42578125" style="95"/>
    <col min="15347" max="15347" width="33.28515625" style="95" customWidth="1"/>
    <col min="15348" max="15348" width="17.42578125" style="95" customWidth="1"/>
    <col min="15349" max="15349" width="15.85546875" style="95" customWidth="1"/>
    <col min="15350" max="15350" width="15.7109375" style="95" customWidth="1"/>
    <col min="15351" max="15351" width="5" style="95" customWidth="1"/>
    <col min="15352" max="15353" width="15.7109375" style="95" customWidth="1"/>
    <col min="15354" max="15354" width="3.5703125" style="95" customWidth="1"/>
    <col min="15355" max="15355" width="37.28515625" style="95" bestFit="1" customWidth="1"/>
    <col min="15356" max="15358" width="15.85546875" style="95" customWidth="1"/>
    <col min="15359" max="15360" width="10.28515625" style="95" customWidth="1"/>
    <col min="15361" max="15361" width="6.85546875" style="95" customWidth="1"/>
    <col min="15362" max="15362" width="40.140625" style="95" customWidth="1"/>
    <col min="15363" max="15365" width="15.140625" style="95" customWidth="1"/>
    <col min="15366" max="15366" width="6.42578125" style="95" customWidth="1"/>
    <col min="15367" max="15367" width="10.7109375" style="95" customWidth="1"/>
    <col min="15368" max="15369" width="6.85546875" style="95" customWidth="1"/>
    <col min="15370" max="15370" width="13" style="95" bestFit="1" customWidth="1"/>
    <col min="15371" max="15371" width="11.5703125" style="95" bestFit="1" customWidth="1"/>
    <col min="15372" max="15372" width="26.85546875" style="95" customWidth="1"/>
    <col min="15373" max="15602" width="11.42578125" style="95"/>
    <col min="15603" max="15603" width="33.28515625" style="95" customWidth="1"/>
    <col min="15604" max="15604" width="17.42578125" style="95" customWidth="1"/>
    <col min="15605" max="15605" width="15.85546875" style="95" customWidth="1"/>
    <col min="15606" max="15606" width="15.7109375" style="95" customWidth="1"/>
    <col min="15607" max="15607" width="5" style="95" customWidth="1"/>
    <col min="15608" max="15609" width="15.7109375" style="95" customWidth="1"/>
    <col min="15610" max="15610" width="3.5703125" style="95" customWidth="1"/>
    <col min="15611" max="15611" width="37.28515625" style="95" bestFit="1" customWidth="1"/>
    <col min="15612" max="15614" width="15.85546875" style="95" customWidth="1"/>
    <col min="15615" max="15616" width="10.28515625" style="95" customWidth="1"/>
    <col min="15617" max="15617" width="6.85546875" style="95" customWidth="1"/>
    <col min="15618" max="15618" width="40.140625" style="95" customWidth="1"/>
    <col min="15619" max="15621" width="15.140625" style="95" customWidth="1"/>
    <col min="15622" max="15622" width="6.42578125" style="95" customWidth="1"/>
    <col min="15623" max="15623" width="10.7109375" style="95" customWidth="1"/>
    <col min="15624" max="15625" width="6.85546875" style="95" customWidth="1"/>
    <col min="15626" max="15626" width="13" style="95" bestFit="1" customWidth="1"/>
    <col min="15627" max="15627" width="11.5703125" style="95" bestFit="1" customWidth="1"/>
    <col min="15628" max="15628" width="26.85546875" style="95" customWidth="1"/>
    <col min="15629" max="15858" width="11.42578125" style="95"/>
    <col min="15859" max="15859" width="33.28515625" style="95" customWidth="1"/>
    <col min="15860" max="15860" width="17.42578125" style="95" customWidth="1"/>
    <col min="15861" max="15861" width="15.85546875" style="95" customWidth="1"/>
    <col min="15862" max="15862" width="15.7109375" style="95" customWidth="1"/>
    <col min="15863" max="15863" width="5" style="95" customWidth="1"/>
    <col min="15864" max="15865" width="15.7109375" style="95" customWidth="1"/>
    <col min="15866" max="15866" width="3.5703125" style="95" customWidth="1"/>
    <col min="15867" max="15867" width="37.28515625" style="95" bestFit="1" customWidth="1"/>
    <col min="15868" max="15870" width="15.85546875" style="95" customWidth="1"/>
    <col min="15871" max="15872" width="10.28515625" style="95" customWidth="1"/>
    <col min="15873" max="15873" width="6.85546875" style="95" customWidth="1"/>
    <col min="15874" max="15874" width="40.140625" style="95" customWidth="1"/>
    <col min="15875" max="15877" width="15.140625" style="95" customWidth="1"/>
    <col min="15878" max="15878" width="6.42578125" style="95" customWidth="1"/>
    <col min="15879" max="15879" width="10.7109375" style="95" customWidth="1"/>
    <col min="15880" max="15881" width="6.85546875" style="95" customWidth="1"/>
    <col min="15882" max="15882" width="13" style="95" bestFit="1" customWidth="1"/>
    <col min="15883" max="15883" width="11.5703125" style="95" bestFit="1" customWidth="1"/>
    <col min="15884" max="15884" width="26.85546875" style="95" customWidth="1"/>
    <col min="15885" max="16114" width="11.42578125" style="95"/>
    <col min="16115" max="16115" width="33.28515625" style="95" customWidth="1"/>
    <col min="16116" max="16116" width="17.42578125" style="95" customWidth="1"/>
    <col min="16117" max="16117" width="15.85546875" style="95" customWidth="1"/>
    <col min="16118" max="16118" width="15.7109375" style="95" customWidth="1"/>
    <col min="16119" max="16119" width="5" style="95" customWidth="1"/>
    <col min="16120" max="16121" width="15.7109375" style="95" customWidth="1"/>
    <col min="16122" max="16122" width="3.5703125" style="95" customWidth="1"/>
    <col min="16123" max="16123" width="37.28515625" style="95" bestFit="1" customWidth="1"/>
    <col min="16124" max="16126" width="15.85546875" style="95" customWidth="1"/>
    <col min="16127" max="16128" width="10.28515625" style="95" customWidth="1"/>
    <col min="16129" max="16129" width="6.85546875" style="95" customWidth="1"/>
    <col min="16130" max="16130" width="40.140625" style="95" customWidth="1"/>
    <col min="16131" max="16133" width="15.140625" style="95" customWidth="1"/>
    <col min="16134" max="16134" width="6.42578125" style="95" customWidth="1"/>
    <col min="16135" max="16135" width="10.7109375" style="95" customWidth="1"/>
    <col min="16136" max="16137" width="6.85546875" style="95" customWidth="1"/>
    <col min="16138" max="16138" width="13" style="95" bestFit="1" customWidth="1"/>
    <col min="16139" max="16139" width="11.5703125" style="95" bestFit="1" customWidth="1"/>
    <col min="16140" max="16140" width="26.85546875" style="95" customWidth="1"/>
    <col min="16141" max="16384" width="11.42578125" style="95"/>
  </cols>
  <sheetData>
    <row r="1" spans="1:13" x14ac:dyDescent="0.25">
      <c r="H1" s="92"/>
      <c r="I1" s="93"/>
      <c r="J1" s="93"/>
      <c r="K1" s="94"/>
      <c r="L1" s="93"/>
      <c r="M1" s="93"/>
    </row>
    <row r="2" spans="1:13" ht="18" x14ac:dyDescent="0.25">
      <c r="A2" s="3" t="s">
        <v>1285</v>
      </c>
      <c r="B2" s="304" t="e">
        <f>+SCORING!#REF!</f>
        <v>#REF!</v>
      </c>
      <c r="C2" s="304"/>
      <c r="D2" s="304"/>
      <c r="E2" s="304"/>
      <c r="F2" s="304"/>
      <c r="G2" s="96"/>
      <c r="I2" s="60"/>
      <c r="J2" s="60" t="s">
        <v>0</v>
      </c>
      <c r="K2" s="97">
        <f ca="1">TODAY()</f>
        <v>45705</v>
      </c>
      <c r="L2" s="98"/>
      <c r="M2" s="99"/>
    </row>
    <row r="3" spans="1:13" ht="18" x14ac:dyDescent="0.25">
      <c r="A3" s="4" t="s">
        <v>1</v>
      </c>
      <c r="B3" s="100" t="e">
        <f>+SCORING!#REF!</f>
        <v>#REF!</v>
      </c>
      <c r="C3" s="58"/>
      <c r="D3" s="58"/>
      <c r="E3" s="58"/>
      <c r="F3" s="58"/>
      <c r="G3" s="5"/>
      <c r="I3" s="79"/>
      <c r="J3" s="79" t="s">
        <v>2</v>
      </c>
      <c r="K3" s="101"/>
      <c r="L3" s="98"/>
      <c r="M3" s="93"/>
    </row>
    <row r="4" spans="1:13" ht="18" x14ac:dyDescent="0.25">
      <c r="A4" s="4" t="s">
        <v>3</v>
      </c>
      <c r="B4" s="100" t="e">
        <f>+SCORING!#REF!</f>
        <v>#REF!</v>
      </c>
      <c r="C4" s="58"/>
      <c r="D4" s="58"/>
      <c r="E4" s="58"/>
      <c r="F4" s="58"/>
      <c r="G4" s="5"/>
      <c r="I4" s="79"/>
      <c r="J4" s="79"/>
      <c r="K4" s="101"/>
      <c r="L4" s="98"/>
      <c r="M4" s="93"/>
    </row>
    <row r="5" spans="1:13" ht="18.75" thickBot="1" x14ac:dyDescent="0.3">
      <c r="A5" s="9" t="s">
        <v>1286</v>
      </c>
      <c r="B5" s="102"/>
      <c r="C5" s="58"/>
      <c r="D5" s="58"/>
      <c r="E5" s="58"/>
      <c r="F5" s="58"/>
      <c r="G5" s="5"/>
      <c r="I5" s="79"/>
      <c r="J5" s="79"/>
      <c r="K5" s="101"/>
      <c r="L5" s="98"/>
      <c r="M5" s="93"/>
    </row>
    <row r="6" spans="1:13" ht="18.75" thickBot="1" x14ac:dyDescent="0.3">
      <c r="A6" s="103" t="s">
        <v>1287</v>
      </c>
      <c r="B6" s="104" t="e">
        <f>+SCORING!#REF!</f>
        <v>#REF!</v>
      </c>
      <c r="C6" s="58" t="s">
        <v>1288</v>
      </c>
      <c r="D6" s="58"/>
      <c r="E6" s="58"/>
      <c r="F6" s="58"/>
      <c r="G6" s="5"/>
      <c r="I6" s="79"/>
      <c r="J6" s="79"/>
      <c r="K6" s="101"/>
      <c r="L6" s="98"/>
      <c r="M6" s="93"/>
    </row>
    <row r="7" spans="1:13" ht="18.75" thickBot="1" x14ac:dyDescent="0.3">
      <c r="A7" s="103" t="s">
        <v>1289</v>
      </c>
      <c r="B7" s="104" t="e">
        <f>+SCORING!#REF!</f>
        <v>#REF!</v>
      </c>
      <c r="C7" s="47" t="s">
        <v>1288</v>
      </c>
      <c r="D7" s="59"/>
      <c r="E7" s="59"/>
      <c r="F7" s="59"/>
      <c r="G7" s="59"/>
      <c r="H7" s="105"/>
      <c r="I7" s="105"/>
      <c r="J7" s="105"/>
      <c r="K7" s="106"/>
      <c r="L7" s="98"/>
      <c r="M7" s="93"/>
    </row>
    <row r="8" spans="1:13" ht="18" x14ac:dyDescent="0.25">
      <c r="A8" s="58"/>
      <c r="B8" s="5"/>
      <c r="C8" s="5"/>
      <c r="D8" s="5"/>
      <c r="E8" s="5"/>
      <c r="F8" s="5"/>
      <c r="G8" s="5"/>
      <c r="H8" s="107"/>
      <c r="I8" s="58"/>
      <c r="J8" s="108"/>
      <c r="K8" s="109"/>
      <c r="L8" s="98"/>
      <c r="M8" s="93"/>
    </row>
    <row r="9" spans="1:13" ht="18" x14ac:dyDescent="0.25">
      <c r="A9" s="3" t="s">
        <v>4</v>
      </c>
      <c r="B9" s="110" t="e">
        <f>+SCORING!#REF!</f>
        <v>#REF!</v>
      </c>
      <c r="C9" s="60" t="e">
        <f>VLOOKUP(B9,[1]CLANAE!$A$2:$C$951,2,FALSE)</f>
        <v>#REF!</v>
      </c>
      <c r="D9" s="60"/>
      <c r="E9" s="60"/>
      <c r="F9" s="60"/>
      <c r="G9" s="46"/>
      <c r="I9" s="46" t="s">
        <v>5</v>
      </c>
      <c r="J9" s="46" t="e">
        <f>VLOOKUP(B9,[1]CLANAE!$A$2:$C$951,3,FALSE)</f>
        <v>#REF!</v>
      </c>
      <c r="K9" s="111"/>
      <c r="L9" s="98"/>
      <c r="M9" s="93"/>
    </row>
    <row r="10" spans="1:13" ht="18" x14ac:dyDescent="0.25">
      <c r="A10" s="4" t="s">
        <v>1290</v>
      </c>
      <c r="B10" s="305" t="e">
        <f>+VLOOKUP(B9,[1]!CLANAE[#Data],5,FALSE)</f>
        <v>#REF!</v>
      </c>
      <c r="C10" s="305"/>
      <c r="D10" s="88" t="e">
        <f>+IF(B10="SI","La actividad no aplica a este modelo de Scoring","")</f>
        <v>#REF!</v>
      </c>
      <c r="E10" s="88"/>
      <c r="F10" s="88"/>
      <c r="G10" s="9"/>
      <c r="I10" s="9"/>
      <c r="J10" s="9"/>
      <c r="K10" s="101"/>
      <c r="L10" s="98"/>
      <c r="M10" s="93"/>
    </row>
    <row r="11" spans="1:13" ht="18" x14ac:dyDescent="0.25">
      <c r="A11" s="4"/>
      <c r="B11" s="6"/>
      <c r="C11" s="58"/>
      <c r="E11" s="58"/>
      <c r="F11" s="58"/>
      <c r="G11" s="58"/>
      <c r="H11" s="58"/>
      <c r="I11" s="58"/>
      <c r="J11" s="9"/>
      <c r="K11" s="101"/>
      <c r="L11" s="98"/>
      <c r="M11" s="93"/>
    </row>
    <row r="12" spans="1:13" ht="18" x14ac:dyDescent="0.25">
      <c r="A12" s="7" t="s">
        <v>6</v>
      </c>
      <c r="B12" s="112" t="e">
        <f>+AVERAGE(B28:D28)</f>
        <v>#REF!</v>
      </c>
      <c r="C12" s="306" t="s">
        <v>7</v>
      </c>
      <c r="D12" s="306"/>
      <c r="E12" s="306"/>
      <c r="F12" s="306"/>
      <c r="G12" s="307" t="e">
        <f>VLOOKUP(J9,'[1]LIMITES SEPYME'!$A$2:$B$6,2,FALSE)</f>
        <v>#REF!</v>
      </c>
      <c r="H12" s="307"/>
      <c r="I12" s="105"/>
      <c r="J12" s="45" t="e">
        <f>+IF(B12&lt;=G12,"(CUMPLE)","(NO CUMPLE)")</f>
        <v>#REF!</v>
      </c>
      <c r="K12" s="113"/>
      <c r="L12" s="114"/>
      <c r="M12" s="93"/>
    </row>
    <row r="13" spans="1:13" ht="18" x14ac:dyDescent="0.25">
      <c r="A13" s="5"/>
      <c r="B13" s="115"/>
      <c r="C13" s="116"/>
      <c r="D13" s="116"/>
      <c r="E13" s="116"/>
      <c r="G13" s="5"/>
      <c r="H13" s="10"/>
      <c r="I13" s="93"/>
      <c r="J13" s="93"/>
      <c r="K13" s="114"/>
      <c r="L13" s="114"/>
      <c r="M13" s="93"/>
    </row>
    <row r="14" spans="1:13" ht="22.5" customHeight="1" thickBot="1" x14ac:dyDescent="0.3">
      <c r="A14" s="88"/>
      <c r="B14" s="117"/>
      <c r="C14" s="117"/>
      <c r="D14" s="117"/>
      <c r="E14" s="117"/>
      <c r="F14" s="117"/>
      <c r="G14" s="118"/>
      <c r="I14" s="93"/>
      <c r="J14" s="93"/>
      <c r="K14" s="93"/>
      <c r="L14" s="93"/>
      <c r="M14" s="93"/>
    </row>
    <row r="15" spans="1:13" ht="23.25" customHeight="1" thickTop="1" thickBot="1" x14ac:dyDescent="0.35">
      <c r="A15" s="119" t="s">
        <v>1291</v>
      </c>
      <c r="B15" s="120" t="e">
        <f>+SCORING!#REF!</f>
        <v>#REF!</v>
      </c>
      <c r="C15" s="121" t="e">
        <f>+B15+365</f>
        <v>#REF!</v>
      </c>
      <c r="D15" s="121" t="e">
        <f>+C15+365</f>
        <v>#REF!</v>
      </c>
      <c r="E15" s="117"/>
      <c r="F15" s="122"/>
      <c r="G15" s="123" t="s">
        <v>14</v>
      </c>
      <c r="H15" s="121" t="e">
        <f>+B15</f>
        <v>#REF!</v>
      </c>
      <c r="I15" s="121" t="e">
        <f>+C15</f>
        <v>#REF!</v>
      </c>
      <c r="J15" s="121" t="e">
        <f>+D15</f>
        <v>#REF!</v>
      </c>
      <c r="K15" s="93"/>
      <c r="L15" s="93"/>
      <c r="M15" s="93"/>
    </row>
    <row r="16" spans="1:13" s="129" customFormat="1" ht="16.5" thickTop="1" x14ac:dyDescent="0.25">
      <c r="A16" s="124" t="s">
        <v>1292</v>
      </c>
      <c r="B16" s="125"/>
      <c r="C16" s="125"/>
      <c r="D16" s="125"/>
      <c r="E16" s="117"/>
      <c r="F16" s="126"/>
      <c r="G16" s="124"/>
      <c r="H16" s="127"/>
      <c r="I16" s="127"/>
      <c r="J16" s="127"/>
      <c r="K16" s="128"/>
      <c r="L16" s="128"/>
      <c r="M16" s="128"/>
    </row>
    <row r="17" spans="1:13" x14ac:dyDescent="0.25">
      <c r="A17" s="130" t="s">
        <v>1293</v>
      </c>
      <c r="B17" s="131"/>
      <c r="C17" s="131" t="e">
        <f>+SCORING!#REF!</f>
        <v>#REF!</v>
      </c>
      <c r="D17" s="131" t="e">
        <f>+SCORING!#REF!</f>
        <v>#REF!</v>
      </c>
      <c r="E17" s="132"/>
      <c r="F17" s="133"/>
      <c r="G17" s="127" t="s">
        <v>15</v>
      </c>
      <c r="H17" s="134" t="e">
        <f>+B24/B25</f>
        <v>#DIV/0!</v>
      </c>
      <c r="I17" s="134" t="e">
        <f t="shared" ref="I17:J17" si="0">+C24/C25</f>
        <v>#REF!</v>
      </c>
      <c r="J17" s="134" t="e">
        <f t="shared" si="0"/>
        <v>#REF!</v>
      </c>
      <c r="K17" s="135"/>
      <c r="L17" s="135"/>
      <c r="M17" s="135"/>
    </row>
    <row r="18" spans="1:13" x14ac:dyDescent="0.25">
      <c r="A18" s="130" t="s">
        <v>1294</v>
      </c>
      <c r="B18" s="131"/>
      <c r="C18" s="131" t="e">
        <f>+SCORING!#REF!</f>
        <v>#REF!</v>
      </c>
      <c r="D18" s="131" t="e">
        <f>+SCORING!#REF!</f>
        <v>#REF!</v>
      </c>
      <c r="E18" s="132"/>
      <c r="F18" s="126"/>
      <c r="G18" s="127" t="s">
        <v>16</v>
      </c>
      <c r="H18" s="136" t="e">
        <f>+(B35-B33)/B28</f>
        <v>#DIV/0!</v>
      </c>
      <c r="I18" s="136" t="e">
        <f t="shared" ref="I18:J18" si="1">+(C35-C33)/C28</f>
        <v>#REF!</v>
      </c>
      <c r="J18" s="136" t="e">
        <f t="shared" si="1"/>
        <v>#REF!</v>
      </c>
      <c r="K18" s="128"/>
      <c r="L18" s="128"/>
      <c r="M18" s="128"/>
    </row>
    <row r="19" spans="1:13" ht="16.5" thickBot="1" x14ac:dyDescent="0.3">
      <c r="A19" s="130" t="s">
        <v>8</v>
      </c>
      <c r="B19" s="131"/>
      <c r="C19" s="131" t="e">
        <f>+SCORING!#REF!</f>
        <v>#REF!</v>
      </c>
      <c r="D19" s="131" t="e">
        <f>+SCORING!#REF!</f>
        <v>#REF!</v>
      </c>
      <c r="E19" s="132"/>
      <c r="F19" s="126"/>
      <c r="G19" s="127" t="s">
        <v>1183</v>
      </c>
      <c r="H19" s="137">
        <f>+B35-B33-B19+B38</f>
        <v>0</v>
      </c>
      <c r="I19" s="137" t="e">
        <f>+C35-C33-(C19-B19)+C38</f>
        <v>#REF!</v>
      </c>
      <c r="J19" s="137" t="e">
        <f>+D35-D33-(D19-C19)+D38</f>
        <v>#REF!</v>
      </c>
      <c r="K19" s="128"/>
      <c r="L19" s="128"/>
      <c r="M19" s="128"/>
    </row>
    <row r="20" spans="1:13" ht="16.5" thickBot="1" x14ac:dyDescent="0.3">
      <c r="A20" s="138" t="s">
        <v>1295</v>
      </c>
      <c r="B20" s="139">
        <f>+B17+B18-B19</f>
        <v>0</v>
      </c>
      <c r="C20" s="139" t="e">
        <f>+C17+C18-C19</f>
        <v>#REF!</v>
      </c>
      <c r="D20" s="139" t="e">
        <f>+D17+D18-D19</f>
        <v>#REF!</v>
      </c>
      <c r="G20" s="127" t="s">
        <v>1184</v>
      </c>
      <c r="H20" s="136" t="e">
        <f>+H19/B28</f>
        <v>#DIV/0!</v>
      </c>
      <c r="I20" s="136" t="e">
        <f t="shared" ref="I20:J20" si="2">+I19/C28</f>
        <v>#REF!</v>
      </c>
      <c r="J20" s="136" t="e">
        <f t="shared" si="2"/>
        <v>#REF!</v>
      </c>
      <c r="K20" s="93"/>
      <c r="L20" s="93"/>
      <c r="M20" s="93"/>
    </row>
    <row r="21" spans="1:13" x14ac:dyDescent="0.25">
      <c r="A21" s="124" t="s">
        <v>1296</v>
      </c>
      <c r="B21" s="125"/>
      <c r="C21" s="125"/>
      <c r="D21" s="125"/>
      <c r="E21" s="140"/>
      <c r="F21" s="141"/>
      <c r="G21" s="127" t="s">
        <v>17</v>
      </c>
      <c r="H21" s="137">
        <f>+B28/12</f>
        <v>0</v>
      </c>
      <c r="I21" s="137" t="e">
        <f t="shared" ref="I21" si="3">+C28/12</f>
        <v>#REF!</v>
      </c>
      <c r="J21" s="137" t="e">
        <f>+D28/12</f>
        <v>#REF!</v>
      </c>
      <c r="K21" s="135"/>
      <c r="L21" s="140"/>
      <c r="M21" s="135"/>
    </row>
    <row r="22" spans="1:13" s="93" customFormat="1" x14ac:dyDescent="0.25">
      <c r="A22" s="130" t="s">
        <v>1297</v>
      </c>
      <c r="B22" s="131"/>
      <c r="C22" s="131" t="e">
        <f>+SCORING!#REF!</f>
        <v>#REF!</v>
      </c>
      <c r="D22" s="131" t="e">
        <f>+SCORING!#REF!</f>
        <v>#REF!</v>
      </c>
      <c r="E22" s="140"/>
      <c r="F22" s="141"/>
      <c r="G22" s="127" t="s">
        <v>18</v>
      </c>
      <c r="H22" s="136"/>
      <c r="I22" s="136">
        <f>+IF(B28=0,0,(C28/B28)-1)</f>
        <v>0</v>
      </c>
      <c r="J22" s="136" t="e">
        <f>+IF(C28=0,0,(D28/C28)-1)</f>
        <v>#REF!</v>
      </c>
      <c r="K22" s="135"/>
      <c r="L22" s="135"/>
      <c r="M22" s="135"/>
    </row>
    <row r="23" spans="1:13" s="93" customFormat="1" ht="16.5" thickBot="1" x14ac:dyDescent="0.3">
      <c r="A23" s="130" t="s">
        <v>1298</v>
      </c>
      <c r="B23" s="131"/>
      <c r="C23" s="131" t="e">
        <f>+SCORING!#REF!</f>
        <v>#REF!</v>
      </c>
      <c r="D23" s="131" t="e">
        <f>+SCORING!#REF!</f>
        <v>#REF!</v>
      </c>
      <c r="E23" s="132"/>
      <c r="F23" s="126"/>
      <c r="G23" s="142" t="s">
        <v>19</v>
      </c>
      <c r="H23" s="143">
        <f>+B30+B31+B38</f>
        <v>0</v>
      </c>
      <c r="I23" s="143" t="e">
        <f t="shared" ref="I23:J23" si="4">+C30+C31+C38</f>
        <v>#REF!</v>
      </c>
      <c r="J23" s="143" t="e">
        <f t="shared" si="4"/>
        <v>#REF!</v>
      </c>
      <c r="K23" s="128"/>
      <c r="L23" s="128"/>
      <c r="M23" s="128"/>
    </row>
    <row r="24" spans="1:13" s="93" customFormat="1" ht="15.75" customHeight="1" thickBot="1" x14ac:dyDescent="0.3">
      <c r="A24" s="138" t="s">
        <v>1299</v>
      </c>
      <c r="B24" s="139">
        <f>+B23+B22</f>
        <v>0</v>
      </c>
      <c r="C24" s="139" t="e">
        <f>+C23+C22</f>
        <v>#REF!</v>
      </c>
      <c r="D24" s="139" t="e">
        <f>+D23+D22</f>
        <v>#REF!</v>
      </c>
      <c r="E24" s="140"/>
      <c r="F24" s="126"/>
      <c r="G24" s="144"/>
      <c r="H24" s="145"/>
      <c r="I24" s="145"/>
      <c r="J24" s="145"/>
      <c r="K24" s="128"/>
      <c r="L24" s="128"/>
      <c r="M24" s="128"/>
    </row>
    <row r="25" spans="1:13" s="129" customFormat="1" ht="19.5" customHeight="1" thickBot="1" x14ac:dyDescent="0.3">
      <c r="A25" s="138" t="s">
        <v>1300</v>
      </c>
      <c r="B25" s="139">
        <f>+B20-B24</f>
        <v>0</v>
      </c>
      <c r="C25" s="139" t="e">
        <f>+C20-C24</f>
        <v>#REF!</v>
      </c>
      <c r="D25" s="139" t="e">
        <f>+D20-D24</f>
        <v>#REF!</v>
      </c>
      <c r="E25" s="140"/>
      <c r="F25" s="146"/>
      <c r="L25" s="135"/>
      <c r="M25" s="135"/>
    </row>
    <row r="26" spans="1:13" s="129" customFormat="1" ht="24" customHeight="1" thickBot="1" x14ac:dyDescent="0.25">
      <c r="A26" s="147"/>
      <c r="B26" s="148"/>
      <c r="C26" s="148"/>
      <c r="D26" s="148"/>
      <c r="E26" s="140"/>
      <c r="F26" s="146"/>
      <c r="L26" s="135"/>
      <c r="M26" s="135"/>
    </row>
    <row r="27" spans="1:13" s="129" customFormat="1" ht="15" x14ac:dyDescent="0.2">
      <c r="A27" s="124" t="s">
        <v>1301</v>
      </c>
      <c r="B27" s="149"/>
      <c r="C27" s="149"/>
      <c r="D27" s="149"/>
      <c r="E27" s="140"/>
      <c r="F27" s="141"/>
      <c r="L27" s="135"/>
      <c r="M27" s="135"/>
    </row>
    <row r="28" spans="1:13" s="129" customFormat="1" ht="15" x14ac:dyDescent="0.2">
      <c r="A28" s="150" t="s">
        <v>9</v>
      </c>
      <c r="B28" s="131"/>
      <c r="C28" s="131" t="e">
        <f>+SCORING!#REF!</f>
        <v>#REF!</v>
      </c>
      <c r="D28" s="131" t="e">
        <f>+SCORING!#REF!</f>
        <v>#REF!</v>
      </c>
      <c r="E28" s="140"/>
      <c r="F28" s="141"/>
      <c r="L28" s="93" t="e">
        <f>+IF(J17&gt;8,"NO")</f>
        <v>#REF!</v>
      </c>
      <c r="M28" s="135"/>
    </row>
    <row r="29" spans="1:13" x14ac:dyDescent="0.25">
      <c r="A29" s="151" t="s">
        <v>10</v>
      </c>
      <c r="B29" s="152"/>
      <c r="C29" s="131" t="e">
        <f>+SCORING!#REF!</f>
        <v>#REF!</v>
      </c>
      <c r="D29" s="131" t="e">
        <f>+SCORING!#REF!</f>
        <v>#REF!</v>
      </c>
      <c r="E29" s="132"/>
      <c r="F29" s="126"/>
      <c r="G29" s="95"/>
      <c r="H29" s="95"/>
      <c r="L29" s="93" t="e">
        <f>+IF(J18&lt;0,"NO")</f>
        <v>#REF!</v>
      </c>
      <c r="M29" s="128"/>
    </row>
    <row r="30" spans="1:13" s="93" customFormat="1" x14ac:dyDescent="0.25">
      <c r="A30" s="153" t="s">
        <v>1302</v>
      </c>
      <c r="B30" s="154">
        <f>SUM(B28:B29)</f>
        <v>0</v>
      </c>
      <c r="C30" s="154" t="e">
        <f>SUM(C28:C29)</f>
        <v>#REF!</v>
      </c>
      <c r="D30" s="154" t="e">
        <f>SUM(D28:D29)</f>
        <v>#REF!</v>
      </c>
      <c r="E30" s="140"/>
      <c r="F30" s="141"/>
      <c r="L30" s="93" t="e">
        <f>+IF(J20&lt;0,"NO")</f>
        <v>#REF!</v>
      </c>
      <c r="M30" s="135"/>
    </row>
    <row r="31" spans="1:13" s="93" customFormat="1" ht="15" x14ac:dyDescent="0.2">
      <c r="A31" s="150" t="s">
        <v>11</v>
      </c>
      <c r="B31" s="131"/>
      <c r="C31" s="131" t="e">
        <f>+SCORING!#REF!</f>
        <v>#REF!</v>
      </c>
      <c r="D31" s="131" t="e">
        <f>+SCORING!#REF!</f>
        <v>#REF!</v>
      </c>
      <c r="E31" s="140"/>
      <c r="F31" s="141"/>
      <c r="L31" s="93" t="e">
        <f>+IF(J22&lt;0,"NO")</f>
        <v>#REF!</v>
      </c>
      <c r="M31" s="135"/>
    </row>
    <row r="32" spans="1:13" s="129" customFormat="1" ht="15" x14ac:dyDescent="0.2">
      <c r="A32" s="150" t="s">
        <v>12</v>
      </c>
      <c r="B32" s="131"/>
      <c r="C32" s="131" t="e">
        <f>+SCORING!#REF!</f>
        <v>#REF!</v>
      </c>
      <c r="D32" s="131" t="e">
        <f>+SCORING!#REF!</f>
        <v>#REF!</v>
      </c>
      <c r="E32" s="140"/>
      <c r="F32" s="141"/>
      <c r="L32" s="135"/>
      <c r="M32" s="135"/>
    </row>
    <row r="33" spans="1:13" s="93" customFormat="1" ht="15" x14ac:dyDescent="0.2">
      <c r="A33" s="150" t="s">
        <v>13</v>
      </c>
      <c r="B33" s="131"/>
      <c r="C33" s="131" t="e">
        <f>+SCORING!#REF!</f>
        <v>#REF!</v>
      </c>
      <c r="D33" s="131" t="e">
        <f>+SCORING!#REF!</f>
        <v>#REF!</v>
      </c>
      <c r="E33" s="140"/>
      <c r="F33" s="141"/>
      <c r="L33" s="135"/>
      <c r="M33" s="135"/>
    </row>
    <row r="34" spans="1:13" s="93" customFormat="1" x14ac:dyDescent="0.25">
      <c r="A34" s="151" t="s">
        <v>1303</v>
      </c>
      <c r="B34" s="152"/>
      <c r="C34" s="131" t="e">
        <f>+SCORING!#REF!</f>
        <v>#REF!</v>
      </c>
      <c r="D34" s="131" t="e">
        <f>+SCORING!#REF!</f>
        <v>#REF!</v>
      </c>
      <c r="E34" s="132"/>
      <c r="F34" s="126"/>
      <c r="L34" s="128"/>
      <c r="M34" s="128"/>
    </row>
    <row r="35" spans="1:13" s="93" customFormat="1" ht="17.25" customHeight="1" x14ac:dyDescent="0.25">
      <c r="A35" s="155" t="s">
        <v>1304</v>
      </c>
      <c r="B35" s="156">
        <f>SUM(B30:B34)</f>
        <v>0</v>
      </c>
      <c r="C35" s="156" t="e">
        <f>SUM(C30:C34)</f>
        <v>#REF!</v>
      </c>
      <c r="D35" s="156" t="e">
        <f>SUM(D30:D34)</f>
        <v>#REF!</v>
      </c>
      <c r="E35" s="132"/>
      <c r="F35" s="126"/>
      <c r="L35" s="128"/>
      <c r="M35" s="128"/>
    </row>
    <row r="36" spans="1:13" s="93" customFormat="1" ht="16.5" thickBot="1" x14ac:dyDescent="0.3">
      <c r="A36" s="157"/>
      <c r="B36" s="158"/>
      <c r="C36" s="158"/>
      <c r="D36" s="158"/>
      <c r="E36" s="129"/>
      <c r="F36" s="141"/>
      <c r="L36" s="135"/>
      <c r="M36" s="135"/>
    </row>
    <row r="37" spans="1:13" s="129" customFormat="1" ht="13.5" thickBot="1" x14ac:dyDescent="0.25">
      <c r="E37" s="93"/>
      <c r="F37" s="141"/>
      <c r="H37" s="159"/>
      <c r="L37" s="135"/>
      <c r="M37" s="135"/>
    </row>
    <row r="38" spans="1:13" s="93" customFormat="1" ht="19.5" customHeight="1" thickBot="1" x14ac:dyDescent="0.3">
      <c r="A38" s="160" t="s">
        <v>1305</v>
      </c>
      <c r="B38" s="161"/>
      <c r="C38" s="161" t="e">
        <f>+SCORING!#REF!</f>
        <v>#REF!</v>
      </c>
      <c r="D38" s="161" t="e">
        <f>+SCORING!#REF!</f>
        <v>#REF!</v>
      </c>
      <c r="E38" s="129"/>
      <c r="F38" s="162"/>
    </row>
    <row r="39" spans="1:13" s="93" customFormat="1" ht="19.5" customHeight="1" thickBot="1" x14ac:dyDescent="0.3">
      <c r="A39" s="160" t="s">
        <v>1306</v>
      </c>
      <c r="B39" s="161"/>
      <c r="C39" s="161" t="e">
        <f>+SCORING!#REF!</f>
        <v>#REF!</v>
      </c>
      <c r="D39" s="161" t="e">
        <f>+SCORING!#REF!</f>
        <v>#REF!</v>
      </c>
      <c r="E39" s="129"/>
      <c r="F39" s="162"/>
    </row>
    <row r="40" spans="1:13" ht="21" customHeight="1" thickBot="1" x14ac:dyDescent="0.3">
      <c r="A40" s="160" t="s">
        <v>1307</v>
      </c>
      <c r="B40" s="140"/>
      <c r="C40" s="140"/>
      <c r="D40" s="161" t="e">
        <f>+SCORING!#REF!</f>
        <v>#REF!</v>
      </c>
      <c r="E40" s="132"/>
      <c r="F40" s="163"/>
      <c r="G40" s="95"/>
      <c r="H40" s="95"/>
      <c r="L40" s="93"/>
      <c r="M40" s="93"/>
    </row>
    <row r="41" spans="1:13" ht="21" customHeight="1" x14ac:dyDescent="0.25">
      <c r="A41" s="164"/>
      <c r="B41" s="140"/>
      <c r="C41" s="140"/>
      <c r="E41" s="132"/>
      <c r="F41" s="163"/>
      <c r="G41" s="95"/>
      <c r="H41" s="95"/>
      <c r="L41" s="93"/>
      <c r="M41" s="93"/>
    </row>
    <row r="42" spans="1:13" ht="21" customHeight="1" thickBot="1" x14ac:dyDescent="0.3">
      <c r="F42" s="165"/>
      <c r="G42" s="95"/>
      <c r="H42" s="95"/>
    </row>
    <row r="43" spans="1:13" ht="16.5" customHeight="1" thickBot="1" x14ac:dyDescent="0.3">
      <c r="A43" s="308" t="s">
        <v>1308</v>
      </c>
      <c r="B43" s="309"/>
      <c r="C43" s="166" t="str">
        <f>IF('FORMULA RENOVACIONES'!C11="SI","TOLERANCIA 1",IF('FORMULA RENOVACIONES'!F11="SI","TOLERANCIA 2","NO"))</f>
        <v>NO</v>
      </c>
    </row>
    <row r="44" spans="1:13" ht="19.5" customHeight="1" thickBot="1" x14ac:dyDescent="0.3">
      <c r="A44" s="95"/>
      <c r="B44" s="95"/>
      <c r="C44" s="95"/>
    </row>
    <row r="45" spans="1:13" ht="16.5" customHeight="1" thickBot="1" x14ac:dyDescent="0.3">
      <c r="A45" s="308" t="s">
        <v>1309</v>
      </c>
      <c r="B45" s="309"/>
      <c r="C45" s="166" t="str">
        <f>IF(COUNTIF(J81:J86,"SI")=6,"SI","NO")</f>
        <v>NO</v>
      </c>
      <c r="G45" s="91" t="e">
        <f>+IF(D40="",0,D40)</f>
        <v>#REF!</v>
      </c>
    </row>
    <row r="46" spans="1:13" ht="16.5" thickBot="1" x14ac:dyDescent="0.3">
      <c r="A46" s="95"/>
      <c r="B46" s="95"/>
      <c r="C46" s="95"/>
    </row>
    <row r="47" spans="1:13" ht="18.75" customHeight="1" thickBot="1" x14ac:dyDescent="0.3">
      <c r="A47" s="308" t="s">
        <v>1310</v>
      </c>
      <c r="B47" s="309"/>
      <c r="C47" s="167">
        <f>+IF(C45="SI",MIN(0.25*D25,J19,J21*0.6,1500,G45),0)</f>
        <v>0</v>
      </c>
    </row>
    <row r="48" spans="1:13" ht="18.75" customHeight="1" thickBot="1" x14ac:dyDescent="0.3">
      <c r="A48" s="308" t="s">
        <v>1311</v>
      </c>
      <c r="B48" s="309"/>
      <c r="C48" s="167">
        <f>+'FORMULA RENOVACIONES'!C13</f>
        <v>0</v>
      </c>
    </row>
    <row r="49" spans="1:8" ht="18.75" customHeight="1" thickBot="1" x14ac:dyDescent="0.3">
      <c r="A49" s="308" t="s">
        <v>1312</v>
      </c>
      <c r="B49" s="309"/>
      <c r="C49" s="167">
        <f>+C47+C48</f>
        <v>0</v>
      </c>
    </row>
    <row r="50" spans="1:8" ht="16.5" thickBot="1" x14ac:dyDescent="0.3"/>
    <row r="51" spans="1:8" ht="18.75" thickBot="1" x14ac:dyDescent="0.3">
      <c r="A51" s="310" t="s">
        <v>1313</v>
      </c>
      <c r="B51" s="310"/>
      <c r="C51" s="167">
        <f>IF(D67="NO",0,IF(D39="SI",MAX(B6,C47),0))</f>
        <v>0</v>
      </c>
    </row>
    <row r="52" spans="1:8" ht="18.75" thickBot="1" x14ac:dyDescent="0.3">
      <c r="A52" s="310" t="s">
        <v>1314</v>
      </c>
      <c r="B52" s="310"/>
      <c r="C52" s="167">
        <f>+IF(D67="NO",0,IF(C49&gt;2500,2500-C51,IF(D39="SI",MAX(C48,B7),0)))</f>
        <v>0</v>
      </c>
    </row>
    <row r="53" spans="1:8" x14ac:dyDescent="0.25">
      <c r="A53" s="95"/>
    </row>
    <row r="54" spans="1:8" ht="16.5" thickBot="1" x14ac:dyDescent="0.3">
      <c r="A54" s="302" t="s">
        <v>1315</v>
      </c>
      <c r="B54" s="303"/>
      <c r="C54" s="303"/>
      <c r="D54" s="303"/>
      <c r="E54" s="303"/>
      <c r="G54" s="95"/>
      <c r="H54" s="95"/>
    </row>
    <row r="55" spans="1:8" ht="17.25" thickTop="1" thickBot="1" x14ac:dyDescent="0.3">
      <c r="A55" s="168" t="s">
        <v>1316</v>
      </c>
      <c r="B55" s="299" t="s">
        <v>1317</v>
      </c>
      <c r="C55" s="299"/>
      <c r="D55" s="299" t="s">
        <v>1318</v>
      </c>
      <c r="E55" s="299"/>
      <c r="G55" s="95"/>
      <c r="H55" s="95"/>
    </row>
    <row r="56" spans="1:8" x14ac:dyDescent="0.25">
      <c r="A56" s="169"/>
      <c r="B56" s="300"/>
      <c r="C56" s="301"/>
      <c r="D56" s="300"/>
      <c r="E56" s="301"/>
      <c r="F56" s="118"/>
      <c r="G56" s="95"/>
      <c r="H56" s="95"/>
    </row>
    <row r="57" spans="1:8" x14ac:dyDescent="0.25">
      <c r="A57" s="170"/>
      <c r="B57" s="297"/>
      <c r="C57" s="298"/>
      <c r="D57" s="297"/>
      <c r="E57" s="298"/>
      <c r="G57" s="95"/>
      <c r="H57" s="95"/>
    </row>
    <row r="58" spans="1:8" x14ac:dyDescent="0.25">
      <c r="A58" s="170"/>
      <c r="B58" s="297"/>
      <c r="C58" s="298"/>
      <c r="D58" s="297"/>
      <c r="E58" s="298"/>
      <c r="G58" s="95"/>
      <c r="H58" s="95"/>
    </row>
    <row r="59" spans="1:8" x14ac:dyDescent="0.25">
      <c r="A59" s="170"/>
      <c r="B59" s="297"/>
      <c r="C59" s="298"/>
      <c r="D59" s="297"/>
      <c r="E59" s="298"/>
      <c r="G59" s="95"/>
      <c r="H59" s="95"/>
    </row>
    <row r="60" spans="1:8" x14ac:dyDescent="0.25">
      <c r="A60" s="170"/>
      <c r="B60" s="297"/>
      <c r="C60" s="298"/>
      <c r="D60" s="297"/>
      <c r="E60" s="298"/>
      <c r="G60" s="95"/>
      <c r="H60" s="95"/>
    </row>
    <row r="61" spans="1:8" x14ac:dyDescent="0.25">
      <c r="A61" s="170"/>
      <c r="B61" s="297"/>
      <c r="C61" s="298"/>
      <c r="D61" s="297"/>
      <c r="E61" s="298"/>
      <c r="G61" s="95"/>
      <c r="H61" s="95"/>
    </row>
    <row r="62" spans="1:8" x14ac:dyDescent="0.25">
      <c r="A62" s="170"/>
      <c r="B62" s="297"/>
      <c r="C62" s="298"/>
      <c r="D62" s="297"/>
      <c r="E62" s="298"/>
      <c r="G62" s="95"/>
      <c r="H62" s="95"/>
    </row>
    <row r="63" spans="1:8" x14ac:dyDescent="0.25">
      <c r="A63" s="170"/>
      <c r="B63" s="297"/>
      <c r="C63" s="298"/>
      <c r="D63" s="297"/>
      <c r="E63" s="298"/>
      <c r="G63" s="95"/>
      <c r="H63" s="95"/>
    </row>
    <row r="64" spans="1:8" x14ac:dyDescent="0.25">
      <c r="A64" s="170"/>
      <c r="B64" s="297"/>
      <c r="C64" s="298"/>
      <c r="D64" s="297"/>
      <c r="E64" s="298"/>
      <c r="G64" s="95"/>
      <c r="H64" s="95"/>
    </row>
    <row r="65" spans="1:11" x14ac:dyDescent="0.25">
      <c r="A65" s="170"/>
      <c r="B65" s="297"/>
      <c r="C65" s="298"/>
      <c r="D65" s="297"/>
      <c r="E65" s="298"/>
      <c r="G65" s="95"/>
      <c r="H65" s="95"/>
    </row>
    <row r="66" spans="1:11" x14ac:dyDescent="0.25">
      <c r="A66" s="170"/>
      <c r="B66" s="297"/>
      <c r="C66" s="298"/>
      <c r="D66" s="297"/>
      <c r="E66" s="298"/>
      <c r="G66" s="95"/>
      <c r="H66" s="95"/>
    </row>
    <row r="67" spans="1:11" x14ac:dyDescent="0.25">
      <c r="B67" s="293" t="s">
        <v>1319</v>
      </c>
      <c r="C67" s="294"/>
      <c r="D67" s="295" t="str">
        <f>IF(A87=0,"NO",IF(COUNTA(D56:D66)=A87,"SI","NO"))</f>
        <v>NO</v>
      </c>
      <c r="E67" s="296"/>
      <c r="G67" s="95"/>
      <c r="H67" s="95"/>
    </row>
    <row r="68" spans="1:11" ht="16.5" thickBot="1" x14ac:dyDescent="0.3">
      <c r="G68" s="95"/>
      <c r="H68" s="95"/>
    </row>
    <row r="69" spans="1:11" ht="17.25" thickTop="1" thickBot="1" x14ac:dyDescent="0.3">
      <c r="A69" s="95"/>
      <c r="B69" s="95"/>
      <c r="C69" s="95"/>
      <c r="D69" s="95"/>
      <c r="E69" s="95"/>
      <c r="H69" s="132"/>
      <c r="I69" s="171"/>
      <c r="J69" s="171"/>
      <c r="K69" s="172" t="s">
        <v>1320</v>
      </c>
    </row>
    <row r="70" spans="1:11" ht="17.25" thickTop="1" thickBot="1" x14ac:dyDescent="0.3">
      <c r="A70" s="95"/>
      <c r="B70" s="95"/>
      <c r="C70" s="95"/>
      <c r="D70" s="95"/>
      <c r="E70" s="95"/>
      <c r="F70" s="95"/>
      <c r="G70" s="173" t="s">
        <v>1321</v>
      </c>
      <c r="H70" s="174" t="s">
        <v>1200</v>
      </c>
      <c r="I70" s="174" t="s">
        <v>1201</v>
      </c>
      <c r="J70" s="174" t="s">
        <v>1322</v>
      </c>
      <c r="K70" s="174" t="s">
        <v>1323</v>
      </c>
    </row>
    <row r="71" spans="1:11" ht="16.5" thickTop="1" x14ac:dyDescent="0.25">
      <c r="A71" s="95"/>
      <c r="B71" s="95"/>
      <c r="C71" s="95"/>
      <c r="D71" s="95"/>
      <c r="E71" s="95"/>
      <c r="F71" s="95"/>
      <c r="G71" s="124"/>
      <c r="H71" s="127"/>
      <c r="I71" s="127"/>
      <c r="J71" s="127"/>
      <c r="K71" s="127"/>
    </row>
    <row r="72" spans="1:11" x14ac:dyDescent="0.25">
      <c r="A72" s="95"/>
      <c r="B72" s="95"/>
      <c r="C72" s="95"/>
      <c r="D72" s="95"/>
      <c r="E72" s="95"/>
      <c r="F72" s="95"/>
      <c r="G72" s="127" t="s">
        <v>15</v>
      </c>
      <c r="H72" s="175" t="s">
        <v>1202</v>
      </c>
      <c r="I72" s="175">
        <v>3.6</v>
      </c>
      <c r="J72" s="175" t="e">
        <f>+IF(J17&lt;=I72,"SI","NO")</f>
        <v>#REF!</v>
      </c>
      <c r="K72" s="175" t="e">
        <f>+IF(J17&lt;=I72,25,0)</f>
        <v>#REF!</v>
      </c>
    </row>
    <row r="73" spans="1:11" x14ac:dyDescent="0.25">
      <c r="A73" s="95"/>
      <c r="B73" s="95"/>
      <c r="C73" s="95"/>
      <c r="D73" s="95"/>
      <c r="E73" s="95"/>
      <c r="F73" s="95"/>
      <c r="G73" s="127" t="s">
        <v>1203</v>
      </c>
      <c r="H73" s="136" t="s">
        <v>1204</v>
      </c>
      <c r="I73" s="176">
        <v>1.6E-2</v>
      </c>
      <c r="J73" s="175" t="e">
        <f>+IF(J18&gt;=I73,"SI","NO")</f>
        <v>#REF!</v>
      </c>
      <c r="K73" s="175" t="e">
        <f>+IF(J18&gt;=I73,25,0)</f>
        <v>#REF!</v>
      </c>
    </row>
    <row r="74" spans="1:11" x14ac:dyDescent="0.25">
      <c r="A74" s="95"/>
      <c r="B74" s="95"/>
      <c r="C74" s="95"/>
      <c r="D74" s="95"/>
      <c r="E74" s="95"/>
      <c r="F74" s="95"/>
      <c r="G74" s="127" t="s">
        <v>1184</v>
      </c>
      <c r="H74" s="136" t="s">
        <v>1204</v>
      </c>
      <c r="I74" s="176">
        <v>2.4E-2</v>
      </c>
      <c r="J74" s="175" t="e">
        <f>+IF(J20&gt;=I74,"SI","NO")</f>
        <v>#REF!</v>
      </c>
      <c r="K74" s="175" t="e">
        <f>+IF(J20&gt;=I74,25,0)</f>
        <v>#REF!</v>
      </c>
    </row>
    <row r="75" spans="1:11" x14ac:dyDescent="0.25">
      <c r="A75" s="95"/>
      <c r="B75" s="95"/>
      <c r="C75" s="95"/>
      <c r="D75" s="95"/>
      <c r="E75" s="95"/>
      <c r="F75" s="95"/>
      <c r="G75" s="127" t="s">
        <v>18</v>
      </c>
      <c r="H75" s="136" t="s">
        <v>1204</v>
      </c>
      <c r="I75" s="136">
        <v>0.1</v>
      </c>
      <c r="J75" s="175" t="e">
        <f>+IF(J22&gt;=I75,"SI","NO")</f>
        <v>#REF!</v>
      </c>
      <c r="K75" s="175" t="e">
        <f>+IF(J22&gt;=I75,25,0)</f>
        <v>#REF!</v>
      </c>
    </row>
    <row r="76" spans="1:11" x14ac:dyDescent="0.25">
      <c r="A76" s="95"/>
      <c r="B76" s="95"/>
      <c r="C76" s="95"/>
      <c r="D76" s="95"/>
      <c r="E76" s="95"/>
      <c r="F76" s="95"/>
      <c r="G76" s="127" t="s">
        <v>19</v>
      </c>
      <c r="H76" s="175" t="s">
        <v>1204</v>
      </c>
      <c r="I76" s="175">
        <v>0</v>
      </c>
      <c r="J76" s="175" t="e">
        <f>+IF(J23&gt;=I76,"SI","NO")</f>
        <v>#REF!</v>
      </c>
      <c r="K76" s="175" t="s">
        <v>1324</v>
      </c>
    </row>
    <row r="77" spans="1:11" ht="16.5" thickBot="1" x14ac:dyDescent="0.3">
      <c r="A77" s="95"/>
      <c r="B77" s="95"/>
      <c r="C77" s="95"/>
      <c r="D77" s="95"/>
      <c r="E77" s="95"/>
      <c r="F77" s="95"/>
      <c r="G77" s="142" t="s">
        <v>1306</v>
      </c>
      <c r="H77" s="177" t="s">
        <v>1325</v>
      </c>
      <c r="I77" s="177" t="s">
        <v>981</v>
      </c>
      <c r="J77" s="178" t="e">
        <f>+IF(D39=I77,"SI","NO")</f>
        <v>#REF!</v>
      </c>
      <c r="K77" s="178" t="s">
        <v>1324</v>
      </c>
    </row>
    <row r="78" spans="1:11" thickBot="1" x14ac:dyDescent="0.3">
      <c r="A78" s="95"/>
      <c r="B78" s="95"/>
      <c r="C78" s="95"/>
      <c r="D78" s="95"/>
      <c r="E78" s="95"/>
      <c r="F78" s="95"/>
      <c r="G78" s="93"/>
      <c r="H78" s="93"/>
      <c r="K78" s="128"/>
    </row>
    <row r="79" spans="1:11" ht="17.25" thickTop="1" thickBot="1" x14ac:dyDescent="0.3">
      <c r="A79" s="95"/>
      <c r="B79" s="95"/>
      <c r="C79" s="95"/>
      <c r="D79" s="95"/>
      <c r="E79" s="95"/>
      <c r="F79" s="95"/>
      <c r="G79" s="173" t="s">
        <v>1326</v>
      </c>
      <c r="H79" s="174" t="s">
        <v>1200</v>
      </c>
      <c r="I79" s="174" t="s">
        <v>1201</v>
      </c>
      <c r="J79" s="174" t="s">
        <v>1322</v>
      </c>
      <c r="K79" s="128"/>
    </row>
    <row r="80" spans="1:11" ht="16.5" thickTop="1" x14ac:dyDescent="0.25">
      <c r="A80" s="95"/>
      <c r="B80" s="95"/>
      <c r="C80" s="95"/>
      <c r="D80" s="95"/>
      <c r="E80" s="95"/>
      <c r="F80" s="95"/>
      <c r="G80" s="124"/>
      <c r="H80" s="127"/>
      <c r="I80" s="127"/>
      <c r="J80" s="127"/>
      <c r="K80" s="93"/>
    </row>
    <row r="81" spans="1:13" x14ac:dyDescent="0.25">
      <c r="A81" s="95"/>
      <c r="B81" s="95"/>
      <c r="C81" s="95"/>
      <c r="D81" s="175"/>
      <c r="E81" s="129"/>
      <c r="F81" s="95"/>
      <c r="G81" s="127" t="s">
        <v>15</v>
      </c>
      <c r="H81" s="175" t="s">
        <v>1202</v>
      </c>
      <c r="I81" s="175">
        <v>3.6</v>
      </c>
      <c r="J81" s="175" t="e">
        <f>+IF(J17&lt;=I81,"SI","NO")</f>
        <v>#REF!</v>
      </c>
      <c r="K81" s="129"/>
      <c r="M81" s="179"/>
    </row>
    <row r="82" spans="1:13" x14ac:dyDescent="0.25">
      <c r="A82" s="95"/>
      <c r="B82" s="95"/>
      <c r="C82" s="95"/>
      <c r="D82" s="136"/>
      <c r="E82" s="180"/>
      <c r="F82" s="95"/>
      <c r="G82" s="127" t="s">
        <v>1203</v>
      </c>
      <c r="H82" s="136" t="s">
        <v>1204</v>
      </c>
      <c r="I82" s="176">
        <v>1.6E-2</v>
      </c>
      <c r="J82" s="175" t="e">
        <f>+IF(J18&gt;=I82,"SI","NO")</f>
        <v>#REF!</v>
      </c>
      <c r="K82" s="180"/>
      <c r="M82" s="179"/>
    </row>
    <row r="83" spans="1:13" x14ac:dyDescent="0.25">
      <c r="A83" s="95"/>
      <c r="B83" s="95"/>
      <c r="C83" s="95"/>
      <c r="D83" s="136"/>
      <c r="E83" s="180"/>
      <c r="F83" s="95"/>
      <c r="G83" s="127" t="s">
        <v>1184</v>
      </c>
      <c r="H83" s="136" t="s">
        <v>1204</v>
      </c>
      <c r="I83" s="176">
        <v>2.4E-2</v>
      </c>
      <c r="J83" s="175" t="e">
        <f>+IF(J20&gt;=I83,"SI","NO")</f>
        <v>#REF!</v>
      </c>
      <c r="K83" s="180"/>
      <c r="M83" s="179"/>
    </row>
    <row r="84" spans="1:13" x14ac:dyDescent="0.25">
      <c r="A84" s="95"/>
      <c r="B84" s="95"/>
      <c r="C84" s="95"/>
      <c r="D84" s="136"/>
      <c r="E84" s="181"/>
      <c r="F84" s="95"/>
      <c r="G84" s="127" t="s">
        <v>18</v>
      </c>
      <c r="H84" s="136" t="s">
        <v>1204</v>
      </c>
      <c r="I84" s="136">
        <v>0.1</v>
      </c>
      <c r="J84" s="175" t="e">
        <f>+IF(J22&gt;=I84,"SI","NO")</f>
        <v>#REF!</v>
      </c>
      <c r="K84" s="181"/>
      <c r="M84" s="179"/>
    </row>
    <row r="85" spans="1:13" x14ac:dyDescent="0.25">
      <c r="A85" s="95"/>
      <c r="B85" s="95"/>
      <c r="C85" s="95"/>
      <c r="D85" s="175"/>
      <c r="E85" s="95"/>
      <c r="F85" s="95"/>
      <c r="G85" s="127" t="s">
        <v>19</v>
      </c>
      <c r="H85" s="175" t="s">
        <v>1204</v>
      </c>
      <c r="I85" s="175">
        <v>0</v>
      </c>
      <c r="J85" s="175" t="e">
        <f>+IF(J23&gt;=I85,"SI","NO")</f>
        <v>#REF!</v>
      </c>
    </row>
    <row r="86" spans="1:13" ht="16.5" thickBot="1" x14ac:dyDescent="0.3">
      <c r="A86" s="95"/>
      <c r="B86" s="95"/>
      <c r="C86" s="95"/>
      <c r="D86" s="177"/>
      <c r="E86" s="95"/>
      <c r="F86" s="95"/>
      <c r="G86" s="142" t="s">
        <v>1306</v>
      </c>
      <c r="H86" s="177" t="s">
        <v>1325</v>
      </c>
      <c r="I86" s="177" t="s">
        <v>981</v>
      </c>
      <c r="J86" s="178" t="e">
        <f>+IF(D39=I86,"SI","NO")</f>
        <v>#REF!</v>
      </c>
    </row>
    <row r="87" spans="1:13" x14ac:dyDescent="0.25">
      <c r="A87" s="91">
        <f>COUNTA(A56:A66)</f>
        <v>0</v>
      </c>
      <c r="H87" s="95"/>
    </row>
  </sheetData>
  <sheetProtection algorithmName="SHA-512" hashValue="y3l7rN5KjE+9WN5y4tHAirZCl2rKM8KII8APd/IWzhLS+4QyIJMrJofvrRmRMHai61DnHQNzMc1H5SuIjxhj1w==" saltValue="tijYAkGBdNipgz+jScYtfw==" spinCount="100000" sheet="1" objects="1" scenarios="1"/>
  <mergeCells count="38">
    <mergeCell ref="A54:E54"/>
    <mergeCell ref="B2:F2"/>
    <mergeCell ref="B10:C10"/>
    <mergeCell ref="C12:F12"/>
    <mergeCell ref="G12:H12"/>
    <mergeCell ref="A43:B43"/>
    <mergeCell ref="A45:B45"/>
    <mergeCell ref="A47:B47"/>
    <mergeCell ref="A48:B48"/>
    <mergeCell ref="A49:B49"/>
    <mergeCell ref="A51:B51"/>
    <mergeCell ref="A52:B52"/>
    <mergeCell ref="B55:C55"/>
    <mergeCell ref="D55:E55"/>
    <mergeCell ref="B56:C56"/>
    <mergeCell ref="D56:E56"/>
    <mergeCell ref="B57:C57"/>
    <mergeCell ref="D57:E57"/>
    <mergeCell ref="B58:C58"/>
    <mergeCell ref="D58:E58"/>
    <mergeCell ref="B59:C59"/>
    <mergeCell ref="D59:E59"/>
    <mergeCell ref="B60:C60"/>
    <mergeCell ref="D60:E60"/>
    <mergeCell ref="B61:C61"/>
    <mergeCell ref="D61:E61"/>
    <mergeCell ref="B62:C62"/>
    <mergeCell ref="D62:E62"/>
    <mergeCell ref="B63:C63"/>
    <mergeCell ref="D63:E63"/>
    <mergeCell ref="B67:C67"/>
    <mergeCell ref="D67:E67"/>
    <mergeCell ref="B64:C64"/>
    <mergeCell ref="D64:E64"/>
    <mergeCell ref="B65:C65"/>
    <mergeCell ref="D65:E65"/>
    <mergeCell ref="B66:C66"/>
    <mergeCell ref="D66:E66"/>
  </mergeCells>
  <pageMargins left="0.39" right="0.38" top="0.34" bottom="0.74803149606299213" header="0.31496062992125984" footer="0.31496062992125984"/>
  <pageSetup paperSize="9" scale="4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3"/>
  <sheetViews>
    <sheetView workbookViewId="0">
      <selection activeCell="I3" sqref="I3"/>
    </sheetView>
  </sheetViews>
  <sheetFormatPr baseColWidth="10" defaultRowHeight="15" x14ac:dyDescent="0.25"/>
  <cols>
    <col min="2" max="2" width="25" customWidth="1"/>
    <col min="5" max="5" width="28.140625" customWidth="1"/>
    <col min="6" max="6" width="12.85546875" customWidth="1"/>
  </cols>
  <sheetData>
    <row r="2" spans="2:9" ht="15.75" thickBot="1" x14ac:dyDescent="0.3"/>
    <row r="3" spans="2:9" ht="15.75" thickBot="1" x14ac:dyDescent="0.3">
      <c r="B3" s="182" t="s">
        <v>1327</v>
      </c>
      <c r="C3" s="183" t="e">
        <f>+#REF!/2</f>
        <v>#REF!</v>
      </c>
      <c r="E3" s="182" t="s">
        <v>1328</v>
      </c>
      <c r="F3" s="184" t="e">
        <f>+SUM(#REF!)/100</f>
        <v>#REF!</v>
      </c>
      <c r="H3" s="182" t="s">
        <v>1329</v>
      </c>
      <c r="I3" s="184" t="e">
        <f>IF(COUNTIF(#REF!,"NO")&gt;=1,"NO")</f>
        <v>#REF!</v>
      </c>
    </row>
    <row r="4" spans="2:9" ht="15.75" thickBot="1" x14ac:dyDescent="0.3">
      <c r="B4" s="182" t="s">
        <v>1330</v>
      </c>
      <c r="C4" s="183" t="e">
        <f>-#REF!/12*0.8</f>
        <v>#REF!</v>
      </c>
    </row>
    <row r="5" spans="2:9" ht="15.75" thickBot="1" x14ac:dyDescent="0.3">
      <c r="C5" s="89"/>
      <c r="E5" s="182" t="s">
        <v>1331</v>
      </c>
      <c r="F5" s="183" t="e">
        <f>+(#REF!/2)*F3</f>
        <v>#REF!</v>
      </c>
    </row>
    <row r="6" spans="2:9" ht="15.75" thickBot="1" x14ac:dyDescent="0.3">
      <c r="B6" s="182" t="s">
        <v>1332</v>
      </c>
      <c r="C6" s="183" t="e">
        <f>+MAX(C3,C4)</f>
        <v>#REF!</v>
      </c>
      <c r="E6" s="182" t="s">
        <v>1333</v>
      </c>
      <c r="F6" s="183" t="e">
        <f>-#REF!/12*0.8*F3</f>
        <v>#REF!</v>
      </c>
    </row>
    <row r="7" spans="2:9" ht="15.75" thickBot="1" x14ac:dyDescent="0.3">
      <c r="F7" s="89"/>
    </row>
    <row r="8" spans="2:9" ht="15.75" thickBot="1" x14ac:dyDescent="0.3">
      <c r="E8" s="182" t="s">
        <v>1332</v>
      </c>
      <c r="F8" s="183" t="e">
        <f>+MAX(F5,F6)</f>
        <v>#REF!</v>
      </c>
    </row>
    <row r="10" spans="2:9" ht="15.75" thickBot="1" x14ac:dyDescent="0.3"/>
    <row r="11" spans="2:9" ht="15.75" thickBot="1" x14ac:dyDescent="0.3">
      <c r="B11" s="182" t="s">
        <v>1334</v>
      </c>
      <c r="C11" s="185" t="e">
        <f>IF(COUNTIF(#REF!,"SI")=6,"SI","NO")</f>
        <v>#REF!</v>
      </c>
      <c r="E11" s="182" t="s">
        <v>1335</v>
      </c>
      <c r="F11" s="185" t="e">
        <f>IF(COUNTIF(#REF!,"SI")=2,"SI","NO")</f>
        <v>#REF!</v>
      </c>
    </row>
    <row r="12" spans="2:9" ht="15.75" thickBot="1" x14ac:dyDescent="0.3"/>
    <row r="13" spans="2:9" ht="15.75" thickBot="1" x14ac:dyDescent="0.3">
      <c r="B13" s="182" t="s">
        <v>1336</v>
      </c>
      <c r="C13" s="182" t="e">
        <f>+IF(I3="NO",0,IF(#REF!="TOLERANCIA 1",MIN(#REF!,#REF!,'FORMULA NUEVOS'!C6,2500),IF(#REF!="TOLERANCIA 2",MIN(#REF!,#REF!,'FORMULA NUEVOS'!F8,2500),0)))</f>
        <v>#REF!</v>
      </c>
    </row>
  </sheetData>
  <sheetProtection algorithmName="SHA-512" hashValue="vAgW6la3oZ1Fs82jOlRWxsZatkj/jj/PSz9iyk4tqWgC6NjzGeNQ6Ctjn5nZuKPre75kzQlnvZO0he9a/bUrWA==" saltValue="yhNQdneertrSBSPhJZznAA==" spinCount="100000"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2"/>
  <sheetViews>
    <sheetView workbookViewId="0">
      <selection activeCell="C14" sqref="C14"/>
    </sheetView>
  </sheetViews>
  <sheetFormatPr baseColWidth="10" defaultRowHeight="15" x14ac:dyDescent="0.25"/>
  <cols>
    <col min="2" max="2" width="25" customWidth="1"/>
    <col min="5" max="5" width="28.140625" customWidth="1"/>
    <col min="6" max="6" width="12.85546875" customWidth="1"/>
  </cols>
  <sheetData>
    <row r="2" spans="2:9" ht="15.75" thickBot="1" x14ac:dyDescent="0.3"/>
    <row r="3" spans="2:9" ht="15.75" thickBot="1" x14ac:dyDescent="0.3">
      <c r="B3" s="182" t="s">
        <v>1337</v>
      </c>
      <c r="C3" s="183" t="e">
        <f>+'Scoring Viejo'!J21*0.6</f>
        <v>#REF!</v>
      </c>
      <c r="E3" s="182" t="s">
        <v>1328</v>
      </c>
      <c r="F3" s="184" t="e">
        <f>+SUM('Scoring Viejo'!K72:K75)/100+0.1</f>
        <v>#REF!</v>
      </c>
      <c r="H3" s="182" t="s">
        <v>1329</v>
      </c>
      <c r="I3" s="184" t="b">
        <f>IF(COUNTIF('Scoring Viejo'!L28:L31,"NO")&gt;=1,"NO")</f>
        <v>0</v>
      </c>
    </row>
    <row r="4" spans="2:9" ht="15.75" thickBot="1" x14ac:dyDescent="0.3">
      <c r="B4" s="182" t="s">
        <v>1330</v>
      </c>
      <c r="C4" s="183" t="e">
        <f>-'Scoring Viejo'!D29/12*0.8</f>
        <v>#REF!</v>
      </c>
    </row>
    <row r="5" spans="2:9" ht="15.75" thickBot="1" x14ac:dyDescent="0.3">
      <c r="C5" s="89"/>
      <c r="E5" s="182" t="s">
        <v>1331</v>
      </c>
      <c r="F5" s="183" t="e">
        <f>+('Scoring Viejo'!J21*0.6)*F3</f>
        <v>#REF!</v>
      </c>
    </row>
    <row r="6" spans="2:9" ht="15.75" thickBot="1" x14ac:dyDescent="0.3">
      <c r="B6" s="182" t="s">
        <v>1332</v>
      </c>
      <c r="C6" s="183" t="e">
        <f>+MAX(C3,C4)</f>
        <v>#REF!</v>
      </c>
      <c r="E6" s="182" t="s">
        <v>1333</v>
      </c>
      <c r="F6" s="183" t="e">
        <f>-'Scoring Viejo'!D29/12*0.8*F3</f>
        <v>#REF!</v>
      </c>
    </row>
    <row r="7" spans="2:9" ht="15.75" thickBot="1" x14ac:dyDescent="0.3">
      <c r="F7" s="89"/>
    </row>
    <row r="8" spans="2:9" ht="15.75" thickBot="1" x14ac:dyDescent="0.3">
      <c r="E8" s="182" t="s">
        <v>1332</v>
      </c>
      <c r="F8" s="183" t="e">
        <f>+MAX(F5,F6)</f>
        <v>#REF!</v>
      </c>
    </row>
    <row r="10" spans="2:9" ht="15.75" thickBot="1" x14ac:dyDescent="0.3"/>
    <row r="11" spans="2:9" ht="15.75" thickBot="1" x14ac:dyDescent="0.3">
      <c r="B11" s="182" t="s">
        <v>1334</v>
      </c>
      <c r="C11" s="185" t="str">
        <f>IF(COUNTIF('Scoring Viejo'!J72:J77,"SI")=6,"SI","NO")</f>
        <v>NO</v>
      </c>
      <c r="E11" s="182" t="s">
        <v>1335</v>
      </c>
      <c r="F11" s="185" t="str">
        <f>IF(COUNTIF('Scoring Viejo'!J76:J77,"SI")=2,"SI","NO")</f>
        <v>NO</v>
      </c>
    </row>
    <row r="12" spans="2:9" ht="15.75" thickBot="1" x14ac:dyDescent="0.3"/>
    <row r="13" spans="2:9" ht="15.75" thickBot="1" x14ac:dyDescent="0.3">
      <c r="B13" s="182" t="s">
        <v>1336</v>
      </c>
      <c r="C13" s="182">
        <f>+IF(I3="NO",0,IF('Scoring Viejo'!C43="TOLERANCIA 1",MIN('Scoring Viejo'!D25,'FORMULA RENOVACIONES'!C6,2500),IF('Scoring Viejo'!C43="TOLERANCIA 2",MIN('Scoring Viejo'!D25,'FORMULA RENOVACIONES'!F8,2500),0)))</f>
        <v>0</v>
      </c>
    </row>
    <row r="15" spans="2:9" x14ac:dyDescent="0.25">
      <c r="F15" t="s">
        <v>1338</v>
      </c>
      <c r="G15" t="s">
        <v>1339</v>
      </c>
    </row>
    <row r="17" spans="6:7" x14ac:dyDescent="0.25">
      <c r="F17" s="186" t="s">
        <v>1340</v>
      </c>
      <c r="G17" s="186" t="s">
        <v>1340</v>
      </c>
    </row>
    <row r="18" spans="6:7" x14ac:dyDescent="0.25">
      <c r="F18" t="s">
        <v>1341</v>
      </c>
      <c r="G18" t="s">
        <v>1341</v>
      </c>
    </row>
    <row r="19" spans="6:7" x14ac:dyDescent="0.25">
      <c r="F19" t="s">
        <v>1342</v>
      </c>
      <c r="G19" t="s">
        <v>1342</v>
      </c>
    </row>
    <row r="20" spans="6:7" x14ac:dyDescent="0.25">
      <c r="F20" t="s">
        <v>1343</v>
      </c>
      <c r="G20" t="s">
        <v>1343</v>
      </c>
    </row>
    <row r="21" spans="6:7" x14ac:dyDescent="0.25">
      <c r="F21">
        <v>2500</v>
      </c>
      <c r="G21">
        <v>2500</v>
      </c>
    </row>
    <row r="22" spans="6:7" x14ac:dyDescent="0.25">
      <c r="G22" s="36" t="s">
        <v>1344</v>
      </c>
    </row>
  </sheetData>
  <sheetProtection algorithmName="SHA-512" hashValue="e6EL5TqLUeK7dlEFbghGpncgEWHhuv3rOjF9VOx8ZWp8Cv6nzv8buSczkbZ1aFqm0EY43YlakSA484WrLRKjMQ==" saltValue="mxR4lgHFy7mZ3ktFXLy46g==" spinCount="100000"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C3CB9F65CED34FA628ECB4A2E67D60" ma:contentTypeVersion="11" ma:contentTypeDescription="Crear nuevo documento." ma:contentTypeScope="" ma:versionID="859675296301eb00e0b721c176e0fe64">
  <xsd:schema xmlns:xsd="http://www.w3.org/2001/XMLSchema" xmlns:xs="http://www.w3.org/2001/XMLSchema" xmlns:p="http://schemas.microsoft.com/office/2006/metadata/properties" xmlns:ns2="f8da5653-5956-43b4-b392-d9bb00f734ea" xmlns:ns3="8db50c31-cbec-4035-8d68-0acbb8c36b5a" targetNamespace="http://schemas.microsoft.com/office/2006/metadata/properties" ma:root="true" ma:fieldsID="b1fdb4749cc8dc9f37a2282f56ba840e" ns2:_="" ns3:_="">
    <xsd:import namespace="f8da5653-5956-43b4-b392-d9bb00f734ea"/>
    <xsd:import namespace="8db50c31-cbec-4035-8d68-0acbb8c36b5a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a5653-5956-43b4-b392-d9bb00f734ea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50c31-cbec-4035-8d68-0acbb8c36b5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f8da5653-5956-43b4-b392-d9bb00f734ea" xsi:nil="true"/>
    <SharedWithUsers xmlns="8db50c31-cbec-4035-8d68-0acbb8c36b5a">
      <UserInfo>
        <DisplayName>Patricia Ines Ruiz Martinez</DisplayName>
        <AccountId>83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9D6291A-8D7C-4D17-81B3-BAE532B611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1AFECE-85B1-4F72-89C7-3899061659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a5653-5956-43b4-b392-d9bb00f734ea"/>
    <ds:schemaRef ds:uri="8db50c31-cbec-4035-8d68-0acbb8c36b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84009-6E55-4F88-B516-3A7E70C1AA4A}">
  <ds:schemaRefs>
    <ds:schemaRef ds:uri="http://purl.org/dc/terms/"/>
    <ds:schemaRef ds:uri="http://schemas.openxmlformats.org/package/2006/metadata/core-properties"/>
    <ds:schemaRef ds:uri="f8da5653-5956-43b4-b392-d9bb00f734ea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8db50c31-cbec-4035-8d68-0acbb8c36b5a"/>
    <ds:schemaRef ds:uri="http://www.w3.org/XML/1998/namespace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37cd273a-1cec-4aae-a297-41480ea54f8d}" enabled="0" method="" siteId="{37cd273a-1cec-4aae-a297-41480ea54f8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13</vt:i4>
      </vt:variant>
    </vt:vector>
  </HeadingPairs>
  <TitlesOfParts>
    <vt:vector size="32" baseType="lpstr">
      <vt:lpstr>SCORING</vt:lpstr>
      <vt:lpstr>CALCULO FINANCIAMIENTO</vt:lpstr>
      <vt:lpstr>LOCALIZACION TIERRA</vt:lpstr>
      <vt:lpstr>VALOR DE LA TIERRA </vt:lpstr>
      <vt:lpstr>Tasa BADLAR</vt:lpstr>
      <vt:lpstr>LCT</vt:lpstr>
      <vt:lpstr>Scoring Viejo</vt:lpstr>
      <vt:lpstr>FORMULA NUEVOS</vt:lpstr>
      <vt:lpstr>FORMULA RENOVACIONES</vt:lpstr>
      <vt:lpstr>COMPARACION NUEVOS</vt:lpstr>
      <vt:lpstr>COMPARACION RENOVACIONES</vt:lpstr>
      <vt:lpstr>Proyectado</vt:lpstr>
      <vt:lpstr>Lista Plazos</vt:lpstr>
      <vt:lpstr>LISTAS DESPLEGABLES</vt:lpstr>
      <vt:lpstr>CLANAE</vt:lpstr>
      <vt:lpstr>Limites SEPYME</vt:lpstr>
      <vt:lpstr>Valor Hectárea</vt:lpstr>
      <vt:lpstr>Lista Departamentos</vt:lpstr>
      <vt:lpstr>Lista SI - NO</vt:lpstr>
      <vt:lpstr>SCORING!Área_de_impresión</vt:lpstr>
      <vt:lpstr>'Scoring Viejo'!Área_de_impresión</vt:lpstr>
      <vt:lpstr>badlar</vt:lpstr>
      <vt:lpstr>BSAS</vt:lpstr>
      <vt:lpstr>CORDOBA</vt:lpstr>
      <vt:lpstr>ENTRERIOS</vt:lpstr>
      <vt:lpstr>NEA</vt:lpstr>
      <vt:lpstr>NOA</vt:lpstr>
      <vt:lpstr>OTROS</vt:lpstr>
      <vt:lpstr>Plazos</vt:lpstr>
      <vt:lpstr>'Tasa BADLAR'!Principales_variables</vt:lpstr>
      <vt:lpstr>SANTAFE</vt:lpstr>
      <vt:lpstr>SINO</vt:lpstr>
    </vt:vector>
  </TitlesOfParts>
  <Company>ArcelorMittal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29194805;29194874</dc:creator>
  <cp:lastModifiedBy>Nicoletti, Ignacio Julian</cp:lastModifiedBy>
  <cp:lastPrinted>2019-05-14T13:43:03Z</cp:lastPrinted>
  <dcterms:created xsi:type="dcterms:W3CDTF">2016-01-14T12:40:42Z</dcterms:created>
  <dcterms:modified xsi:type="dcterms:W3CDTF">2025-02-17T12:13:24Z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0x01010022C3CB9F65CED34FA628ECB4A2E67D60</vt:lpwstr>
  </property>
</Properties>
</file>