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site"/>
    <sheet r:id="rId2" sheetId="2" name="raw_material"/>
    <sheet r:id="rId3" sheetId="3" name="external_scrap"/>
    <sheet r:id="rId4" sheetId="4" name="shape"/>
    <sheet r:id="rId5" sheetId="5" name="currency"/>
    <sheet r:id="rId6" sheetId="6" name="alloy"/>
    <sheet r:id="rId7" sheetId="7" name="Tests"/>
    <sheet r:id="rId8" sheetId="8" name="Calcul"/>
    <sheet r:id="rId9" sheetId="9" name="Mercuriale"/>
  </sheets>
  <definedNames>
    <definedName name="_xlnm._FilterDatabase" localSheetId="8">Mercuriale!$B$7:$K$7</definedName>
  </definedNames>
  <calcPr fullCalcOnLoad="1"/>
</workbook>
</file>

<file path=xl/sharedStrings.xml><?xml version="1.0" encoding="utf-8"?>
<sst xmlns="http://schemas.openxmlformats.org/spreadsheetml/2006/main" count="358" uniqueCount="160">
  <si>
    <t>site</t>
  </si>
  <si>
    <t>alloy</t>
  </si>
  <si>
    <t>Si (%)</t>
  </si>
  <si>
    <t>Fe (%)</t>
  </si>
  <si>
    <t>Cu (%)</t>
  </si>
  <si>
    <t>Mn (%)</t>
  </si>
  <si>
    <t>Mg (%)</t>
  </si>
  <si>
    <t>Cr (%)</t>
  </si>
  <si>
    <t>Zn (%)</t>
  </si>
  <si>
    <t>Ti (%)</t>
  </si>
  <si>
    <t>P0202</t>
  </si>
  <si>
    <t>P1020</t>
  </si>
  <si>
    <t>A</t>
  </si>
  <si>
    <t>AA1050</t>
  </si>
  <si>
    <t>b</t>
  </si>
  <si>
    <t>d</t>
  </si>
  <si>
    <t>Site</t>
  </si>
  <si>
    <t>Alliage</t>
  </si>
  <si>
    <t>Al (%)</t>
  </si>
  <si>
    <t>Mercuriale</t>
  </si>
  <si>
    <t>AA6061</t>
  </si>
  <si>
    <t>x</t>
  </si>
  <si>
    <t>Composition scrap</t>
  </si>
  <si>
    <t>Si alliage connu</t>
  </si>
  <si>
    <t>Prix possible</t>
  </si>
  <si>
    <t>Si allaige inconu</t>
  </si>
  <si>
    <t>Scrap proposé</t>
  </si>
  <si>
    <t>Melange</t>
  </si>
  <si>
    <t>Blending</t>
  </si>
  <si>
    <t>Product Type</t>
  </si>
  <si>
    <t>Alloy visé</t>
  </si>
  <si>
    <t>Constraint_1</t>
  </si>
  <si>
    <t>Constraint_2</t>
  </si>
  <si>
    <t>Constraint_3</t>
  </si>
  <si>
    <t>Price of the blend</t>
  </si>
  <si>
    <t>CO2</t>
  </si>
  <si>
    <t>Weight Used</t>
  </si>
  <si>
    <t>Si</t>
  </si>
  <si>
    <t>Fe</t>
  </si>
  <si>
    <t>Cu</t>
  </si>
  <si>
    <t>Mn</t>
  </si>
  <si>
    <t>Mg</t>
  </si>
  <si>
    <t>Cr</t>
  </si>
  <si>
    <t>Zn</t>
  </si>
  <si>
    <t>Ti</t>
  </si>
  <si>
    <t>Zr</t>
  </si>
  <si>
    <t>Scrap scrap 1</t>
  </si>
  <si>
    <t>Mn 86%</t>
  </si>
  <si>
    <t>Ti 86%</t>
  </si>
  <si>
    <t>Cu 89%</t>
  </si>
  <si>
    <t>P0606</t>
  </si>
  <si>
    <t>Senario</t>
  </si>
  <si>
    <t>optimisation</t>
  </si>
  <si>
    <t>verification</t>
  </si>
  <si>
    <t>External</t>
  </si>
  <si>
    <t>Scrap</t>
  </si>
  <si>
    <t>composition chimique du scrap = alliage</t>
  </si>
  <si>
    <t>% chutes</t>
  </si>
  <si>
    <t>modifier le prix ne doit pas avoir d'influance</t>
  </si>
  <si>
    <t>Al new</t>
  </si>
  <si>
    <t>prix scrap haut = 100% Raw material
prix scrap bas = 100% scrap</t>
  </si>
  <si>
    <t>Prix</t>
  </si>
  <si>
    <t>modifier le co2 ne doit pas avoir d'influance</t>
  </si>
  <si>
    <t>CO2 scrap haut = 100% Raw material
Co2 scrap bas = 100% scrap</t>
  </si>
  <si>
    <t xml:space="preserve">Scrap </t>
  </si>
  <si>
    <t>External SI*2</t>
  </si>
  <si>
    <t>composition chimique du scrap = alliage sauf un element qui est égale à 0</t>
  </si>
  <si>
    <t>100% chutes + utilisation de l'élment chimique</t>
  </si>
  <si>
    <t>composition chimique du scrap = alliage sauf un element qui est égale à 100% plus haut</t>
  </si>
  <si>
    <t>environ 50% chutes + utilisation de metaux d'addition et Prime</t>
  </si>
  <si>
    <t>composition chimique du scrap = alliage sauf un element qui est égale à 50% plus bas</t>
  </si>
  <si>
    <t>9x% chutes + utilisation de metaux d'addition</t>
  </si>
  <si>
    <t>PAR</t>
  </si>
  <si>
    <t>AA1100</t>
  </si>
  <si>
    <t>GEN</t>
  </si>
  <si>
    <t>AA2024</t>
  </si>
  <si>
    <t>AA3003</t>
  </si>
  <si>
    <t>NYC</t>
  </si>
  <si>
    <t>AA5052</t>
  </si>
  <si>
    <t>AA5083</t>
  </si>
  <si>
    <t>AA6063</t>
  </si>
  <si>
    <t>AA7075</t>
  </si>
  <si>
    <t>AA8011</t>
  </si>
  <si>
    <t>AA3004</t>
  </si>
  <si>
    <t>AA3105</t>
  </si>
  <si>
    <t>AA5005</t>
  </si>
  <si>
    <t>AA5050</t>
  </si>
  <si>
    <t>AA5454</t>
  </si>
  <si>
    <t>AA5754</t>
  </si>
  <si>
    <t>AA6060</t>
  </si>
  <si>
    <t>AA6066</t>
  </si>
  <si>
    <t>AA7072</t>
  </si>
  <si>
    <t>AA7178</t>
  </si>
  <si>
    <t>Currency name</t>
  </si>
  <si>
    <t>USD</t>
  </si>
  <si>
    <t>Eur</t>
  </si>
  <si>
    <t>CHF</t>
  </si>
  <si>
    <t>GBP</t>
  </si>
  <si>
    <t>CNY</t>
  </si>
  <si>
    <t>shape_name</t>
  </si>
  <si>
    <t>recycling_cost_per_t</t>
  </si>
  <si>
    <t>Offcut</t>
  </si>
  <si>
    <t>Swarf</t>
  </si>
  <si>
    <t>scrap_name</t>
  </si>
  <si>
    <t>shape</t>
  </si>
  <si>
    <t>scrap_purchasing_cost_per_t</t>
  </si>
  <si>
    <t>transportation_cost_per_t</t>
  </si>
  <si>
    <t>currency</t>
  </si>
  <si>
    <t>t_CO2/t</t>
  </si>
  <si>
    <t>scrap01</t>
  </si>
  <si>
    <t>swarf</t>
  </si>
  <si>
    <t>EUR</t>
  </si>
  <si>
    <t>scrap02</t>
  </si>
  <si>
    <t>LME</t>
  </si>
  <si>
    <t>offcut</t>
  </si>
  <si>
    <t>scrap03</t>
  </si>
  <si>
    <t>premium</t>
  </si>
  <si>
    <t>scrap04</t>
  </si>
  <si>
    <t>hardening</t>
  </si>
  <si>
    <t>scrap05</t>
  </si>
  <si>
    <t>profit after buying</t>
  </si>
  <si>
    <t>scrap06</t>
  </si>
  <si>
    <t>shape loss</t>
  </si>
  <si>
    <t>scrap07</t>
  </si>
  <si>
    <t>profit after treatment</t>
  </si>
  <si>
    <t>scrap08</t>
  </si>
  <si>
    <t>scrap09</t>
  </si>
  <si>
    <t>scrap10</t>
  </si>
  <si>
    <t>scrap11</t>
  </si>
  <si>
    <t>scrap12</t>
  </si>
  <si>
    <t>scrap13</t>
  </si>
  <si>
    <t>scrap14</t>
  </si>
  <si>
    <t>scrap15</t>
  </si>
  <si>
    <t>scrap16</t>
  </si>
  <si>
    <t>scrap17</t>
  </si>
  <si>
    <t>scrap18</t>
  </si>
  <si>
    <t>scrap19</t>
  </si>
  <si>
    <t>scrap20</t>
  </si>
  <si>
    <t>scrap21</t>
  </si>
  <si>
    <t>scrap22</t>
  </si>
  <si>
    <t>scrap23</t>
  </si>
  <si>
    <t>scrap24</t>
  </si>
  <si>
    <t>name</t>
  </si>
  <si>
    <t>cost by t</t>
  </si>
  <si>
    <t xml:space="preserve">Cu </t>
  </si>
  <si>
    <t xml:space="preserve">Mn </t>
  </si>
  <si>
    <t xml:space="preserve">Mg </t>
  </si>
  <si>
    <t xml:space="preserve">Cr </t>
  </si>
  <si>
    <t xml:space="preserve">Zn </t>
  </si>
  <si>
    <t>BOR</t>
  </si>
  <si>
    <t xml:space="preserve">Ti </t>
  </si>
  <si>
    <t>ECDP</t>
  </si>
  <si>
    <t>MW</t>
  </si>
  <si>
    <t>financial cost</t>
  </si>
  <si>
    <t>transport to plant</t>
  </si>
  <si>
    <t>site_code</t>
  </si>
  <si>
    <t>premium_per_t</t>
  </si>
  <si>
    <t>Paris</t>
  </si>
  <si>
    <t>Geneva</t>
  </si>
  <si>
    <t>New-York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</si>
</sst>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9"/>
      <color rgb="FF000000"/>
      <name val="Aptos Narrow"/>
      <family val="2"/>
    </font>
    <font>
      <sz val="9"/>
      <color rgb="FF000000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center" wrapText="1"/>
    </xf>
    <xf xfId="0" numFmtId="0" borderId="2" applyBorder="1" fontId="2" applyFont="1" fillId="2" applyFill="1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3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center"/>
    </xf>
    <xf xfId="0" numFmtId="3" applyNumberFormat="1" borderId="3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left"/>
    </xf>
    <xf xfId="0" numFmtId="0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0" borderId="0" fontId="0" fillId="0" applyAlignment="1">
      <alignment wrapText="1"/>
    </xf>
    <xf xfId="0" numFmtId="0" borderId="3" applyBorder="1" fontId="3" applyFont="1" fillId="0" applyAlignment="1">
      <alignment horizontal="center" wrapText="1"/>
    </xf>
    <xf xfId="0" numFmtId="4" applyNumberFormat="1" borderId="3" applyBorder="1" fontId="3" applyFont="1" fillId="0" applyAlignment="1">
      <alignment horizontal="center" wrapText="1"/>
    </xf>
    <xf xfId="0" numFmtId="3" applyNumberFormat="1" borderId="3" applyBorder="1" fontId="3" applyFont="1" fillId="0" applyAlignment="1">
      <alignment horizontal="center" wrapText="1"/>
    </xf>
    <xf xfId="0" numFmtId="0" borderId="3" applyBorder="1" fontId="4" applyFont="1" fillId="0" applyAlignment="1">
      <alignment horizontal="center" wrapText="1"/>
    </xf>
    <xf xfId="0" numFmtId="4" applyNumberFormat="1" borderId="3" applyBorder="1" fontId="4" applyFont="1" fillId="0" applyAlignment="1">
      <alignment horizontal="center" wrapText="1"/>
    </xf>
    <xf xfId="0" numFmtId="3" applyNumberFormat="1" borderId="3" applyBorder="1" fontId="4" applyFont="1" fillId="0" applyAlignment="1">
      <alignment horizontal="center" wrapText="1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 wrapText="1"/>
    </xf>
    <xf xfId="0" numFmtId="164" applyNumberFormat="1" borderId="1" applyBorder="1" fontId="1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center" wrapText="1"/>
    </xf>
    <xf xfId="0" numFmtId="164" applyNumberFormat="1" borderId="0" fontId="0" fillId="0" applyAlignment="1">
      <alignment horizontal="center"/>
    </xf>
    <xf xfId="0" numFmtId="0" borderId="1" applyBorder="1" fontId="5" applyFont="1" fillId="0" applyAlignment="1">
      <alignment horizontal="center"/>
    </xf>
    <xf xfId="0" numFmtId="0" borderId="1" applyBorder="1" fontId="6" applyFont="1" fillId="0" applyAlignment="1">
      <alignment horizontal="center" wrapText="1"/>
    </xf>
    <xf xfId="0" numFmtId="0" borderId="1" applyBorder="1" fontId="6" applyFont="1" fillId="0" applyAlignment="1">
      <alignment horizontal="center"/>
    </xf>
    <xf xfId="0" numFmtId="4" applyNumberFormat="1" borderId="0" fontId="0" fillId="0" applyAlignment="1">
      <alignment horizontal="right"/>
    </xf>
    <xf xfId="0" numFmtId="0" borderId="3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0" borderId="3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"/>
  <sheetViews>
    <sheetView workbookViewId="0"/>
  </sheetViews>
  <sheetFormatPr defaultRowHeight="15" x14ac:dyDescent="0.25"/>
  <cols>
    <col min="1" max="1" style="15" width="11.43357142857143" customWidth="1" bestFit="1"/>
    <col min="2" max="2" style="15" width="12.43357142857143" customWidth="1" bestFit="1"/>
    <col min="3" max="3" style="42" width="18.433571428571426" customWidth="1" bestFit="1"/>
    <col min="4" max="4" style="15" width="11.43357142857143" customWidth="1" bestFit="1"/>
  </cols>
  <sheetData>
    <row x14ac:dyDescent="0.25" r="1" customHeight="1" ht="19.5">
      <c r="A1" s="1" t="s">
        <v>155</v>
      </c>
      <c r="B1" s="1" t="s">
        <v>142</v>
      </c>
      <c r="C1" s="3" t="s">
        <v>156</v>
      </c>
      <c r="D1" s="1" t="s">
        <v>107</v>
      </c>
    </row>
    <row x14ac:dyDescent="0.25" r="2" customHeight="1" ht="17.25">
      <c r="A2" s="4" t="s">
        <v>72</v>
      </c>
      <c r="B2" s="4" t="s">
        <v>157</v>
      </c>
      <c r="C2" s="24">
        <v>400</v>
      </c>
      <c r="D2" s="4" t="s">
        <v>111</v>
      </c>
    </row>
    <row x14ac:dyDescent="0.25" r="3" customHeight="1" ht="17.25">
      <c r="A3" s="4" t="s">
        <v>74</v>
      </c>
      <c r="B3" s="4" t="s">
        <v>158</v>
      </c>
      <c r="C3" s="24">
        <v>450</v>
      </c>
      <c r="D3" s="4" t="s">
        <v>96</v>
      </c>
    </row>
    <row x14ac:dyDescent="0.25" r="4" customHeight="1" ht="17.25">
      <c r="A4" s="4" t="s">
        <v>77</v>
      </c>
      <c r="B4" s="4" t="s">
        <v>159</v>
      </c>
      <c r="C4" s="24">
        <v>650</v>
      </c>
      <c r="D4" s="4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4"/>
  <sheetViews>
    <sheetView workbookViewId="0"/>
  </sheetViews>
  <sheetFormatPr defaultRowHeight="15" x14ac:dyDescent="0.25"/>
  <cols>
    <col min="1" max="1" style="14" width="12.43357142857143" customWidth="1" bestFit="1"/>
    <col min="2" max="2" style="17" width="12.43357142857143" customWidth="1" bestFit="1"/>
    <col min="3" max="3" style="17" width="12.43357142857143" customWidth="1" bestFit="1"/>
    <col min="4" max="4" style="18" width="12.43357142857143" customWidth="1" bestFit="1"/>
    <col min="5" max="5" style="18" width="12.43357142857143" customWidth="1" bestFit="1"/>
    <col min="6" max="6" style="18" width="12.43357142857143" customWidth="1" bestFit="1"/>
    <col min="7" max="7" style="18" width="12.43357142857143" customWidth="1" bestFit="1"/>
    <col min="8" max="8" style="18" width="12.43357142857143" customWidth="1" bestFit="1"/>
    <col min="9" max="9" style="18" width="12.43357142857143" customWidth="1" bestFit="1"/>
    <col min="10" max="10" style="17" width="12.43357142857143" customWidth="1" bestFit="1"/>
    <col min="11" max="11" style="18" width="12.43357142857143" customWidth="1" bestFit="1"/>
    <col min="12" max="12" style="18" width="12.43357142857143" customWidth="1" bestFit="1"/>
    <col min="13" max="13" style="14" width="12.43357142857143" customWidth="1" bestFit="1"/>
    <col min="14" max="14" style="18" width="12.43357142857143" customWidth="1" bestFit="1"/>
    <col min="15" max="15" style="14" width="12.43357142857143" customWidth="1" bestFit="1"/>
    <col min="16" max="16" style="14" width="12.43357142857143" customWidth="1" bestFit="1"/>
    <col min="17" max="17" style="14" width="12.43357142857143" customWidth="1" bestFit="1"/>
    <col min="18" max="18" style="14" width="12.43357142857143" customWidth="1" bestFit="1"/>
    <col min="19" max="19" style="18" width="17.433571428571426" customWidth="1" bestFit="1"/>
    <col min="20" max="20" style="60" width="12.43357142857143" customWidth="1" bestFit="1"/>
    <col min="21" max="21" style="60" width="12.43357142857143" customWidth="1" bestFit="1"/>
    <col min="22" max="22" style="60" width="12.43357142857143" customWidth="1" bestFit="1"/>
    <col min="23" max="23" style="60" width="12.43357142857143" customWidth="1" bestFit="1"/>
  </cols>
  <sheetData>
    <row x14ac:dyDescent="0.25" r="1" customHeight="1" ht="17.25">
      <c r="A1" s="58" t="s">
        <v>142</v>
      </c>
      <c r="B1" s="2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2" t="s">
        <v>18</v>
      </c>
      <c r="K1" s="3" t="s">
        <v>143</v>
      </c>
      <c r="L1" s="3" t="s">
        <v>116</v>
      </c>
      <c r="M1" s="1" t="s">
        <v>107</v>
      </c>
      <c r="N1" s="3" t="s">
        <v>108</v>
      </c>
      <c r="O1" s="12"/>
      <c r="P1" s="12"/>
      <c r="Q1" s="12"/>
      <c r="R1" s="12"/>
      <c r="S1" s="13"/>
      <c r="T1" s="59"/>
      <c r="U1" s="59"/>
      <c r="V1" s="59"/>
      <c r="W1" s="59"/>
    </row>
    <row x14ac:dyDescent="0.25" r="2" customHeight="1" ht="17.25">
      <c r="A2" s="4" t="s">
        <v>37</v>
      </c>
      <c r="B2" s="24">
        <v>99</v>
      </c>
      <c r="C2" s="24">
        <v>1</v>
      </c>
      <c r="D2" s="24"/>
      <c r="E2" s="24"/>
      <c r="F2" s="24"/>
      <c r="G2" s="24"/>
      <c r="H2" s="24"/>
      <c r="I2" s="24"/>
      <c r="J2" s="5"/>
      <c r="K2" s="24">
        <v>2800</v>
      </c>
      <c r="L2" s="24">
        <v>0</v>
      </c>
      <c r="M2" s="4" t="s">
        <v>94</v>
      </c>
      <c r="N2" s="24">
        <v>1</v>
      </c>
      <c r="O2" s="12"/>
      <c r="P2" s="12"/>
      <c r="Q2" s="12"/>
      <c r="R2" s="12"/>
      <c r="S2" s="13"/>
      <c r="T2" s="59"/>
      <c r="U2" s="59"/>
      <c r="V2" s="59"/>
      <c r="W2" s="59"/>
    </row>
    <row x14ac:dyDescent="0.25" r="3" customHeight="1" ht="17.25">
      <c r="A3" s="4" t="s">
        <v>38</v>
      </c>
      <c r="B3" s="24">
        <v>2</v>
      </c>
      <c r="C3" s="24">
        <v>98</v>
      </c>
      <c r="D3" s="24"/>
      <c r="E3" s="24"/>
      <c r="F3" s="24"/>
      <c r="G3" s="24"/>
      <c r="H3" s="24"/>
      <c r="I3" s="24"/>
      <c r="J3" s="5"/>
      <c r="K3" s="24">
        <v>313</v>
      </c>
      <c r="L3" s="24">
        <v>0</v>
      </c>
      <c r="M3" s="4" t="s">
        <v>94</v>
      </c>
      <c r="N3" s="24">
        <v>5</v>
      </c>
      <c r="O3" s="12"/>
      <c r="P3" s="12"/>
      <c r="Q3" s="12"/>
      <c r="R3" s="12"/>
      <c r="S3" s="13"/>
      <c r="T3" s="59"/>
      <c r="U3" s="59"/>
      <c r="V3" s="59"/>
      <c r="W3" s="59"/>
    </row>
    <row x14ac:dyDescent="0.25" r="4" customHeight="1" ht="17.25">
      <c r="A4" s="4" t="s">
        <v>144</v>
      </c>
      <c r="B4" s="5"/>
      <c r="C4" s="5"/>
      <c r="D4" s="24">
        <v>100</v>
      </c>
      <c r="E4" s="24"/>
      <c r="F4" s="24"/>
      <c r="G4" s="24"/>
      <c r="H4" s="24"/>
      <c r="I4" s="24"/>
      <c r="J4" s="5"/>
      <c r="K4" s="24">
        <v>8750</v>
      </c>
      <c r="L4" s="24">
        <v>0</v>
      </c>
      <c r="M4" s="4" t="s">
        <v>94</v>
      </c>
      <c r="N4" s="5">
        <v>0.5</v>
      </c>
      <c r="O4" s="12"/>
      <c r="P4" s="12"/>
      <c r="Q4" s="12"/>
      <c r="R4" s="12"/>
      <c r="S4" s="13"/>
      <c r="T4" s="59"/>
      <c r="U4" s="59"/>
      <c r="V4" s="59"/>
      <c r="W4" s="59"/>
    </row>
    <row x14ac:dyDescent="0.25" r="5" customHeight="1" ht="17.25">
      <c r="A5" s="4" t="s">
        <v>145</v>
      </c>
      <c r="B5" s="5"/>
      <c r="C5" s="5"/>
      <c r="D5" s="24"/>
      <c r="E5" s="24">
        <v>98</v>
      </c>
      <c r="F5" s="24"/>
      <c r="G5" s="24"/>
      <c r="H5" s="24"/>
      <c r="I5" s="24"/>
      <c r="J5" s="24">
        <v>2</v>
      </c>
      <c r="K5" s="24">
        <v>2500</v>
      </c>
      <c r="L5" s="24">
        <v>0</v>
      </c>
      <c r="M5" s="4" t="s">
        <v>94</v>
      </c>
      <c r="N5" s="24">
        <v>0</v>
      </c>
      <c r="O5" s="12"/>
      <c r="P5" s="12"/>
      <c r="Q5" s="12"/>
      <c r="R5" s="12"/>
      <c r="S5" s="13"/>
      <c r="T5" s="59"/>
      <c r="U5" s="59"/>
      <c r="V5" s="59"/>
      <c r="W5" s="59"/>
    </row>
    <row x14ac:dyDescent="0.25" r="6" customHeight="1" ht="17.25">
      <c r="A6" s="4" t="s">
        <v>146</v>
      </c>
      <c r="B6" s="5"/>
      <c r="C6" s="5"/>
      <c r="D6" s="24"/>
      <c r="E6" s="24"/>
      <c r="F6" s="24">
        <v>99</v>
      </c>
      <c r="G6" s="24"/>
      <c r="H6" s="24"/>
      <c r="I6" s="24"/>
      <c r="J6" s="24">
        <v>1</v>
      </c>
      <c r="K6" s="24">
        <v>3200</v>
      </c>
      <c r="L6" s="24">
        <v>0</v>
      </c>
      <c r="M6" s="4" t="s">
        <v>94</v>
      </c>
      <c r="N6" s="24">
        <v>1</v>
      </c>
      <c r="O6" s="12"/>
      <c r="P6" s="12"/>
      <c r="Q6" s="12"/>
      <c r="R6" s="12"/>
      <c r="S6" s="13"/>
      <c r="T6" s="59"/>
      <c r="U6" s="59"/>
      <c r="V6" s="59"/>
      <c r="W6" s="59"/>
    </row>
    <row x14ac:dyDescent="0.25" r="7" customHeight="1" ht="17.25">
      <c r="A7" s="4" t="s">
        <v>147</v>
      </c>
      <c r="B7" s="24">
        <v>1</v>
      </c>
      <c r="C7" s="5"/>
      <c r="D7" s="24"/>
      <c r="E7" s="24"/>
      <c r="F7" s="24"/>
      <c r="G7" s="24">
        <v>99</v>
      </c>
      <c r="H7" s="24"/>
      <c r="I7" s="24"/>
      <c r="J7" s="5"/>
      <c r="K7" s="24">
        <v>9953</v>
      </c>
      <c r="L7" s="24">
        <v>0</v>
      </c>
      <c r="M7" s="4" t="s">
        <v>95</v>
      </c>
      <c r="N7" s="24">
        <v>10</v>
      </c>
      <c r="O7" s="12"/>
      <c r="P7" s="12"/>
      <c r="Q7" s="12"/>
      <c r="R7" s="12"/>
      <c r="S7" s="13"/>
      <c r="T7" s="59"/>
      <c r="U7" s="59"/>
      <c r="V7" s="59"/>
      <c r="W7" s="59"/>
    </row>
    <row x14ac:dyDescent="0.25" r="8" customHeight="1" ht="17.25">
      <c r="A8" s="4" t="s">
        <v>148</v>
      </c>
      <c r="B8" s="5"/>
      <c r="C8" s="24">
        <v>1</v>
      </c>
      <c r="D8" s="24"/>
      <c r="E8" s="24"/>
      <c r="F8" s="24"/>
      <c r="G8" s="24"/>
      <c r="H8" s="24">
        <v>98</v>
      </c>
      <c r="I8" s="24"/>
      <c r="J8" s="24">
        <v>1</v>
      </c>
      <c r="K8" s="24">
        <v>2955</v>
      </c>
      <c r="L8" s="24">
        <v>0</v>
      </c>
      <c r="M8" s="4" t="s">
        <v>98</v>
      </c>
      <c r="N8" s="24">
        <v>3</v>
      </c>
      <c r="O8" s="12"/>
      <c r="P8" s="12"/>
      <c r="Q8" s="12"/>
      <c r="R8" s="12" t="s">
        <v>113</v>
      </c>
      <c r="S8" s="7">
        <v>2400</v>
      </c>
      <c r="T8" s="59" t="s">
        <v>72</v>
      </c>
      <c r="U8" s="59" t="s">
        <v>149</v>
      </c>
      <c r="V8" s="59" t="s">
        <v>77</v>
      </c>
      <c r="W8" s="59" t="s">
        <v>74</v>
      </c>
    </row>
    <row x14ac:dyDescent="0.25" r="9" customHeight="1" ht="17.25">
      <c r="A9" s="4" t="s">
        <v>150</v>
      </c>
      <c r="B9" s="5"/>
      <c r="C9" s="5"/>
      <c r="D9" s="24"/>
      <c r="E9" s="24"/>
      <c r="F9" s="24"/>
      <c r="G9" s="24"/>
      <c r="H9" s="24"/>
      <c r="I9" s="24">
        <v>99</v>
      </c>
      <c r="J9" s="24">
        <v>1</v>
      </c>
      <c r="K9" s="24">
        <v>4960</v>
      </c>
      <c r="L9" s="24">
        <v>0</v>
      </c>
      <c r="M9" s="4" t="s">
        <v>94</v>
      </c>
      <c r="N9" s="24">
        <v>1</v>
      </c>
      <c r="O9" s="12"/>
      <c r="P9" s="12"/>
      <c r="Q9" s="12"/>
      <c r="R9" s="12"/>
      <c r="S9" s="13" t="s">
        <v>151</v>
      </c>
      <c r="T9" s="7">
        <v>250</v>
      </c>
      <c r="U9" s="7">
        <v>250</v>
      </c>
      <c r="V9" s="59"/>
      <c r="W9" s="7">
        <v>250</v>
      </c>
    </row>
    <row x14ac:dyDescent="0.25" r="10" customHeight="1" ht="17.25">
      <c r="A10" s="4" t="s">
        <v>11</v>
      </c>
      <c r="B10" s="5">
        <v>0.1</v>
      </c>
      <c r="C10" s="5">
        <v>0.2</v>
      </c>
      <c r="D10" s="24"/>
      <c r="E10" s="24"/>
      <c r="F10" s="24"/>
      <c r="G10" s="24"/>
      <c r="H10" s="24"/>
      <c r="I10" s="24"/>
      <c r="J10" s="5">
        <v>99.7</v>
      </c>
      <c r="K10" s="24">
        <v>2400</v>
      </c>
      <c r="L10" s="24">
        <v>1</v>
      </c>
      <c r="M10" s="4" t="s">
        <v>94</v>
      </c>
      <c r="N10" s="24">
        <v>7</v>
      </c>
      <c r="O10" s="12"/>
      <c r="P10" s="12"/>
      <c r="Q10" s="12"/>
      <c r="R10" s="12"/>
      <c r="S10" s="13" t="s">
        <v>152</v>
      </c>
      <c r="T10" s="59"/>
      <c r="U10" s="59"/>
      <c r="V10" s="7">
        <v>450</v>
      </c>
      <c r="W10" s="59"/>
    </row>
    <row x14ac:dyDescent="0.25" r="11" customHeight="1" ht="17.25">
      <c r="A11" s="4" t="s">
        <v>10</v>
      </c>
      <c r="B11" s="5">
        <v>0.02</v>
      </c>
      <c r="C11" s="5">
        <v>0.02</v>
      </c>
      <c r="D11" s="24"/>
      <c r="E11" s="24"/>
      <c r="F11" s="24"/>
      <c r="G11" s="24"/>
      <c r="H11" s="24"/>
      <c r="I11" s="24"/>
      <c r="J11" s="5">
        <v>99.96</v>
      </c>
      <c r="K11" s="24">
        <v>2700</v>
      </c>
      <c r="L11" s="24">
        <v>1</v>
      </c>
      <c r="M11" s="4" t="s">
        <v>94</v>
      </c>
      <c r="N11" s="24">
        <v>6</v>
      </c>
      <c r="O11" s="12"/>
      <c r="P11" s="12"/>
      <c r="Q11" s="12"/>
      <c r="R11" s="12"/>
      <c r="S11" s="13" t="s">
        <v>153</v>
      </c>
      <c r="T11" s="7">
        <v>25</v>
      </c>
      <c r="U11" s="7">
        <v>30</v>
      </c>
      <c r="V11" s="7">
        <v>40</v>
      </c>
      <c r="W11" s="7">
        <v>80</v>
      </c>
    </row>
    <row x14ac:dyDescent="0.25" r="12" customHeight="1" ht="17.25">
      <c r="A12" s="12"/>
      <c r="B12" s="11"/>
      <c r="C12" s="11"/>
      <c r="D12" s="13"/>
      <c r="E12" s="13"/>
      <c r="F12" s="13"/>
      <c r="G12" s="13"/>
      <c r="H12" s="13"/>
      <c r="I12" s="13"/>
      <c r="J12" s="11"/>
      <c r="K12" s="13"/>
      <c r="L12" s="13"/>
      <c r="M12" s="12"/>
      <c r="N12" s="13"/>
      <c r="O12" s="12"/>
      <c r="P12" s="12"/>
      <c r="Q12" s="12"/>
      <c r="R12" s="12"/>
      <c r="S12" s="13" t="s">
        <v>154</v>
      </c>
      <c r="T12" s="7">
        <v>50</v>
      </c>
      <c r="U12" s="7">
        <v>35</v>
      </c>
      <c r="V12" s="7">
        <v>70</v>
      </c>
      <c r="W12" s="7">
        <v>60</v>
      </c>
    </row>
    <row x14ac:dyDescent="0.25" r="13" customHeight="1" ht="17.25">
      <c r="A13" s="12"/>
      <c r="B13" s="11"/>
      <c r="C13" s="11"/>
      <c r="D13" s="13"/>
      <c r="E13" s="13"/>
      <c r="F13" s="13"/>
      <c r="G13" s="13"/>
      <c r="H13" s="13"/>
      <c r="I13" s="13"/>
      <c r="J13" s="11"/>
      <c r="K13" s="13"/>
      <c r="L13" s="13"/>
      <c r="M13" s="12"/>
      <c r="N13" s="13"/>
      <c r="O13" s="12"/>
      <c r="P13" s="12"/>
      <c r="Q13" s="12"/>
      <c r="R13" s="12" t="s">
        <v>116</v>
      </c>
      <c r="S13" s="13"/>
      <c r="T13" s="7">
        <f>+T9+T11+T12</f>
      </c>
      <c r="U13" s="7">
        <f>+U9+U11+U12</f>
      </c>
      <c r="V13" s="7">
        <f>+V10+V11+V12</f>
      </c>
      <c r="W13" s="7">
        <f>+W9+W11+W12</f>
      </c>
    </row>
    <row x14ac:dyDescent="0.25" r="14" customHeight="1" ht="17.25">
      <c r="A14" s="12"/>
      <c r="B14" s="11"/>
      <c r="C14" s="11"/>
      <c r="D14" s="13"/>
      <c r="E14" s="13"/>
      <c r="F14" s="13"/>
      <c r="G14" s="13"/>
      <c r="H14" s="13"/>
      <c r="I14" s="13"/>
      <c r="J14" s="11"/>
      <c r="K14" s="13"/>
      <c r="L14" s="13"/>
      <c r="M14" s="12"/>
      <c r="N14" s="13"/>
      <c r="O14" s="12"/>
      <c r="P14" s="12"/>
      <c r="Q14" s="12"/>
      <c r="R14" s="12"/>
      <c r="S14" s="13"/>
      <c r="T14" s="7">
        <f>+$S$8+T13</f>
      </c>
      <c r="U14" s="7">
        <f>+$S$8+U13</f>
      </c>
      <c r="V14" s="7">
        <f>+$S$8+V13</f>
      </c>
      <c r="W14" s="7">
        <f>+$S$8+W13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5"/>
  <sheetViews>
    <sheetView workbookViewId="0"/>
  </sheetViews>
  <sheetFormatPr defaultRowHeight="15" x14ac:dyDescent="0.25"/>
  <cols>
    <col min="1" max="1" style="15" width="12.43357142857143" customWidth="1" bestFit="1"/>
    <col min="2" max="2" style="16" width="12.43357142857143" customWidth="1" bestFit="1"/>
    <col min="3" max="3" style="16" width="12.43357142857143" customWidth="1" bestFit="1"/>
    <col min="4" max="4" style="16" width="12.43357142857143" customWidth="1" bestFit="1"/>
    <col min="5" max="5" style="16" width="12.43357142857143" customWidth="1" bestFit="1"/>
    <col min="6" max="6" style="16" width="12.43357142857143" customWidth="1" bestFit="1"/>
    <col min="7" max="7" style="16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1.43357142857143" customWidth="1" bestFit="1"/>
    <col min="11" max="11" style="15" width="11.43357142857143" customWidth="1" bestFit="1"/>
    <col min="12" max="12" style="42" width="27.433571428571426" customWidth="1" bestFit="1"/>
    <col min="13" max="13" style="42" width="24.433571428571426" customWidth="1" bestFit="1"/>
    <col min="14" max="14" style="15" width="24.433571428571426" customWidth="1" bestFit="1"/>
    <col min="15" max="15" style="42" width="11.43357142857143" customWidth="1" bestFit="1"/>
    <col min="16" max="16" style="14" width="12.43357142857143" customWidth="1" bestFit="1"/>
    <col min="17" max="17" style="14" width="12.43357142857143" customWidth="1" bestFit="1"/>
    <col min="18" max="18" style="14" width="12.43357142857143" customWidth="1" bestFit="1"/>
    <col min="19" max="19" style="18" width="12.43357142857143" customWidth="1" bestFit="1"/>
    <col min="20" max="20" style="14" width="21.290714285714284" customWidth="1" bestFit="1"/>
    <col min="21" max="21" style="18" width="12.43357142857143" customWidth="1" bestFit="1"/>
    <col min="22" max="22" style="18" width="12.43357142857143" customWidth="1" bestFit="1"/>
  </cols>
  <sheetData>
    <row x14ac:dyDescent="0.25" r="1" customHeight="1" ht="17.25">
      <c r="A1" s="1" t="s">
        <v>103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18</v>
      </c>
      <c r="K1" s="1" t="s">
        <v>104</v>
      </c>
      <c r="L1" s="3" t="s">
        <v>105</v>
      </c>
      <c r="M1" s="3" t="s">
        <v>106</v>
      </c>
      <c r="N1" s="1" t="s">
        <v>107</v>
      </c>
      <c r="O1" s="3" t="s">
        <v>108</v>
      </c>
      <c r="P1" s="12"/>
      <c r="Q1" s="12"/>
      <c r="R1" s="12"/>
      <c r="S1" s="13"/>
      <c r="T1" s="12"/>
      <c r="U1" s="13"/>
      <c r="V1" s="13"/>
    </row>
    <row x14ac:dyDescent="0.25" r="2" customHeight="1" ht="17.25">
      <c r="A2" s="4" t="s">
        <v>109</v>
      </c>
      <c r="B2" s="5">
        <v>0.275</v>
      </c>
      <c r="C2" s="5">
        <v>0.42500000000000004</v>
      </c>
      <c r="D2" s="5">
        <v>0.07500000000000001</v>
      </c>
      <c r="E2" s="5">
        <v>0.07500000000000001</v>
      </c>
      <c r="F2" s="5">
        <v>0.07500000000000001</v>
      </c>
      <c r="G2" s="5">
        <v>0.07500000000000001</v>
      </c>
      <c r="H2" s="5">
        <v>0.07500000000000001</v>
      </c>
      <c r="I2" s="5">
        <v>0.055</v>
      </c>
      <c r="J2" s="5">
        <f>100-SUM(B2:I2)</f>
      </c>
      <c r="K2" s="4" t="s">
        <v>110</v>
      </c>
      <c r="L2" s="24">
        <v>1920</v>
      </c>
      <c r="M2" s="24">
        <v>50</v>
      </c>
      <c r="N2" s="4" t="s">
        <v>111</v>
      </c>
      <c r="O2" s="24">
        <v>0</v>
      </c>
      <c r="P2" s="12"/>
      <c r="Q2" s="12"/>
      <c r="R2" s="12"/>
      <c r="S2" s="13"/>
      <c r="T2" s="12"/>
      <c r="U2" s="13"/>
      <c r="V2" s="13"/>
    </row>
    <row x14ac:dyDescent="0.25" r="3" customHeight="1" ht="17.25">
      <c r="A3" s="4" t="s">
        <v>112</v>
      </c>
      <c r="B3" s="5">
        <v>0.975</v>
      </c>
      <c r="C3" s="5">
        <v>0.975</v>
      </c>
      <c r="D3" s="5">
        <v>0.125</v>
      </c>
      <c r="E3" s="5">
        <v>0.07500000000000001</v>
      </c>
      <c r="F3" s="5">
        <v>0.07500000000000001</v>
      </c>
      <c r="G3" s="5">
        <v>0.07500000000000001</v>
      </c>
      <c r="H3" s="5">
        <v>0.125</v>
      </c>
      <c r="I3" s="5">
        <v>0.07500000000000001</v>
      </c>
      <c r="J3" s="5">
        <f>100-SUM(B3:I3)</f>
      </c>
      <c r="K3" s="4" t="s">
        <v>110</v>
      </c>
      <c r="L3" s="24">
        <v>1920</v>
      </c>
      <c r="M3" s="24">
        <v>0</v>
      </c>
      <c r="N3" s="4" t="s">
        <v>94</v>
      </c>
      <c r="O3" s="24">
        <v>0</v>
      </c>
      <c r="P3" s="12"/>
      <c r="Q3" s="12"/>
      <c r="R3" s="12" t="s">
        <v>113</v>
      </c>
      <c r="S3" s="7">
        <v>2400</v>
      </c>
      <c r="T3" s="12"/>
      <c r="U3" s="24" t="s">
        <v>114</v>
      </c>
      <c r="V3" s="24" t="s">
        <v>110</v>
      </c>
    </row>
    <row x14ac:dyDescent="0.25" r="4" customHeight="1" ht="17.25">
      <c r="A4" s="4" t="s">
        <v>115</v>
      </c>
      <c r="B4" s="5">
        <v>0.525</v>
      </c>
      <c r="C4" s="5">
        <v>0.525</v>
      </c>
      <c r="D4" s="5">
        <v>4.025</v>
      </c>
      <c r="E4" s="5">
        <v>0.525</v>
      </c>
      <c r="F4" s="5">
        <v>1.325</v>
      </c>
      <c r="G4" s="5">
        <v>0.125</v>
      </c>
      <c r="H4" s="5">
        <v>0.275</v>
      </c>
      <c r="I4" s="5">
        <v>0.175</v>
      </c>
      <c r="J4" s="5">
        <f>100-SUM(B4:I4)</f>
      </c>
      <c r="K4" s="4" t="s">
        <v>114</v>
      </c>
      <c r="L4" s="24">
        <v>2160</v>
      </c>
      <c r="M4" s="24">
        <v>0</v>
      </c>
      <c r="N4" s="4" t="s">
        <v>111</v>
      </c>
      <c r="O4" s="24">
        <v>0</v>
      </c>
      <c r="P4" s="12"/>
      <c r="Q4" s="12"/>
      <c r="R4" s="12" t="s">
        <v>116</v>
      </c>
      <c r="S4" s="7">
        <v>400</v>
      </c>
      <c r="T4" s="12"/>
      <c r="U4" s="46">
        <v>1.1</v>
      </c>
      <c r="V4" s="46">
        <v>0.8</v>
      </c>
    </row>
    <row x14ac:dyDescent="0.25" r="5" customHeight="1" ht="17.25">
      <c r="A5" s="4" t="s">
        <v>117</v>
      </c>
      <c r="B5" s="5">
        <v>0.625</v>
      </c>
      <c r="C5" s="5">
        <v>0.725</v>
      </c>
      <c r="D5" s="5">
        <v>0.125</v>
      </c>
      <c r="E5" s="5">
        <v>1.025</v>
      </c>
      <c r="F5" s="5">
        <v>0.125</v>
      </c>
      <c r="G5" s="5">
        <v>0.125</v>
      </c>
      <c r="H5" s="5">
        <v>0.125</v>
      </c>
      <c r="I5" s="5">
        <v>0.07500000000000001</v>
      </c>
      <c r="J5" s="5">
        <f>100-SUM(B5:I5)</f>
      </c>
      <c r="K5" s="4" t="s">
        <v>114</v>
      </c>
      <c r="L5" s="24">
        <v>2640</v>
      </c>
      <c r="M5" s="24">
        <v>0</v>
      </c>
      <c r="N5" s="4" t="s">
        <v>111</v>
      </c>
      <c r="O5" s="24">
        <v>0</v>
      </c>
      <c r="P5" s="12"/>
      <c r="Q5" s="12"/>
      <c r="R5" s="12" t="s">
        <v>118</v>
      </c>
      <c r="S5" s="7">
        <v>200</v>
      </c>
      <c r="T5" s="12"/>
      <c r="U5" s="24">
        <f>+U4*S3</f>
      </c>
      <c r="V5" s="24">
        <f>+V4*S3</f>
      </c>
    </row>
    <row x14ac:dyDescent="0.25" r="6" customHeight="1" ht="17.25">
      <c r="A6" s="4" t="s">
        <v>119</v>
      </c>
      <c r="B6" s="5">
        <v>0.275</v>
      </c>
      <c r="C6" s="5">
        <v>0.42500000000000004</v>
      </c>
      <c r="D6" s="5">
        <v>0.125</v>
      </c>
      <c r="E6" s="5">
        <v>0.125</v>
      </c>
      <c r="F6" s="5">
        <v>2.425</v>
      </c>
      <c r="G6" s="5">
        <v>0.225</v>
      </c>
      <c r="H6" s="5">
        <v>0.125</v>
      </c>
      <c r="I6" s="5">
        <v>0.175</v>
      </c>
      <c r="J6" s="5">
        <f>100-SUM(B6:I6)</f>
      </c>
      <c r="K6" s="4" t="s">
        <v>110</v>
      </c>
      <c r="L6" s="24">
        <v>1920</v>
      </c>
      <c r="M6" s="24">
        <v>0</v>
      </c>
      <c r="N6" s="4" t="s">
        <v>94</v>
      </c>
      <c r="O6" s="24">
        <v>0</v>
      </c>
      <c r="P6" s="12"/>
      <c r="Q6" s="12"/>
      <c r="R6" s="12"/>
      <c r="S6" s="7">
        <f>S3+S4+S5</f>
      </c>
      <c r="T6" s="12" t="s">
        <v>120</v>
      </c>
      <c r="U6" s="24">
        <f>+S6-U5</f>
      </c>
      <c r="V6" s="24">
        <f>+S6-V5</f>
      </c>
    </row>
    <row x14ac:dyDescent="0.25" r="7" customHeight="1" ht="17.25">
      <c r="A7" s="4" t="s">
        <v>121</v>
      </c>
      <c r="B7" s="5">
        <v>0.42500000000000004</v>
      </c>
      <c r="C7" s="5">
        <v>0.42500000000000004</v>
      </c>
      <c r="D7" s="5">
        <v>0.125</v>
      </c>
      <c r="E7" s="5">
        <v>0.525</v>
      </c>
      <c r="F7" s="5">
        <v>4.525</v>
      </c>
      <c r="G7" s="5">
        <v>0.125</v>
      </c>
      <c r="H7" s="5">
        <v>0.275</v>
      </c>
      <c r="I7" s="5">
        <v>0.175</v>
      </c>
      <c r="J7" s="5">
        <f>100-SUM(B7:I7)</f>
      </c>
      <c r="K7" s="4" t="s">
        <v>114</v>
      </c>
      <c r="L7" s="24">
        <v>2640</v>
      </c>
      <c r="M7" s="24">
        <v>0</v>
      </c>
      <c r="N7" s="4" t="s">
        <v>111</v>
      </c>
      <c r="O7" s="24">
        <v>0</v>
      </c>
      <c r="P7" s="12"/>
      <c r="Q7" s="12"/>
      <c r="R7" s="12"/>
      <c r="S7" s="13"/>
      <c r="T7" s="12" t="s">
        <v>122</v>
      </c>
      <c r="U7" s="24">
        <v>56</v>
      </c>
      <c r="V7" s="24">
        <v>400</v>
      </c>
    </row>
    <row x14ac:dyDescent="0.25" r="8" customHeight="1" ht="17.25">
      <c r="A8" s="4" t="s">
        <v>123</v>
      </c>
      <c r="B8" s="5">
        <v>0.525</v>
      </c>
      <c r="C8" s="5">
        <v>0.725</v>
      </c>
      <c r="D8" s="5">
        <v>0.225</v>
      </c>
      <c r="E8" s="5">
        <v>0.175</v>
      </c>
      <c r="F8" s="5">
        <v>1.025</v>
      </c>
      <c r="G8" s="5">
        <v>0.225</v>
      </c>
      <c r="H8" s="5">
        <v>0.275</v>
      </c>
      <c r="I8" s="5">
        <v>0.175</v>
      </c>
      <c r="J8" s="5">
        <f>100-SUM(B8:I8)</f>
      </c>
      <c r="K8" s="4" t="s">
        <v>110</v>
      </c>
      <c r="L8" s="24">
        <v>1920</v>
      </c>
      <c r="M8" s="24">
        <v>0</v>
      </c>
      <c r="N8" s="4" t="s">
        <v>111</v>
      </c>
      <c r="O8" s="24">
        <v>0</v>
      </c>
      <c r="P8" s="12"/>
      <c r="Q8" s="12"/>
      <c r="R8" s="12"/>
      <c r="S8" s="13"/>
      <c r="T8" s="12" t="s">
        <v>124</v>
      </c>
      <c r="U8" s="24">
        <f>+S6-U5-U7</f>
      </c>
      <c r="V8" s="24">
        <f>+S6-V5-V7</f>
      </c>
    </row>
    <row x14ac:dyDescent="0.25" r="9" customHeight="1" ht="17.25">
      <c r="A9" s="4" t="s">
        <v>125</v>
      </c>
      <c r="B9" s="5">
        <v>0.325</v>
      </c>
      <c r="C9" s="5">
        <v>0.375</v>
      </c>
      <c r="D9" s="5">
        <v>0.125</v>
      </c>
      <c r="E9" s="5">
        <v>0.125</v>
      </c>
      <c r="F9" s="5">
        <v>0.625</v>
      </c>
      <c r="G9" s="5">
        <v>0.125</v>
      </c>
      <c r="H9" s="5">
        <v>0.125</v>
      </c>
      <c r="I9" s="5">
        <v>0.125</v>
      </c>
      <c r="J9" s="5">
        <f>100-SUM(B9:I9)</f>
      </c>
      <c r="K9" s="4" t="s">
        <v>114</v>
      </c>
      <c r="L9" s="24">
        <v>2640</v>
      </c>
      <c r="M9" s="24">
        <v>0</v>
      </c>
      <c r="N9" s="4" t="s">
        <v>111</v>
      </c>
      <c r="O9" s="24">
        <v>0</v>
      </c>
      <c r="P9" s="12"/>
      <c r="Q9" s="12"/>
      <c r="R9" s="12"/>
      <c r="S9" s="13"/>
      <c r="T9" s="12"/>
      <c r="U9" s="13"/>
      <c r="V9" s="13"/>
    </row>
    <row x14ac:dyDescent="0.25" r="10" customHeight="1" ht="17.25">
      <c r="A10" s="4" t="s">
        <v>126</v>
      </c>
      <c r="B10" s="5">
        <v>0.42500000000000004</v>
      </c>
      <c r="C10" s="5">
        <v>0.525</v>
      </c>
      <c r="D10" s="5">
        <v>1.525</v>
      </c>
      <c r="E10" s="5">
        <v>0.325</v>
      </c>
      <c r="F10" s="5">
        <v>2.3249999999999997</v>
      </c>
      <c r="G10" s="5">
        <v>0.225</v>
      </c>
      <c r="H10" s="5">
        <v>6.025</v>
      </c>
      <c r="I10" s="5">
        <v>0.225</v>
      </c>
      <c r="J10" s="5">
        <f>100-SUM(B10:I10)</f>
      </c>
      <c r="K10" s="4" t="s">
        <v>110</v>
      </c>
      <c r="L10" s="24">
        <v>1920</v>
      </c>
      <c r="M10" s="24">
        <v>0</v>
      </c>
      <c r="N10" s="4" t="s">
        <v>111</v>
      </c>
      <c r="O10" s="24">
        <v>0</v>
      </c>
      <c r="P10" s="12"/>
      <c r="Q10" s="12"/>
      <c r="R10" s="12"/>
      <c r="S10" s="13"/>
      <c r="T10" s="12"/>
      <c r="U10" s="13"/>
      <c r="V10" s="13"/>
    </row>
    <row x14ac:dyDescent="0.25" r="11" customHeight="1" ht="17.25">
      <c r="A11" s="4" t="s">
        <v>127</v>
      </c>
      <c r="B11" s="5">
        <v>0.625</v>
      </c>
      <c r="C11" s="5">
        <v>0.725</v>
      </c>
      <c r="D11" s="5">
        <v>0.125</v>
      </c>
      <c r="E11" s="5">
        <v>0.225</v>
      </c>
      <c r="F11" s="5">
        <v>0.07500000000000001</v>
      </c>
      <c r="G11" s="5">
        <v>0.07500000000000001</v>
      </c>
      <c r="H11" s="5">
        <v>0.125</v>
      </c>
      <c r="I11" s="5">
        <v>0.10500000000000001</v>
      </c>
      <c r="J11" s="5">
        <f>100-SUM(B11:I11)</f>
      </c>
      <c r="K11" s="4" t="s">
        <v>114</v>
      </c>
      <c r="L11" s="24">
        <v>2160</v>
      </c>
      <c r="M11" s="24">
        <v>0</v>
      </c>
      <c r="N11" s="4" t="s">
        <v>111</v>
      </c>
      <c r="O11" s="24">
        <v>0</v>
      </c>
      <c r="P11" s="12"/>
      <c r="Q11" s="12"/>
      <c r="R11" s="12"/>
      <c r="S11" s="13"/>
      <c r="T11" s="12"/>
      <c r="U11" s="13"/>
      <c r="V11" s="13"/>
    </row>
    <row x14ac:dyDescent="0.25" r="12" customHeight="1" ht="17.25">
      <c r="A12" s="4" t="s">
        <v>128</v>
      </c>
      <c r="B12" s="5">
        <v>0.325</v>
      </c>
      <c r="C12" s="5">
        <v>0.725</v>
      </c>
      <c r="D12" s="5">
        <v>0.275</v>
      </c>
      <c r="E12" s="5">
        <v>1.325</v>
      </c>
      <c r="F12" s="5">
        <v>1.025</v>
      </c>
      <c r="G12" s="5">
        <v>0.07500000000000001</v>
      </c>
      <c r="H12" s="5">
        <v>0.275</v>
      </c>
      <c r="I12" s="5">
        <v>0.07500000000000001</v>
      </c>
      <c r="J12" s="5">
        <f>100-SUM(B12:I12)</f>
      </c>
      <c r="K12" s="4" t="s">
        <v>110</v>
      </c>
      <c r="L12" s="24">
        <v>1920</v>
      </c>
      <c r="M12" s="24">
        <v>70</v>
      </c>
      <c r="N12" s="4" t="s">
        <v>111</v>
      </c>
      <c r="O12" s="24">
        <v>0</v>
      </c>
      <c r="P12" s="12"/>
      <c r="Q12" s="12"/>
      <c r="R12" s="12"/>
      <c r="S12" s="13"/>
      <c r="T12" s="12"/>
      <c r="U12" s="13"/>
      <c r="V12" s="13"/>
    </row>
    <row x14ac:dyDescent="0.25" r="13" customHeight="1" ht="17.25">
      <c r="A13" s="4" t="s">
        <v>129</v>
      </c>
      <c r="B13" s="5">
        <v>0.625</v>
      </c>
      <c r="C13" s="5">
        <v>0.725</v>
      </c>
      <c r="D13" s="5">
        <v>0.325</v>
      </c>
      <c r="E13" s="5">
        <v>0.525</v>
      </c>
      <c r="F13" s="5">
        <v>0.325</v>
      </c>
      <c r="G13" s="5">
        <v>0.225</v>
      </c>
      <c r="H13" s="5">
        <v>0.42500000000000004</v>
      </c>
      <c r="I13" s="5">
        <v>0.125</v>
      </c>
      <c r="J13" s="5">
        <f>100-SUM(B13:I13)</f>
      </c>
      <c r="K13" s="4" t="s">
        <v>114</v>
      </c>
      <c r="L13" s="24">
        <v>2160</v>
      </c>
      <c r="M13" s="24">
        <v>0</v>
      </c>
      <c r="N13" s="4" t="s">
        <v>111</v>
      </c>
      <c r="O13" s="24">
        <v>0</v>
      </c>
      <c r="P13" s="12"/>
      <c r="Q13" s="12"/>
      <c r="R13" s="12"/>
      <c r="S13" s="13"/>
      <c r="T13" s="12"/>
      <c r="U13" s="13"/>
      <c r="V13" s="13"/>
    </row>
    <row x14ac:dyDescent="0.25" r="14" customHeight="1" ht="17.25">
      <c r="A14" s="4" t="s">
        <v>130</v>
      </c>
      <c r="B14" s="5">
        <v>0.325</v>
      </c>
      <c r="C14" s="5">
        <v>0.725</v>
      </c>
      <c r="D14" s="5">
        <v>0.225</v>
      </c>
      <c r="E14" s="5">
        <v>0.225</v>
      </c>
      <c r="F14" s="5">
        <v>0.625</v>
      </c>
      <c r="G14" s="5">
        <v>0.125</v>
      </c>
      <c r="H14" s="5">
        <v>0.275</v>
      </c>
      <c r="I14" s="5">
        <v>0.125</v>
      </c>
      <c r="J14" s="5">
        <f>100-SUM(B14:I14)</f>
      </c>
      <c r="K14" s="4" t="s">
        <v>114</v>
      </c>
      <c r="L14" s="24">
        <v>2640</v>
      </c>
      <c r="M14" s="24">
        <v>0</v>
      </c>
      <c r="N14" s="4" t="s">
        <v>111</v>
      </c>
      <c r="O14" s="24">
        <v>0</v>
      </c>
      <c r="P14" s="12"/>
      <c r="Q14" s="12"/>
      <c r="R14" s="12"/>
      <c r="S14" s="13"/>
      <c r="T14" s="12"/>
      <c r="U14" s="13"/>
      <c r="V14" s="13"/>
    </row>
    <row x14ac:dyDescent="0.25" r="15" customHeight="1" ht="17.25">
      <c r="A15" s="4" t="s">
        <v>131</v>
      </c>
      <c r="B15" s="5">
        <v>0.275</v>
      </c>
      <c r="C15" s="5">
        <v>0.42500000000000004</v>
      </c>
      <c r="D15" s="5">
        <v>0.125</v>
      </c>
      <c r="E15" s="5">
        <v>0.125</v>
      </c>
      <c r="F15" s="5">
        <v>1.525</v>
      </c>
      <c r="G15" s="5">
        <v>0.125</v>
      </c>
      <c r="H15" s="5">
        <v>0.125</v>
      </c>
      <c r="I15" s="5">
        <v>0.125</v>
      </c>
      <c r="J15" s="5">
        <f>100-SUM(B15:I15)</f>
      </c>
      <c r="K15" s="4" t="s">
        <v>114</v>
      </c>
      <c r="L15" s="24">
        <v>2160</v>
      </c>
      <c r="M15" s="24">
        <v>0</v>
      </c>
      <c r="N15" s="4" t="s">
        <v>111</v>
      </c>
      <c r="O15" s="24">
        <v>0</v>
      </c>
      <c r="P15" s="12"/>
      <c r="Q15" s="12"/>
      <c r="R15" s="12"/>
      <c r="S15" s="13"/>
      <c r="T15" s="12"/>
      <c r="U15" s="13"/>
      <c r="V15" s="13"/>
    </row>
    <row x14ac:dyDescent="0.25" r="16" customHeight="1" ht="17.25">
      <c r="A16" s="4" t="s">
        <v>132</v>
      </c>
      <c r="B16" s="5">
        <v>0.275</v>
      </c>
      <c r="C16" s="5">
        <v>0.42500000000000004</v>
      </c>
      <c r="D16" s="5">
        <v>0.125</v>
      </c>
      <c r="E16" s="5">
        <v>0.725</v>
      </c>
      <c r="F16" s="5">
        <v>2.525</v>
      </c>
      <c r="G16" s="5">
        <v>0.125</v>
      </c>
      <c r="H16" s="5">
        <v>0.275</v>
      </c>
      <c r="I16" s="5">
        <v>0.225</v>
      </c>
      <c r="J16" s="5">
        <f>100-SUM(B16:I16)</f>
      </c>
      <c r="K16" s="4" t="s">
        <v>110</v>
      </c>
      <c r="L16" s="24">
        <v>1920</v>
      </c>
      <c r="M16" s="24">
        <v>0</v>
      </c>
      <c r="N16" s="4" t="s">
        <v>96</v>
      </c>
      <c r="O16" s="24">
        <v>0</v>
      </c>
      <c r="P16" s="12"/>
      <c r="Q16" s="12"/>
      <c r="R16" s="12"/>
      <c r="S16" s="13"/>
      <c r="T16" s="12"/>
      <c r="U16" s="13"/>
      <c r="V16" s="13"/>
    </row>
    <row x14ac:dyDescent="0.25" r="17" customHeight="1" ht="17.25">
      <c r="A17" s="4" t="s">
        <v>133</v>
      </c>
      <c r="B17" s="5">
        <v>0.42500000000000004</v>
      </c>
      <c r="C17" s="5">
        <v>0.42500000000000004</v>
      </c>
      <c r="D17" s="5">
        <v>0.125</v>
      </c>
      <c r="E17" s="5">
        <v>0.525</v>
      </c>
      <c r="F17" s="5">
        <v>3.025</v>
      </c>
      <c r="G17" s="5">
        <v>0.325</v>
      </c>
      <c r="H17" s="5">
        <v>0.225</v>
      </c>
      <c r="I17" s="5">
        <v>0.175</v>
      </c>
      <c r="J17" s="5">
        <f>100-SUM(B17:I17)</f>
      </c>
      <c r="K17" s="4" t="s">
        <v>114</v>
      </c>
      <c r="L17" s="24">
        <v>2160</v>
      </c>
      <c r="M17" s="24">
        <v>0</v>
      </c>
      <c r="N17" s="4" t="s">
        <v>111</v>
      </c>
      <c r="O17" s="24">
        <v>0</v>
      </c>
      <c r="P17" s="12"/>
      <c r="Q17" s="12"/>
      <c r="R17" s="12"/>
      <c r="S17" s="13"/>
      <c r="T17" s="12"/>
      <c r="U17" s="13"/>
      <c r="V17" s="13"/>
    </row>
    <row x14ac:dyDescent="0.25" r="18" customHeight="1" ht="17.25">
      <c r="A18" s="4" t="s">
        <v>134</v>
      </c>
      <c r="B18" s="5">
        <v>0.42500000000000004</v>
      </c>
      <c r="C18" s="5">
        <v>0.225</v>
      </c>
      <c r="D18" s="5">
        <v>0.125</v>
      </c>
      <c r="E18" s="5">
        <v>0.125</v>
      </c>
      <c r="F18" s="5">
        <v>0.525</v>
      </c>
      <c r="G18" s="5">
        <v>0.07500000000000001</v>
      </c>
      <c r="H18" s="5">
        <v>0.175</v>
      </c>
      <c r="I18" s="5">
        <v>0.125</v>
      </c>
      <c r="J18" s="5">
        <f>100-SUM(B18:I18)</f>
      </c>
      <c r="K18" s="4" t="s">
        <v>114</v>
      </c>
      <c r="L18" s="24">
        <v>2640</v>
      </c>
      <c r="M18" s="24">
        <v>0</v>
      </c>
      <c r="N18" s="4" t="s">
        <v>111</v>
      </c>
      <c r="O18" s="24">
        <v>0</v>
      </c>
      <c r="P18" s="12"/>
      <c r="Q18" s="12"/>
      <c r="R18" s="12"/>
      <c r="S18" s="13"/>
      <c r="T18" s="12"/>
      <c r="U18" s="13"/>
      <c r="V18" s="13"/>
    </row>
    <row x14ac:dyDescent="0.25" r="19" customHeight="1" ht="17.25">
      <c r="A19" s="4" t="s">
        <v>135</v>
      </c>
      <c r="B19" s="5">
        <v>0.525</v>
      </c>
      <c r="C19" s="5">
        <v>0.725</v>
      </c>
      <c r="D19" s="5">
        <v>1.025</v>
      </c>
      <c r="E19" s="5">
        <v>0.925</v>
      </c>
      <c r="F19" s="5">
        <v>1.025</v>
      </c>
      <c r="G19" s="5">
        <v>0.125</v>
      </c>
      <c r="H19" s="5">
        <v>0.275</v>
      </c>
      <c r="I19" s="5">
        <v>0.175</v>
      </c>
      <c r="J19" s="5">
        <f>100-SUM(B19:I19)</f>
      </c>
      <c r="K19" s="4" t="s">
        <v>114</v>
      </c>
      <c r="L19" s="24">
        <v>2160</v>
      </c>
      <c r="M19" s="24">
        <v>50</v>
      </c>
      <c r="N19" s="4" t="s">
        <v>111</v>
      </c>
      <c r="O19" s="24">
        <v>0</v>
      </c>
      <c r="P19" s="12"/>
      <c r="Q19" s="12"/>
      <c r="R19" s="12"/>
      <c r="S19" s="13"/>
      <c r="T19" s="12"/>
      <c r="U19" s="13"/>
      <c r="V19" s="13"/>
    </row>
    <row x14ac:dyDescent="0.25" r="20" customHeight="1" ht="17.25">
      <c r="A20" s="4" t="s">
        <v>136</v>
      </c>
      <c r="B20" s="5">
        <v>0.125</v>
      </c>
      <c r="C20" s="5">
        <v>0.225</v>
      </c>
      <c r="D20" s="5">
        <v>0.125</v>
      </c>
      <c r="E20" s="5">
        <v>0.055</v>
      </c>
      <c r="F20" s="5">
        <v>0.055</v>
      </c>
      <c r="G20" s="5">
        <v>0.055</v>
      </c>
      <c r="H20" s="5">
        <v>0.095</v>
      </c>
      <c r="I20" s="5">
        <v>0.055</v>
      </c>
      <c r="J20" s="5">
        <f>100-SUM(B20:I20)</f>
      </c>
      <c r="K20" s="4" t="s">
        <v>110</v>
      </c>
      <c r="L20" s="24">
        <v>1920</v>
      </c>
      <c r="M20" s="24">
        <v>0</v>
      </c>
      <c r="N20" s="4" t="s">
        <v>111</v>
      </c>
      <c r="O20" s="24">
        <v>0</v>
      </c>
      <c r="P20" s="12"/>
      <c r="Q20" s="12"/>
      <c r="R20" s="12"/>
      <c r="S20" s="13"/>
      <c r="T20" s="12"/>
      <c r="U20" s="13"/>
      <c r="V20" s="13"/>
    </row>
    <row x14ac:dyDescent="0.25" r="21" customHeight="1" ht="17.25">
      <c r="A21" s="4" t="s">
        <v>137</v>
      </c>
      <c r="B21" s="5">
        <v>0.325</v>
      </c>
      <c r="C21" s="5">
        <v>0.525</v>
      </c>
      <c r="D21" s="5">
        <v>2.025</v>
      </c>
      <c r="E21" s="5">
        <v>0.325</v>
      </c>
      <c r="F21" s="5">
        <v>2.725</v>
      </c>
      <c r="G21" s="5">
        <v>0.225</v>
      </c>
      <c r="H21" s="5">
        <v>7.025</v>
      </c>
      <c r="I21" s="5">
        <v>0.225</v>
      </c>
      <c r="J21" s="5">
        <f>100-SUM(B21:I21)</f>
      </c>
      <c r="K21" s="4" t="s">
        <v>114</v>
      </c>
      <c r="L21" s="24">
        <v>2160</v>
      </c>
      <c r="M21" s="24">
        <v>0</v>
      </c>
      <c r="N21" s="4" t="s">
        <v>111</v>
      </c>
      <c r="O21" s="24">
        <v>0</v>
      </c>
      <c r="P21" s="12"/>
      <c r="Q21" s="12"/>
      <c r="R21" s="12"/>
      <c r="S21" s="13"/>
      <c r="T21" s="12"/>
      <c r="U21" s="13"/>
      <c r="V21" s="13"/>
    </row>
    <row x14ac:dyDescent="0.25" r="22" customHeight="1" ht="17.25">
      <c r="A22" s="4" t="s">
        <v>138</v>
      </c>
      <c r="B22" s="5">
        <v>0.28500000000000003</v>
      </c>
      <c r="C22" s="5">
        <v>0.47500000000000003</v>
      </c>
      <c r="D22" s="5">
        <v>0.145</v>
      </c>
      <c r="E22" s="5">
        <v>0.775</v>
      </c>
      <c r="F22" s="5">
        <v>2.525</v>
      </c>
      <c r="G22" s="5">
        <v>0.125</v>
      </c>
      <c r="H22" s="5">
        <v>0.275</v>
      </c>
      <c r="I22" s="5">
        <v>0.225</v>
      </c>
      <c r="J22" s="5">
        <f>100-SUM(B22:I22)</f>
      </c>
      <c r="K22" s="4" t="s">
        <v>114</v>
      </c>
      <c r="L22" s="24">
        <v>2640</v>
      </c>
      <c r="M22" s="24">
        <v>0</v>
      </c>
      <c r="N22" s="4" t="s">
        <v>111</v>
      </c>
      <c r="O22" s="24">
        <v>0</v>
      </c>
      <c r="P22" s="12"/>
      <c r="Q22" s="12"/>
      <c r="R22" s="12"/>
      <c r="S22" s="13"/>
      <c r="T22" s="12"/>
      <c r="U22" s="13"/>
      <c r="V22" s="13"/>
    </row>
    <row x14ac:dyDescent="0.25" r="23" customHeight="1" ht="17.25">
      <c r="A23" s="4" t="s">
        <v>139</v>
      </c>
      <c r="B23" s="5">
        <v>0.47500000000000003</v>
      </c>
      <c r="C23" s="5">
        <v>0.47500000000000003</v>
      </c>
      <c r="D23" s="5">
        <v>0.145</v>
      </c>
      <c r="E23" s="5">
        <v>0.625</v>
      </c>
      <c r="F23" s="5">
        <v>3.125</v>
      </c>
      <c r="G23" s="5">
        <v>0.325</v>
      </c>
      <c r="H23" s="5">
        <v>0.225</v>
      </c>
      <c r="I23" s="5">
        <v>0.175</v>
      </c>
      <c r="J23" s="5">
        <f>100-SUM(B23:I23)</f>
      </c>
      <c r="K23" s="4" t="s">
        <v>114</v>
      </c>
      <c r="L23" s="24">
        <v>2160</v>
      </c>
      <c r="M23" s="24">
        <v>80</v>
      </c>
      <c r="N23" s="4" t="s">
        <v>111</v>
      </c>
      <c r="O23" s="24">
        <v>0</v>
      </c>
      <c r="P23" s="12"/>
      <c r="Q23" s="12"/>
      <c r="R23" s="12"/>
      <c r="S23" s="13"/>
      <c r="T23" s="12"/>
      <c r="U23" s="13"/>
      <c r="V23" s="13"/>
    </row>
    <row x14ac:dyDescent="0.25" r="24" customHeight="1" ht="17.25">
      <c r="A24" s="4" t="s">
        <v>140</v>
      </c>
      <c r="B24" s="5">
        <v>0.47500000000000003</v>
      </c>
      <c r="C24" s="5">
        <v>0.245</v>
      </c>
      <c r="D24" s="5">
        <v>0.135</v>
      </c>
      <c r="E24" s="5">
        <v>0.135</v>
      </c>
      <c r="F24" s="5">
        <v>0.525</v>
      </c>
      <c r="G24" s="5">
        <v>0.07500000000000001</v>
      </c>
      <c r="H24" s="5">
        <v>0.175</v>
      </c>
      <c r="I24" s="5">
        <v>0.125</v>
      </c>
      <c r="J24" s="5">
        <f>100-SUM(B24:I24)</f>
      </c>
      <c r="K24" s="4" t="s">
        <v>110</v>
      </c>
      <c r="L24" s="24">
        <v>1920</v>
      </c>
      <c r="M24" s="24">
        <v>0</v>
      </c>
      <c r="N24" s="4" t="s">
        <v>111</v>
      </c>
      <c r="O24" s="24">
        <v>0</v>
      </c>
      <c r="P24" s="12"/>
      <c r="Q24" s="12"/>
      <c r="R24" s="12"/>
      <c r="S24" s="13"/>
      <c r="T24" s="12"/>
      <c r="U24" s="13"/>
      <c r="V24" s="13"/>
    </row>
    <row x14ac:dyDescent="0.25" r="25" customHeight="1" ht="17.25">
      <c r="A25" s="4" t="s">
        <v>141</v>
      </c>
      <c r="B25" s="5">
        <v>0.625</v>
      </c>
      <c r="C25" s="5">
        <v>0.775</v>
      </c>
      <c r="D25" s="5">
        <v>1.2249999999999999</v>
      </c>
      <c r="E25" s="5">
        <v>0.925</v>
      </c>
      <c r="F25" s="5">
        <v>1.025</v>
      </c>
      <c r="G25" s="5">
        <v>0.125</v>
      </c>
      <c r="H25" s="5">
        <v>0.275</v>
      </c>
      <c r="I25" s="5">
        <v>0.175</v>
      </c>
      <c r="J25" s="5">
        <f>100-SUM(B25:I25)</f>
      </c>
      <c r="K25" s="4" t="s">
        <v>110</v>
      </c>
      <c r="L25" s="24">
        <v>1920</v>
      </c>
      <c r="M25" s="24">
        <v>0</v>
      </c>
      <c r="N25" s="4" t="s">
        <v>111</v>
      </c>
      <c r="O25" s="24">
        <v>0</v>
      </c>
      <c r="P25" s="12"/>
      <c r="Q25" s="12"/>
      <c r="R25" s="12"/>
      <c r="S25" s="13"/>
      <c r="T25" s="12"/>
      <c r="U25" s="13"/>
      <c r="V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/>
  </sheetViews>
  <sheetFormatPr defaultRowHeight="15" x14ac:dyDescent="0.25"/>
  <cols>
    <col min="1" max="1" style="15" width="12.43357142857143" customWidth="1" bestFit="1"/>
    <col min="2" max="2" style="15" width="12.290714285714287" customWidth="1" bestFit="1"/>
    <col min="3" max="3" style="42" width="20.14785714285714" customWidth="1" bestFit="1"/>
  </cols>
  <sheetData>
    <row x14ac:dyDescent="0.25" r="1" customHeight="1" ht="17.25">
      <c r="A1" s="1" t="s">
        <v>0</v>
      </c>
      <c r="B1" s="1" t="s">
        <v>99</v>
      </c>
      <c r="C1" s="3" t="s">
        <v>100</v>
      </c>
    </row>
    <row x14ac:dyDescent="0.25" r="2" customHeight="1" ht="17.25">
      <c r="A2" s="4" t="s">
        <v>72</v>
      </c>
      <c r="B2" s="4" t="s">
        <v>101</v>
      </c>
      <c r="C2" s="24">
        <v>56</v>
      </c>
    </row>
    <row x14ac:dyDescent="0.25" r="3" customHeight="1" ht="17.25">
      <c r="A3" s="4" t="s">
        <v>72</v>
      </c>
      <c r="B3" s="4" t="s">
        <v>102</v>
      </c>
      <c r="C3" s="24">
        <v>400</v>
      </c>
    </row>
    <row x14ac:dyDescent="0.25" r="4" customHeight="1" ht="17.25">
      <c r="A4" s="4" t="s">
        <v>74</v>
      </c>
      <c r="B4" s="4" t="s">
        <v>101</v>
      </c>
      <c r="C4" s="24">
        <v>40</v>
      </c>
    </row>
    <row x14ac:dyDescent="0.25" r="5" customHeight="1" ht="17.25">
      <c r="A5" s="4" t="s">
        <v>74</v>
      </c>
      <c r="B5" s="4" t="s">
        <v>102</v>
      </c>
      <c r="C5" s="24">
        <v>500</v>
      </c>
    </row>
    <row x14ac:dyDescent="0.25" r="6" customHeight="1" ht="17.25">
      <c r="A6" s="4" t="s">
        <v>77</v>
      </c>
      <c r="B6" s="4" t="s">
        <v>101</v>
      </c>
      <c r="C6" s="24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14" width="14.719285714285713" customWidth="1" bestFit="1"/>
    <col min="2" max="2" style="16" width="12.43357142857143" customWidth="1" bestFit="1"/>
  </cols>
  <sheetData>
    <row x14ac:dyDescent="0.25" r="1" customHeight="1" ht="17.25">
      <c r="A1" s="55" t="s">
        <v>93</v>
      </c>
      <c r="B1" s="56" t="s">
        <v>94</v>
      </c>
    </row>
    <row x14ac:dyDescent="0.25" r="2" customHeight="1" ht="17.25">
      <c r="A2" s="57" t="s">
        <v>95</v>
      </c>
      <c r="B2" s="32">
        <v>1.0815</v>
      </c>
    </row>
    <row x14ac:dyDescent="0.25" r="3" customHeight="1" ht="17.25">
      <c r="A3" s="57" t="s">
        <v>96</v>
      </c>
      <c r="B3" s="32">
        <v>1.1026712887438823</v>
      </c>
    </row>
    <row x14ac:dyDescent="0.25" r="4" customHeight="1" ht="17.25">
      <c r="A4" s="57" t="s">
        <v>94</v>
      </c>
      <c r="B4" s="32">
        <v>1</v>
      </c>
    </row>
    <row x14ac:dyDescent="0.25" r="5" customHeight="1" ht="17.25">
      <c r="A5" s="57" t="s">
        <v>97</v>
      </c>
      <c r="B5" s="32">
        <v>1.36</v>
      </c>
    </row>
    <row x14ac:dyDescent="0.25" r="6" customHeight="1" ht="17.25">
      <c r="A6" s="57" t="s">
        <v>98</v>
      </c>
      <c r="B6" s="32">
        <v>0.13819143634760606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15" width="4.719285714285714" customWidth="1" bestFit="1"/>
    <col min="2" max="2" style="15" width="9.719285714285713" customWidth="1" bestFit="1"/>
    <col min="3" max="3" style="16" width="12.43357142857143" customWidth="1" bestFit="1"/>
    <col min="4" max="4" style="16" width="12.43357142857143" customWidth="1" bestFit="1"/>
    <col min="5" max="5" style="16" width="12.43357142857143" customWidth="1" bestFit="1"/>
    <col min="6" max="6" style="16" width="12.43357142857143" customWidth="1" bestFit="1"/>
    <col min="7" max="7" style="42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  <col min="11" max="11" style="54" width="12.43357142857143" customWidth="1" bestFit="1"/>
    <col min="12" max="12" style="18" width="12.43357142857143" customWidth="1" bestFit="1"/>
  </cols>
  <sheetData>
    <row x14ac:dyDescent="0.25" r="1" customHeight="1" ht="17.25">
      <c r="A1" s="51" t="s">
        <v>16</v>
      </c>
      <c r="B1" s="1" t="s">
        <v>17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18</v>
      </c>
      <c r="L1" s="3" t="s">
        <v>19</v>
      </c>
    </row>
    <row x14ac:dyDescent="0.25" r="2" customHeight="1" ht="17.25">
      <c r="A2" s="52" t="s">
        <v>72</v>
      </c>
      <c r="B2" s="4" t="s">
        <v>13</v>
      </c>
      <c r="C2" s="5">
        <v>0.25</v>
      </c>
      <c r="D2" s="5">
        <v>0.4</v>
      </c>
      <c r="E2" s="5">
        <v>0.05</v>
      </c>
      <c r="F2" s="5">
        <v>0.05</v>
      </c>
      <c r="G2" s="5">
        <v>0.05</v>
      </c>
      <c r="H2" s="5">
        <v>0.05</v>
      </c>
      <c r="I2" s="5">
        <v>0.05</v>
      </c>
      <c r="J2" s="5">
        <v>0.03</v>
      </c>
      <c r="K2" s="6">
        <f>100-SUM(C2:J2)</f>
      </c>
      <c r="L2" s="24">
        <v>3000</v>
      </c>
    </row>
    <row x14ac:dyDescent="0.25" r="3" customHeight="1" ht="17.25">
      <c r="A3" s="52" t="s">
        <v>72</v>
      </c>
      <c r="B3" s="4" t="s">
        <v>73</v>
      </c>
      <c r="C3" s="5">
        <v>0.95</v>
      </c>
      <c r="D3" s="5">
        <v>0.95</v>
      </c>
      <c r="E3" s="5">
        <v>0.1</v>
      </c>
      <c r="F3" s="5">
        <v>0.05</v>
      </c>
      <c r="G3" s="5">
        <v>0.05</v>
      </c>
      <c r="H3" s="5">
        <v>0.05</v>
      </c>
      <c r="I3" s="5">
        <v>0.1</v>
      </c>
      <c r="J3" s="5">
        <v>0.05</v>
      </c>
      <c r="K3" s="6">
        <f>100-SUM(C3:J3)</f>
      </c>
      <c r="L3" s="24">
        <v>2850</v>
      </c>
    </row>
    <row x14ac:dyDescent="0.25" r="4" customHeight="1" ht="17.25">
      <c r="A4" s="52" t="s">
        <v>74</v>
      </c>
      <c r="B4" s="4" t="s">
        <v>75</v>
      </c>
      <c r="C4" s="5">
        <v>0.5</v>
      </c>
      <c r="D4" s="5">
        <v>0.5</v>
      </c>
      <c r="E4" s="24">
        <v>4</v>
      </c>
      <c r="F4" s="5">
        <v>0.5</v>
      </c>
      <c r="G4" s="5">
        <v>1.3</v>
      </c>
      <c r="H4" s="5">
        <v>0.1</v>
      </c>
      <c r="I4" s="5">
        <v>0.25</v>
      </c>
      <c r="J4" s="5">
        <v>0.15</v>
      </c>
      <c r="K4" s="6">
        <f>100-SUM(C4:J4)</f>
      </c>
      <c r="L4" s="24">
        <v>3450</v>
      </c>
    </row>
    <row x14ac:dyDescent="0.25" r="5" customHeight="1" ht="17.25">
      <c r="A5" s="52" t="s">
        <v>74</v>
      </c>
      <c r="B5" s="4" t="s">
        <v>76</v>
      </c>
      <c r="C5" s="5">
        <v>0.6</v>
      </c>
      <c r="D5" s="5">
        <v>0.7</v>
      </c>
      <c r="E5" s="5">
        <v>0.1</v>
      </c>
      <c r="F5" s="24">
        <v>1</v>
      </c>
      <c r="G5" s="5">
        <v>0.1</v>
      </c>
      <c r="H5" s="5">
        <v>0.1</v>
      </c>
      <c r="I5" s="5">
        <v>0.1</v>
      </c>
      <c r="J5" s="5">
        <v>0.05</v>
      </c>
      <c r="K5" s="6">
        <f>100-SUM(C5:J5)</f>
      </c>
      <c r="L5" s="24">
        <v>2175</v>
      </c>
    </row>
    <row x14ac:dyDescent="0.25" r="6" customHeight="1" ht="17.25">
      <c r="A6" s="53" t="s">
        <v>77</v>
      </c>
      <c r="B6" s="4" t="s">
        <v>78</v>
      </c>
      <c r="C6" s="5">
        <v>0.25</v>
      </c>
      <c r="D6" s="5">
        <v>0.4</v>
      </c>
      <c r="E6" s="5">
        <v>0.1</v>
      </c>
      <c r="F6" s="5">
        <v>0.1</v>
      </c>
      <c r="G6" s="5">
        <v>2.4</v>
      </c>
      <c r="H6" s="5">
        <v>0.2</v>
      </c>
      <c r="I6" s="5">
        <v>0.1</v>
      </c>
      <c r="J6" s="5">
        <v>0.15</v>
      </c>
      <c r="K6" s="6">
        <f>100-SUM(C6:J6)</f>
      </c>
      <c r="L6" s="13"/>
    </row>
    <row x14ac:dyDescent="0.25" r="7" customHeight="1" ht="17.25">
      <c r="A7" s="53" t="s">
        <v>77</v>
      </c>
      <c r="B7" s="4" t="s">
        <v>79</v>
      </c>
      <c r="C7" s="5">
        <v>0.4</v>
      </c>
      <c r="D7" s="5">
        <v>0.4</v>
      </c>
      <c r="E7" s="5">
        <v>0.1</v>
      </c>
      <c r="F7" s="5">
        <v>0.5</v>
      </c>
      <c r="G7" s="5">
        <v>4.5</v>
      </c>
      <c r="H7" s="5">
        <v>0.1</v>
      </c>
      <c r="I7" s="5">
        <v>0.25</v>
      </c>
      <c r="J7" s="5">
        <v>0.15</v>
      </c>
      <c r="K7" s="6">
        <f>100-SUM(C7:J7)</f>
      </c>
      <c r="L7" s="13"/>
    </row>
    <row x14ac:dyDescent="0.25" r="8" customHeight="1" ht="17.25">
      <c r="A8" s="52" t="s">
        <v>72</v>
      </c>
      <c r="B8" s="4" t="s">
        <v>20</v>
      </c>
      <c r="C8" s="5">
        <v>0.5</v>
      </c>
      <c r="D8" s="5">
        <v>0.7</v>
      </c>
      <c r="E8" s="5">
        <v>0.2</v>
      </c>
      <c r="F8" s="5">
        <v>0.15</v>
      </c>
      <c r="G8" s="24">
        <v>1</v>
      </c>
      <c r="H8" s="5">
        <v>0.2</v>
      </c>
      <c r="I8" s="5">
        <v>0.25</v>
      </c>
      <c r="J8" s="5">
        <v>0.15</v>
      </c>
      <c r="K8" s="6">
        <f>100-SUM(C8:J8)</f>
      </c>
      <c r="L8" s="13"/>
    </row>
    <row x14ac:dyDescent="0.25" r="9" customHeight="1" ht="17.25">
      <c r="A9" s="52" t="s">
        <v>72</v>
      </c>
      <c r="B9" s="4" t="s">
        <v>80</v>
      </c>
      <c r="C9" s="5">
        <v>0.3</v>
      </c>
      <c r="D9" s="5">
        <v>0.35</v>
      </c>
      <c r="E9" s="5">
        <v>0.1</v>
      </c>
      <c r="F9" s="5">
        <v>0.1</v>
      </c>
      <c r="G9" s="5">
        <v>0.6</v>
      </c>
      <c r="H9" s="5">
        <v>0.1</v>
      </c>
      <c r="I9" s="5">
        <v>0.1</v>
      </c>
      <c r="J9" s="5">
        <v>0.1</v>
      </c>
      <c r="K9" s="6">
        <f>100-SUM(C9:J9)</f>
      </c>
      <c r="L9" s="13"/>
    </row>
    <row x14ac:dyDescent="0.25" r="10" customHeight="1" ht="17.25">
      <c r="A10" s="52" t="s">
        <v>72</v>
      </c>
      <c r="B10" s="4" t="s">
        <v>81</v>
      </c>
      <c r="C10" s="5">
        <v>0.4</v>
      </c>
      <c r="D10" s="5">
        <v>0.5</v>
      </c>
      <c r="E10" s="5">
        <v>1.5</v>
      </c>
      <c r="F10" s="5">
        <v>0.3</v>
      </c>
      <c r="G10" s="5">
        <v>2.3</v>
      </c>
      <c r="H10" s="5">
        <v>0.2</v>
      </c>
      <c r="I10" s="24">
        <v>6</v>
      </c>
      <c r="J10" s="5">
        <v>0.2</v>
      </c>
      <c r="K10" s="6">
        <f>100-SUM(C10:J10)</f>
      </c>
      <c r="L10" s="13"/>
    </row>
    <row x14ac:dyDescent="0.25" r="11" customHeight="1" ht="17.25">
      <c r="A11" s="52" t="s">
        <v>72</v>
      </c>
      <c r="B11" s="4" t="s">
        <v>82</v>
      </c>
      <c r="C11" s="5">
        <v>0.6</v>
      </c>
      <c r="D11" s="5">
        <v>0.7</v>
      </c>
      <c r="E11" s="5">
        <v>0.1</v>
      </c>
      <c r="F11" s="5">
        <v>0.2</v>
      </c>
      <c r="G11" s="5">
        <v>0.05</v>
      </c>
      <c r="H11" s="5">
        <v>0.05</v>
      </c>
      <c r="I11" s="5">
        <v>0.1</v>
      </c>
      <c r="J11" s="5">
        <v>0.08</v>
      </c>
      <c r="K11" s="6">
        <f>100-SUM(C11:J11)</f>
      </c>
      <c r="L11" s="13"/>
    </row>
    <row x14ac:dyDescent="0.25" r="12" customHeight="1" ht="17.25">
      <c r="A12" s="52" t="s">
        <v>72</v>
      </c>
      <c r="B12" s="4" t="s">
        <v>83</v>
      </c>
      <c r="C12" s="5">
        <v>0.3</v>
      </c>
      <c r="D12" s="5">
        <v>0.7</v>
      </c>
      <c r="E12" s="5">
        <v>0.25</v>
      </c>
      <c r="F12" s="5">
        <v>1.3</v>
      </c>
      <c r="G12" s="24">
        <v>1</v>
      </c>
      <c r="H12" s="5">
        <v>0.05</v>
      </c>
      <c r="I12" s="5">
        <v>0.25</v>
      </c>
      <c r="J12" s="5">
        <v>0.05</v>
      </c>
      <c r="K12" s="6">
        <f>100-SUM(C12:J12)</f>
      </c>
      <c r="L12" s="13"/>
    </row>
    <row x14ac:dyDescent="0.25" r="13" customHeight="1" ht="17.25">
      <c r="A13" s="52" t="s">
        <v>74</v>
      </c>
      <c r="B13" s="4" t="s">
        <v>84</v>
      </c>
      <c r="C13" s="5">
        <v>0.6</v>
      </c>
      <c r="D13" s="5">
        <v>0.7</v>
      </c>
      <c r="E13" s="5">
        <v>0.3</v>
      </c>
      <c r="F13" s="5">
        <v>0.5</v>
      </c>
      <c r="G13" s="5">
        <v>0.3</v>
      </c>
      <c r="H13" s="5">
        <v>0.2</v>
      </c>
      <c r="I13" s="5">
        <v>0.4</v>
      </c>
      <c r="J13" s="5">
        <v>0.1</v>
      </c>
      <c r="K13" s="6">
        <f>100-SUM(C13:J13)</f>
      </c>
      <c r="L13" s="13"/>
    </row>
    <row x14ac:dyDescent="0.25" r="14" customHeight="1" ht="17.25">
      <c r="A14" s="52" t="s">
        <v>74</v>
      </c>
      <c r="B14" s="4" t="s">
        <v>85</v>
      </c>
      <c r="C14" s="5">
        <v>0.3</v>
      </c>
      <c r="D14" s="5">
        <v>0.7</v>
      </c>
      <c r="E14" s="5">
        <v>0.2</v>
      </c>
      <c r="F14" s="5">
        <v>0.2</v>
      </c>
      <c r="G14" s="5">
        <v>0.6</v>
      </c>
      <c r="H14" s="5">
        <v>0.1</v>
      </c>
      <c r="I14" s="5">
        <v>0.25</v>
      </c>
      <c r="J14" s="5">
        <v>0.1</v>
      </c>
      <c r="K14" s="6">
        <f>100-SUM(C14:J14)</f>
      </c>
      <c r="L14" s="13"/>
    </row>
    <row x14ac:dyDescent="0.25" r="15" customHeight="1" ht="17.25">
      <c r="A15" s="52" t="s">
        <v>74</v>
      </c>
      <c r="B15" s="4" t="s">
        <v>86</v>
      </c>
      <c r="C15" s="5">
        <v>0.25</v>
      </c>
      <c r="D15" s="5">
        <v>0.4</v>
      </c>
      <c r="E15" s="5">
        <v>0.1</v>
      </c>
      <c r="F15" s="5">
        <v>0.1</v>
      </c>
      <c r="G15" s="5">
        <v>1.5</v>
      </c>
      <c r="H15" s="5">
        <v>0.1</v>
      </c>
      <c r="I15" s="5">
        <v>0.1</v>
      </c>
      <c r="J15" s="5">
        <v>0.1</v>
      </c>
      <c r="K15" s="6">
        <f>100-SUM(C15:J15)</f>
      </c>
      <c r="L15" s="13"/>
    </row>
    <row x14ac:dyDescent="0.25" r="16" customHeight="1" ht="17.25">
      <c r="A16" s="52" t="s">
        <v>74</v>
      </c>
      <c r="B16" s="4" t="s">
        <v>87</v>
      </c>
      <c r="C16" s="5">
        <v>0.25</v>
      </c>
      <c r="D16" s="5">
        <v>0.4</v>
      </c>
      <c r="E16" s="5">
        <v>0.1</v>
      </c>
      <c r="F16" s="5">
        <v>0.7</v>
      </c>
      <c r="G16" s="5">
        <v>2.5</v>
      </c>
      <c r="H16" s="5">
        <v>0.1</v>
      </c>
      <c r="I16" s="5">
        <v>0.25</v>
      </c>
      <c r="J16" s="5">
        <v>0.2</v>
      </c>
      <c r="K16" s="6">
        <f>100-SUM(C16:J16)</f>
      </c>
      <c r="L16" s="13"/>
    </row>
    <row x14ac:dyDescent="0.25" r="17" customHeight="1" ht="17.25">
      <c r="A17" s="52" t="s">
        <v>74</v>
      </c>
      <c r="B17" s="4" t="s">
        <v>88</v>
      </c>
      <c r="C17" s="5">
        <v>0.4</v>
      </c>
      <c r="D17" s="5">
        <v>0.4</v>
      </c>
      <c r="E17" s="5">
        <v>0.1</v>
      </c>
      <c r="F17" s="5">
        <v>0.5</v>
      </c>
      <c r="G17" s="24">
        <v>3</v>
      </c>
      <c r="H17" s="5">
        <v>0.3</v>
      </c>
      <c r="I17" s="5">
        <v>0.2</v>
      </c>
      <c r="J17" s="5">
        <v>0.15</v>
      </c>
      <c r="K17" s="6">
        <f>100-SUM(C17:J17)</f>
      </c>
      <c r="L17" s="13"/>
    </row>
    <row x14ac:dyDescent="0.25" r="18" customHeight="1" ht="17.25">
      <c r="A18" s="53" t="s">
        <v>77</v>
      </c>
      <c r="B18" s="4" t="s">
        <v>89</v>
      </c>
      <c r="C18" s="5">
        <v>0.4</v>
      </c>
      <c r="D18" s="5">
        <v>0.2</v>
      </c>
      <c r="E18" s="5">
        <v>0.1</v>
      </c>
      <c r="F18" s="5">
        <v>0.1</v>
      </c>
      <c r="G18" s="5">
        <v>0.5</v>
      </c>
      <c r="H18" s="5">
        <v>0.05</v>
      </c>
      <c r="I18" s="5">
        <v>0.15</v>
      </c>
      <c r="J18" s="5">
        <v>0.1</v>
      </c>
      <c r="K18" s="6">
        <f>100-SUM(C18:J18)</f>
      </c>
      <c r="L18" s="13"/>
    </row>
    <row x14ac:dyDescent="0.25" r="19" customHeight="1" ht="17.25">
      <c r="A19" s="53" t="s">
        <v>77</v>
      </c>
      <c r="B19" s="4" t="s">
        <v>90</v>
      </c>
      <c r="C19" s="5">
        <v>0.5</v>
      </c>
      <c r="D19" s="5">
        <v>0.7</v>
      </c>
      <c r="E19" s="24">
        <v>1</v>
      </c>
      <c r="F19" s="5">
        <v>0.9</v>
      </c>
      <c r="G19" s="24">
        <v>1</v>
      </c>
      <c r="H19" s="5">
        <v>0.1</v>
      </c>
      <c r="I19" s="5">
        <v>0.25</v>
      </c>
      <c r="J19" s="5">
        <v>0.15</v>
      </c>
      <c r="K19" s="6">
        <f>100-SUM(C19:J19)</f>
      </c>
      <c r="L19" s="13"/>
    </row>
    <row x14ac:dyDescent="0.25" r="20" customHeight="1" ht="17.25">
      <c r="A20" s="53" t="s">
        <v>77</v>
      </c>
      <c r="B20" s="4" t="s">
        <v>91</v>
      </c>
      <c r="C20" s="5">
        <v>0.1</v>
      </c>
      <c r="D20" s="5">
        <v>0.2</v>
      </c>
      <c r="E20" s="5">
        <v>0.1</v>
      </c>
      <c r="F20" s="5">
        <v>0.03</v>
      </c>
      <c r="G20" s="5">
        <v>0.03</v>
      </c>
      <c r="H20" s="5">
        <v>0.03</v>
      </c>
      <c r="I20" s="5">
        <v>0.07</v>
      </c>
      <c r="J20" s="5">
        <v>0.03</v>
      </c>
      <c r="K20" s="6">
        <f>100-SUM(C20:J20)</f>
      </c>
      <c r="L20" s="13"/>
    </row>
    <row x14ac:dyDescent="0.25" r="21" customHeight="1" ht="17.25">
      <c r="A21" s="53" t="s">
        <v>77</v>
      </c>
      <c r="B21" s="4" t="s">
        <v>92</v>
      </c>
      <c r="C21" s="5">
        <v>0.3</v>
      </c>
      <c r="D21" s="5">
        <v>0.5</v>
      </c>
      <c r="E21" s="24">
        <v>2</v>
      </c>
      <c r="F21" s="5">
        <v>0.3</v>
      </c>
      <c r="G21" s="5">
        <v>2.7</v>
      </c>
      <c r="H21" s="5">
        <v>0.2</v>
      </c>
      <c r="I21" s="24">
        <v>7</v>
      </c>
      <c r="J21" s="5">
        <v>0.2</v>
      </c>
      <c r="K21" s="6">
        <f>100-SUM(C21:J21)</f>
      </c>
      <c r="L21" s="13"/>
    </row>
    <row x14ac:dyDescent="0.25" r="22" customHeight="1" ht="17.25">
      <c r="A22" s="53" t="s">
        <v>77</v>
      </c>
      <c r="B22" s="4" t="s">
        <v>87</v>
      </c>
      <c r="C22" s="5">
        <v>0.26</v>
      </c>
      <c r="D22" s="5">
        <v>0.45</v>
      </c>
      <c r="E22" s="5">
        <v>0.12</v>
      </c>
      <c r="F22" s="5">
        <v>0.75</v>
      </c>
      <c r="G22" s="5">
        <v>2.5</v>
      </c>
      <c r="H22" s="5">
        <v>0.1</v>
      </c>
      <c r="I22" s="5">
        <v>0.25</v>
      </c>
      <c r="J22" s="5">
        <v>0.2</v>
      </c>
      <c r="K22" s="6">
        <f>100-SUM(C22:J22)</f>
      </c>
      <c r="L22" s="13"/>
    </row>
    <row x14ac:dyDescent="0.25" r="23" customHeight="1" ht="17.25">
      <c r="A23" s="53" t="s">
        <v>77</v>
      </c>
      <c r="B23" s="4" t="s">
        <v>88</v>
      </c>
      <c r="C23" s="5">
        <v>0.45</v>
      </c>
      <c r="D23" s="5">
        <v>0.45</v>
      </c>
      <c r="E23" s="5">
        <v>0.12</v>
      </c>
      <c r="F23" s="5">
        <v>0.6</v>
      </c>
      <c r="G23" s="5">
        <v>3.1</v>
      </c>
      <c r="H23" s="5">
        <v>0.3</v>
      </c>
      <c r="I23" s="5">
        <v>0.2</v>
      </c>
      <c r="J23" s="5">
        <v>0.15</v>
      </c>
      <c r="K23" s="6">
        <f>100-SUM(C23:J23)</f>
      </c>
      <c r="L23" s="13"/>
    </row>
    <row x14ac:dyDescent="0.25" r="24" customHeight="1" ht="17.25">
      <c r="A24" s="52" t="s">
        <v>74</v>
      </c>
      <c r="B24" s="4" t="s">
        <v>89</v>
      </c>
      <c r="C24" s="5">
        <v>0.45</v>
      </c>
      <c r="D24" s="5">
        <v>0.22</v>
      </c>
      <c r="E24" s="5">
        <v>0.11</v>
      </c>
      <c r="F24" s="5">
        <v>0.11</v>
      </c>
      <c r="G24" s="5">
        <v>0.5</v>
      </c>
      <c r="H24" s="5">
        <v>0.05</v>
      </c>
      <c r="I24" s="5">
        <v>0.15</v>
      </c>
      <c r="J24" s="5">
        <v>0.1</v>
      </c>
      <c r="K24" s="6">
        <f>100-SUM(C24:J24)</f>
      </c>
      <c r="L24" s="13"/>
    </row>
    <row x14ac:dyDescent="0.25" r="25" customHeight="1" ht="17.25">
      <c r="A25" s="52" t="s">
        <v>74</v>
      </c>
      <c r="B25" s="4" t="s">
        <v>90</v>
      </c>
      <c r="C25" s="5">
        <v>0.6</v>
      </c>
      <c r="D25" s="5">
        <v>0.75</v>
      </c>
      <c r="E25" s="5">
        <v>1.2</v>
      </c>
      <c r="F25" s="5">
        <v>0.9</v>
      </c>
      <c r="G25" s="24">
        <v>1</v>
      </c>
      <c r="H25" s="5">
        <v>0.1</v>
      </c>
      <c r="I25" s="5">
        <v>0.25</v>
      </c>
      <c r="J25" s="5">
        <v>0.15</v>
      </c>
      <c r="K25" s="6">
        <f>100-SUM(C25:J25)</f>
      </c>
      <c r="L25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7"/>
  <sheetViews>
    <sheetView workbookViewId="0" tabSelected="1"/>
  </sheetViews>
  <sheetFormatPr defaultRowHeight="15" x14ac:dyDescent="0.25"/>
  <cols>
    <col min="1" max="1" style="14" width="13.862142857142858" customWidth="1" bestFit="1"/>
    <col min="2" max="2" style="14" width="12.005" customWidth="1" bestFit="1"/>
    <col min="3" max="3" style="50" width="12.43357142857143" customWidth="1" bestFit="1"/>
    <col min="4" max="4" style="50" width="12.43357142857143" customWidth="1" bestFit="1"/>
    <col min="5" max="5" style="50" width="12.43357142857143" customWidth="1" bestFit="1"/>
    <col min="6" max="6" style="50" width="12.43357142857143" customWidth="1" bestFit="1"/>
    <col min="7" max="7" style="50" width="12.43357142857143" customWidth="1" bestFit="1"/>
    <col min="8" max="8" style="50" width="12.43357142857143" customWidth="1" bestFit="1"/>
    <col min="9" max="9" style="50" width="12.43357142857143" customWidth="1" bestFit="1"/>
    <col min="10" max="10" style="50" width="12.43357142857143" customWidth="1" bestFit="1"/>
    <col min="11" max="11" style="50" width="12.43357142857143" customWidth="1" bestFit="1"/>
    <col min="12" max="12" style="14" width="78.14785714285713" customWidth="1" bestFit="1"/>
    <col min="13" max="13" style="14" width="12.43357142857143" customWidth="1" bestFit="1"/>
    <col min="14" max="14" style="14" width="56.29071428571429" customWidth="1" bestFit="1"/>
    <col min="15" max="15" style="14" width="12.43357142857143" customWidth="1" bestFit="1"/>
    <col min="16" max="16" style="14" width="12.43357142857143" customWidth="1" bestFit="1"/>
  </cols>
  <sheetData>
    <row x14ac:dyDescent="0.25" r="1" customHeight="1" ht="17.25">
      <c r="A1" s="1" t="s">
        <v>16</v>
      </c>
      <c r="B1" s="1" t="s">
        <v>17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18</v>
      </c>
      <c r="L1" s="1" t="s">
        <v>51</v>
      </c>
      <c r="M1" s="1" t="s">
        <v>52</v>
      </c>
      <c r="N1" s="1" t="s">
        <v>53</v>
      </c>
      <c r="O1" s="12"/>
      <c r="P1" s="12"/>
    </row>
    <row x14ac:dyDescent="0.25" r="2" customHeight="1" ht="17.25">
      <c r="A2" s="4" t="s">
        <v>12</v>
      </c>
      <c r="B2" s="4" t="s">
        <v>13</v>
      </c>
      <c r="C2" s="5">
        <v>0.25</v>
      </c>
      <c r="D2" s="5">
        <v>0.4</v>
      </c>
      <c r="E2" s="5">
        <v>0.05</v>
      </c>
      <c r="F2" s="5">
        <v>0.05</v>
      </c>
      <c r="G2" s="5">
        <v>0.05</v>
      </c>
      <c r="H2" s="5">
        <v>0.05</v>
      </c>
      <c r="I2" s="5">
        <v>0.05</v>
      </c>
      <c r="J2" s="5">
        <v>0.03</v>
      </c>
      <c r="K2" s="6">
        <f>100-SUM(C2:J2)</f>
      </c>
      <c r="L2" s="12"/>
      <c r="M2" s="12"/>
      <c r="N2" s="12"/>
      <c r="O2" s="12"/>
      <c r="P2" s="12"/>
    </row>
    <row x14ac:dyDescent="0.25" r="3" customHeight="1" ht="17.25">
      <c r="A3" s="12"/>
      <c r="B3" s="12"/>
      <c r="C3" s="45"/>
      <c r="D3" s="45"/>
      <c r="E3" s="45"/>
      <c r="F3" s="45"/>
      <c r="G3" s="45"/>
      <c r="H3" s="45"/>
      <c r="I3" s="45"/>
      <c r="J3" s="45"/>
      <c r="K3" s="45"/>
      <c r="L3" s="12"/>
      <c r="M3" s="12"/>
      <c r="N3" s="12"/>
      <c r="O3" s="12"/>
      <c r="P3" s="12"/>
    </row>
    <row x14ac:dyDescent="0.25" r="4" customHeight="1" ht="17.25">
      <c r="A4" s="1"/>
      <c r="B4" s="12"/>
      <c r="C4" s="44"/>
      <c r="D4" s="44"/>
      <c r="E4" s="44"/>
      <c r="F4" s="44"/>
      <c r="G4" s="44"/>
      <c r="H4" s="44"/>
      <c r="I4" s="44"/>
      <c r="J4" s="44"/>
      <c r="K4" s="44"/>
      <c r="L4" s="1"/>
      <c r="M4" s="1"/>
      <c r="N4" s="1"/>
      <c r="O4" s="1"/>
      <c r="P4" s="1"/>
    </row>
    <row x14ac:dyDescent="0.25" r="5" customHeight="1" ht="17.25">
      <c r="A5" s="4"/>
      <c r="B5" s="12" t="s">
        <v>54</v>
      </c>
      <c r="C5" s="5">
        <v>0.25</v>
      </c>
      <c r="D5" s="5">
        <v>0.4</v>
      </c>
      <c r="E5" s="5">
        <v>0.05</v>
      </c>
      <c r="F5" s="5">
        <v>0.05</v>
      </c>
      <c r="G5" s="5">
        <v>0.05</v>
      </c>
      <c r="H5" s="5">
        <v>0.05</v>
      </c>
      <c r="I5" s="5">
        <v>0.05</v>
      </c>
      <c r="J5" s="5">
        <v>0.03</v>
      </c>
      <c r="K5" s="6">
        <f>100-SUM(C5:J5)</f>
      </c>
      <c r="L5" s="4"/>
      <c r="M5" s="4"/>
      <c r="N5" s="4"/>
      <c r="O5" s="4"/>
      <c r="P5" s="4"/>
    </row>
    <row x14ac:dyDescent="0.25" r="6" customHeight="1" ht="17.25">
      <c r="A6" s="12"/>
      <c r="B6" s="12"/>
      <c r="C6" s="45"/>
      <c r="D6" s="45"/>
      <c r="E6" s="45"/>
      <c r="F6" s="45"/>
      <c r="G6" s="45"/>
      <c r="H6" s="45"/>
      <c r="I6" s="45"/>
      <c r="J6" s="45"/>
      <c r="K6" s="45"/>
      <c r="L6" s="12"/>
      <c r="M6" s="12"/>
      <c r="N6" s="12"/>
      <c r="O6" s="12"/>
      <c r="P6" s="12"/>
    </row>
    <row x14ac:dyDescent="0.25" r="7" customHeight="1" ht="17.25">
      <c r="A7" s="12"/>
      <c r="B7" s="12" t="s">
        <v>55</v>
      </c>
      <c r="C7" s="46">
        <f>+C2/C5</f>
      </c>
      <c r="D7" s="46">
        <f>+D2/D5</f>
      </c>
      <c r="E7" s="46">
        <f>+E2/E5</f>
      </c>
      <c r="F7" s="46">
        <f>+F2/F5</f>
      </c>
      <c r="G7" s="46">
        <f>+G2/G5</f>
      </c>
      <c r="H7" s="46">
        <f>+H2/H5</f>
      </c>
      <c r="I7" s="46">
        <f>+I2/I5</f>
      </c>
      <c r="J7" s="46">
        <f>+J2/J5</f>
      </c>
      <c r="K7" s="46">
        <f>+K2/K5</f>
      </c>
      <c r="L7" s="12" t="s">
        <v>56</v>
      </c>
      <c r="M7" s="12" t="s">
        <v>57</v>
      </c>
      <c r="N7" s="12" t="s">
        <v>58</v>
      </c>
      <c r="O7" s="12"/>
      <c r="P7" s="12"/>
    </row>
    <row x14ac:dyDescent="0.25" r="8" customHeight="1" ht="17.25">
      <c r="A8" s="12"/>
      <c r="B8" s="12" t="s">
        <v>59</v>
      </c>
      <c r="C8" s="46">
        <f>1-C7</f>
      </c>
      <c r="D8" s="46">
        <f>1-D7</f>
      </c>
      <c r="E8" s="46">
        <f>1-E7</f>
      </c>
      <c r="F8" s="46">
        <f>1-F7</f>
      </c>
      <c r="G8" s="46">
        <f>1-G7</f>
      </c>
      <c r="H8" s="46">
        <f>1-H7</f>
      </c>
      <c r="I8" s="46">
        <f>1-I7</f>
      </c>
      <c r="J8" s="46">
        <f>1-J7</f>
      </c>
      <c r="K8" s="46">
        <f>1-K7</f>
      </c>
      <c r="L8" s="47" t="s">
        <v>60</v>
      </c>
      <c r="M8" s="12" t="s">
        <v>61</v>
      </c>
      <c r="N8" s="12" t="s">
        <v>62</v>
      </c>
      <c r="O8" s="12"/>
      <c r="P8" s="12"/>
    </row>
    <row x14ac:dyDescent="0.25" r="9" customHeight="1" ht="17.25" customFormat="1" s="35">
      <c r="A9" s="48"/>
      <c r="B9" s="48"/>
      <c r="C9" s="49"/>
      <c r="D9" s="49"/>
      <c r="E9" s="49"/>
      <c r="F9" s="49"/>
      <c r="G9" s="49"/>
      <c r="H9" s="49"/>
      <c r="I9" s="49"/>
      <c r="J9" s="49"/>
      <c r="K9" s="49"/>
      <c r="L9" s="47" t="s">
        <v>63</v>
      </c>
      <c r="M9" s="48" t="s">
        <v>35</v>
      </c>
      <c r="N9" s="48" t="s">
        <v>58</v>
      </c>
      <c r="O9" s="48"/>
      <c r="P9" s="48"/>
    </row>
    <row x14ac:dyDescent="0.25" r="10" customHeight="1" ht="17.25">
      <c r="A10" s="12" t="s">
        <v>64</v>
      </c>
      <c r="B10" s="12" t="s">
        <v>65</v>
      </c>
      <c r="C10" s="5">
        <f>+C2*2</f>
      </c>
      <c r="D10" s="5">
        <v>0.4</v>
      </c>
      <c r="E10" s="5">
        <v>0.05</v>
      </c>
      <c r="F10" s="5">
        <v>0.05</v>
      </c>
      <c r="G10" s="5">
        <v>0.05</v>
      </c>
      <c r="H10" s="5">
        <v>0.05</v>
      </c>
      <c r="I10" s="5">
        <v>0.05</v>
      </c>
      <c r="J10" s="5">
        <v>0.03</v>
      </c>
      <c r="K10" s="6">
        <f>100-SUM(C10:J10)</f>
      </c>
      <c r="L10" s="12"/>
      <c r="M10" s="12"/>
      <c r="N10" s="12"/>
      <c r="O10" s="12"/>
      <c r="P10" s="12"/>
    </row>
    <row x14ac:dyDescent="0.25" r="11" customHeight="1" ht="17.25">
      <c r="A11" s="12"/>
      <c r="B11" s="12" t="s">
        <v>55</v>
      </c>
      <c r="C11" s="46">
        <f>+C2/C10</f>
      </c>
      <c r="D11" s="46">
        <f>+D2/D10</f>
      </c>
      <c r="E11" s="46">
        <f>+E2/E10</f>
      </c>
      <c r="F11" s="46">
        <f>+F2/F10</f>
      </c>
      <c r="G11" s="46">
        <f>+G2/G10</f>
      </c>
      <c r="H11" s="46">
        <f>+H2/H10</f>
      </c>
      <c r="I11" s="46">
        <f>+I2/I10</f>
      </c>
      <c r="J11" s="46">
        <f>+J2/J10</f>
      </c>
      <c r="K11" s="46">
        <f>+K2/K10</f>
      </c>
      <c r="L11" s="12"/>
      <c r="M11" s="12"/>
      <c r="N11" s="12"/>
      <c r="O11" s="12"/>
      <c r="P11" s="12"/>
    </row>
    <row x14ac:dyDescent="0.25" r="12" customHeight="1" ht="17.25">
      <c r="A12" s="12"/>
      <c r="B12" s="12" t="s">
        <v>59</v>
      </c>
      <c r="C12" s="46">
        <f>1-C11</f>
      </c>
      <c r="D12" s="46">
        <f>1-D11</f>
      </c>
      <c r="E12" s="46">
        <f>1-E11</f>
      </c>
      <c r="F12" s="46">
        <f>1-F11</f>
      </c>
      <c r="G12" s="46">
        <f>1-G11</f>
      </c>
      <c r="H12" s="46">
        <f>1-H11</f>
      </c>
      <c r="I12" s="46">
        <f>1-I11</f>
      </c>
      <c r="J12" s="46">
        <f>1-J11</f>
      </c>
      <c r="K12" s="46">
        <f>1-K11</f>
      </c>
      <c r="L12" s="12" t="s">
        <v>66</v>
      </c>
      <c r="M12" s="12" t="s">
        <v>57</v>
      </c>
      <c r="N12" s="12" t="s">
        <v>67</v>
      </c>
      <c r="O12" s="12"/>
      <c r="P12" s="12"/>
    </row>
    <row x14ac:dyDescent="0.25" r="13" customHeight="1" ht="17.25">
      <c r="A13" s="12"/>
      <c r="B13" s="12"/>
      <c r="C13" s="45"/>
      <c r="D13" s="45"/>
      <c r="E13" s="45"/>
      <c r="F13" s="45"/>
      <c r="G13" s="45"/>
      <c r="H13" s="45"/>
      <c r="I13" s="45"/>
      <c r="J13" s="45"/>
      <c r="K13" s="45"/>
      <c r="L13" s="12" t="s">
        <v>68</v>
      </c>
      <c r="M13" s="12" t="s">
        <v>57</v>
      </c>
      <c r="N13" s="12" t="s">
        <v>69</v>
      </c>
      <c r="O13" s="12"/>
      <c r="P13" s="12"/>
    </row>
    <row x14ac:dyDescent="0.25" r="14" customHeight="1" ht="17.25">
      <c r="A14" s="12"/>
      <c r="B14" s="12"/>
      <c r="C14" s="45"/>
      <c r="D14" s="45"/>
      <c r="E14" s="45"/>
      <c r="F14" s="45"/>
      <c r="G14" s="45"/>
      <c r="H14" s="45"/>
      <c r="I14" s="45"/>
      <c r="J14" s="45"/>
      <c r="K14" s="45"/>
      <c r="L14" s="12" t="s">
        <v>70</v>
      </c>
      <c r="M14" s="12" t="s">
        <v>57</v>
      </c>
      <c r="N14" s="12" t="s">
        <v>71</v>
      </c>
      <c r="O14" s="12"/>
      <c r="P14" s="12"/>
    </row>
    <row x14ac:dyDescent="0.25" r="15" customHeight="1" ht="17.25">
      <c r="A15" s="12"/>
      <c r="B15" s="12"/>
      <c r="C15" s="5">
        <f>+C2*2</f>
      </c>
      <c r="D15" s="24">
        <f>+D2*2.5</f>
      </c>
      <c r="E15" s="5">
        <v>0.05</v>
      </c>
      <c r="F15" s="5">
        <v>0.05</v>
      </c>
      <c r="G15" s="5">
        <v>0.05</v>
      </c>
      <c r="H15" s="5">
        <v>0.05</v>
      </c>
      <c r="I15" s="5">
        <v>0.05</v>
      </c>
      <c r="J15" s="5">
        <v>0.03</v>
      </c>
      <c r="K15" s="5">
        <f>100-SUM(C15:J15)</f>
      </c>
      <c r="L15" s="12"/>
      <c r="M15" s="12"/>
      <c r="N15" s="12"/>
      <c r="O15" s="12"/>
      <c r="P15" s="12"/>
    </row>
    <row x14ac:dyDescent="0.25" r="16" customHeight="1" ht="17.25">
      <c r="A16" s="12"/>
      <c r="B16" s="12" t="s">
        <v>55</v>
      </c>
      <c r="C16" s="34">
        <f>+C2/C15</f>
      </c>
      <c r="D16" s="34">
        <f>+D2/D15</f>
      </c>
      <c r="E16" s="34">
        <f>+E2/E15</f>
      </c>
      <c r="F16" s="34">
        <f>+F2/F15</f>
      </c>
      <c r="G16" s="34">
        <f>+G2/G15</f>
      </c>
      <c r="H16" s="34">
        <f>+H2/H15</f>
      </c>
      <c r="I16" s="34">
        <f>+I2/I15</f>
      </c>
      <c r="J16" s="34">
        <f>+J2/J15</f>
      </c>
      <c r="K16" s="34">
        <f>+K2/K15</f>
      </c>
      <c r="L16" s="12"/>
      <c r="M16" s="12"/>
      <c r="N16" s="12"/>
      <c r="O16" s="12"/>
      <c r="P16" s="12"/>
    </row>
    <row x14ac:dyDescent="0.25" r="17" customHeight="1" ht="17.25">
      <c r="A17" s="12"/>
      <c r="B17" s="12" t="s">
        <v>59</v>
      </c>
      <c r="C17" s="34">
        <f>1-C16</f>
      </c>
      <c r="D17" s="34">
        <f>1-D16</f>
      </c>
      <c r="E17" s="34">
        <f>1-E16</f>
      </c>
      <c r="F17" s="34">
        <f>1-F16</f>
      </c>
      <c r="G17" s="34">
        <f>1-G16</f>
      </c>
      <c r="H17" s="34">
        <f>1-H16</f>
      </c>
      <c r="I17" s="34">
        <f>1-I16</f>
      </c>
      <c r="J17" s="34">
        <f>1-J16</f>
      </c>
      <c r="K17" s="34">
        <f>1-K16</f>
      </c>
      <c r="L17" s="12"/>
      <c r="M17" s="12"/>
      <c r="N17" s="12"/>
      <c r="O17" s="12"/>
      <c r="P1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5"/>
  <sheetViews>
    <sheetView workbookViewId="0"/>
  </sheetViews>
  <sheetFormatPr defaultRowHeight="15" x14ac:dyDescent="0.25"/>
  <cols>
    <col min="1" max="1" style="15" width="17.862142857142857" customWidth="1" bestFit="1"/>
    <col min="2" max="2" style="15" width="12.43357142857143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6" width="12.43357142857143" customWidth="1" bestFit="1"/>
    <col min="7" max="7" style="16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  <col min="11" max="11" style="42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16.576428571428572" customWidth="1" bestFit="1"/>
    <col min="15" max="15" style="43" width="12.43357142857143" customWidth="1" bestFit="1"/>
    <col min="16" max="16" style="43" width="12.43357142857143" customWidth="1" bestFit="1"/>
    <col min="17" max="17" style="43" width="12.43357142857143" customWidth="1" bestFit="1"/>
  </cols>
  <sheetData>
    <row x14ac:dyDescent="0.25" r="1" customHeight="1" ht="17.25">
      <c r="A1" s="1" t="s">
        <v>16</v>
      </c>
      <c r="B1" s="1" t="s">
        <v>17</v>
      </c>
      <c r="C1" s="19"/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 t="s">
        <v>18</v>
      </c>
      <c r="M1" s="20"/>
      <c r="N1" s="2" t="s">
        <v>19</v>
      </c>
      <c r="O1" s="21"/>
      <c r="P1" s="21"/>
      <c r="Q1" s="21"/>
    </row>
    <row x14ac:dyDescent="0.25" r="2" customHeight="1" ht="17.25">
      <c r="A2" s="22" t="s">
        <v>12</v>
      </c>
      <c r="B2" s="22" t="s">
        <v>20</v>
      </c>
      <c r="C2" s="19"/>
      <c r="D2" s="23">
        <f>_xlfn.XLOOKUP($A$2&amp;$B$2,alloy!$A:$A&amp;alloy!$B:$B,alloy!C:C)</f>
      </c>
      <c r="E2" s="23">
        <f>_xlfn.XLOOKUP($A$2&amp;$B$2,alloy!$A:$A&amp;alloy!$B:$B,alloy!D:D)</f>
      </c>
      <c r="F2" s="5">
        <f>_xlfn.XLOOKUP($A$2&amp;$B$2,alloy!$A:$A&amp;alloy!$B:$B,alloy!E:E)</f>
      </c>
      <c r="G2" s="5">
        <f>_xlfn.XLOOKUP($A$2&amp;$B$2,alloy!$A:$A&amp;alloy!$B:$B,alloy!F:F)</f>
      </c>
      <c r="H2" s="5">
        <f>_xlfn.XLOOKUP($A$2&amp;$B$2,alloy!$A:$A&amp;alloy!$B:$B,alloy!G:G)</f>
      </c>
      <c r="I2" s="5">
        <f>_xlfn.XLOOKUP($A$2&amp;$B$2,alloy!$A:$A&amp;alloy!$B:$B,alloy!H:H)</f>
      </c>
      <c r="J2" s="5">
        <f>_xlfn.XLOOKUP($A$2&amp;$B$2,alloy!$A:$A&amp;alloy!$B:$B,alloy!I:I)</f>
      </c>
      <c r="K2" s="24">
        <f>_xlfn.XLOOKUP($A$2&amp;$B$2,alloy!$A:$A&amp;alloy!$B:$B,alloy!J:J)</f>
      </c>
      <c r="L2" s="5">
        <f>_xlfn.XLOOKUP($A$2&amp;$B$2,alloy!$A:$A&amp;alloy!$B:$B,alloy!K:K)</f>
      </c>
      <c r="M2" s="5"/>
      <c r="N2" s="5" t="s">
        <v>21</v>
      </c>
      <c r="O2" s="21"/>
      <c r="P2" s="21"/>
      <c r="Q2" s="21"/>
    </row>
    <row x14ac:dyDescent="0.25" r="3" customHeight="1" ht="17.25">
      <c r="A3" s="19"/>
      <c r="B3" s="19"/>
      <c r="C3" s="19"/>
      <c r="D3" s="19"/>
      <c r="E3" s="19"/>
      <c r="F3" s="20"/>
      <c r="G3" s="20"/>
      <c r="H3" s="20"/>
      <c r="I3" s="20"/>
      <c r="J3" s="20"/>
      <c r="K3" s="25"/>
      <c r="L3" s="20"/>
      <c r="M3" s="20"/>
      <c r="N3" s="20"/>
      <c r="O3" s="21"/>
      <c r="P3" s="21"/>
      <c r="Q3" s="21"/>
    </row>
    <row x14ac:dyDescent="0.25" r="4" customHeight="1" ht="17.25">
      <c r="A4" s="1" t="s">
        <v>22</v>
      </c>
      <c r="B4" s="1"/>
      <c r="C4" s="19"/>
      <c r="D4" s="19"/>
      <c r="E4" s="19"/>
      <c r="F4" s="20"/>
      <c r="G4" s="20"/>
      <c r="H4" s="20"/>
      <c r="I4" s="20"/>
      <c r="J4" s="20"/>
      <c r="K4" s="25"/>
      <c r="L4" s="20"/>
      <c r="M4" s="20"/>
      <c r="N4" s="20"/>
      <c r="O4" s="21"/>
      <c r="P4" s="21"/>
      <c r="Q4" s="21"/>
    </row>
    <row x14ac:dyDescent="0.25" r="5" customHeight="1" ht="17.25">
      <c r="A5" s="19" t="s">
        <v>23</v>
      </c>
      <c r="B5" s="22" t="s">
        <v>20</v>
      </c>
      <c r="C5" s="19"/>
      <c r="D5" s="23">
        <f>_xlfn.XLOOKUP($A$2&amp;$B$5,external_scrap!#REF!&amp;external_scrap!$A:$A,external_scrap!B:B)</f>
      </c>
      <c r="E5" s="23">
        <f>_xlfn.XLOOKUP($A$2&amp;$B$5,external_scrap!#REF!&amp;external_scrap!$A:$A,external_scrap!C:C)</f>
      </c>
      <c r="F5" s="5">
        <f>_xlfn.XLOOKUP($A$2&amp;$B$5,external_scrap!#REF!&amp;external_scrap!$A:$A,external_scrap!D:D)</f>
      </c>
      <c r="G5" s="5">
        <f>_xlfn.XLOOKUP($A$2&amp;$B$5,external_scrap!#REF!&amp;external_scrap!$A:$A,external_scrap!E:E)</f>
      </c>
      <c r="H5" s="5">
        <f>_xlfn.XLOOKUP($A$2&amp;$B$5,external_scrap!#REF!&amp;external_scrap!$A:$A,external_scrap!F:F)</f>
      </c>
      <c r="I5" s="5">
        <f>_xlfn.XLOOKUP($A$2&amp;$B$5,external_scrap!#REF!&amp;external_scrap!$A:$A,external_scrap!G:G)</f>
      </c>
      <c r="J5" s="5">
        <f>_xlfn.XLOOKUP($A$2&amp;$B$5,external_scrap!#REF!&amp;external_scrap!$A:$A,external_scrap!H:H)</f>
      </c>
      <c r="K5" s="24">
        <f>_xlfn.XLOOKUP($A$2&amp;$B$5,external_scrap!#REF!&amp;external_scrap!$A:$A,external_scrap!I:I)</f>
      </c>
      <c r="L5" s="5">
        <f>_xlfn.XLOOKUP($A$2&amp;$B$5,external_scrap!#REF!&amp;external_scrap!$A:$A,external_scrap!J:J)</f>
      </c>
      <c r="M5" s="5"/>
      <c r="N5" s="2" t="s">
        <v>24</v>
      </c>
      <c r="O5" s="21"/>
      <c r="P5" s="21"/>
      <c r="Q5" s="21"/>
    </row>
    <row x14ac:dyDescent="0.25" r="6" customHeight="1" ht="17.25">
      <c r="A6" s="19" t="s">
        <v>25</v>
      </c>
      <c r="B6" s="19"/>
      <c r="C6" s="19"/>
      <c r="D6" s="26"/>
      <c r="E6" s="26"/>
      <c r="F6" s="27"/>
      <c r="G6" s="27"/>
      <c r="H6" s="27"/>
      <c r="I6" s="27"/>
      <c r="J6" s="27"/>
      <c r="K6" s="28"/>
      <c r="L6" s="27"/>
      <c r="M6" s="20"/>
      <c r="N6" s="20"/>
      <c r="O6" s="21"/>
      <c r="P6" s="21"/>
      <c r="Q6" s="21"/>
    </row>
    <row x14ac:dyDescent="0.25" r="7" customHeight="1" ht="17.25">
      <c r="A7" s="19"/>
      <c r="B7" s="19"/>
      <c r="C7" s="19"/>
      <c r="D7" s="19"/>
      <c r="E7" s="19"/>
      <c r="F7" s="20"/>
      <c r="G7" s="20"/>
      <c r="H7" s="20"/>
      <c r="I7" s="20"/>
      <c r="J7" s="20"/>
      <c r="K7" s="25"/>
      <c r="L7" s="20"/>
      <c r="M7" s="20"/>
      <c r="N7" s="20"/>
      <c r="O7" s="21"/>
      <c r="P7" s="21"/>
      <c r="Q7" s="21"/>
    </row>
    <row x14ac:dyDescent="0.25" r="8" customHeight="1" ht="17.25">
      <c r="A8" s="4" t="s">
        <v>26</v>
      </c>
      <c r="B8" s="4"/>
      <c r="C8" s="4"/>
      <c r="D8" s="23">
        <f>IF(D6="",D5,D6)</f>
      </c>
      <c r="E8" s="23">
        <f>IF(E6="",E5,E6)</f>
      </c>
      <c r="F8" s="5">
        <f>IF(F6="",F5,F6)</f>
      </c>
      <c r="G8" s="5">
        <f>IF(G6="",G5,G6)</f>
      </c>
      <c r="H8" s="5">
        <f>IF(H6="",H5,H6)</f>
      </c>
      <c r="I8" s="5">
        <f>IF(I6="",I5,I6)</f>
      </c>
      <c r="J8" s="5">
        <f>IF(J6="",J5,J6)</f>
      </c>
      <c r="K8" s="24">
        <f>IF(K6="",K5,K6)</f>
      </c>
      <c r="L8" s="5">
        <f>IF(L6="",L5,L6)</f>
      </c>
      <c r="M8" s="20"/>
      <c r="N8" s="29"/>
      <c r="O8" s="21"/>
      <c r="P8" s="21"/>
      <c r="Q8" s="21"/>
    </row>
    <row x14ac:dyDescent="0.25" r="9" customHeight="1" ht="17.25">
      <c r="A9" s="19"/>
      <c r="B9" s="19"/>
      <c r="C9" s="19"/>
      <c r="D9" s="19"/>
      <c r="E9" s="19"/>
      <c r="F9" s="20"/>
      <c r="G9" s="20"/>
      <c r="H9" s="20"/>
      <c r="I9" s="20"/>
      <c r="J9" s="20"/>
      <c r="K9" s="25"/>
      <c r="L9" s="20"/>
      <c r="M9" s="20"/>
      <c r="N9" s="20"/>
      <c r="O9" s="21"/>
      <c r="P9" s="21"/>
      <c r="Q9" s="21"/>
    </row>
    <row x14ac:dyDescent="0.25" r="10" customHeight="1" ht="17.25">
      <c r="A10" s="30" t="s">
        <v>27</v>
      </c>
      <c r="B10" s="30"/>
      <c r="C10" s="30"/>
      <c r="D10" s="31">
        <f>+D2/D8</f>
      </c>
      <c r="E10" s="31">
        <f>+E2/E8</f>
      </c>
      <c r="F10" s="32">
        <f>+F2/F8</f>
      </c>
      <c r="G10" s="32">
        <f>+G2/G8</f>
      </c>
      <c r="H10" s="32">
        <f>+H2/H8</f>
      </c>
      <c r="I10" s="32">
        <f>+I2/I8</f>
      </c>
      <c r="J10" s="32">
        <f>+J2/J8</f>
      </c>
      <c r="K10" s="33">
        <f>+K2/K8</f>
      </c>
      <c r="L10" s="34"/>
      <c r="M10" s="20"/>
      <c r="N10" s="20"/>
      <c r="O10" s="21"/>
      <c r="P10" s="21"/>
      <c r="Q10" s="21"/>
    </row>
    <row x14ac:dyDescent="0.25" r="11" customHeight="1" ht="17.25">
      <c r="A11" s="30" t="s">
        <v>28</v>
      </c>
      <c r="B11" s="30"/>
      <c r="C11" s="30"/>
      <c r="D11" s="19"/>
      <c r="E11" s="19"/>
      <c r="F11" s="20"/>
      <c r="G11" s="20"/>
      <c r="H11" s="20"/>
      <c r="I11" s="20"/>
      <c r="J11" s="20"/>
      <c r="K11" s="25"/>
      <c r="L11" s="20"/>
      <c r="M11" s="20"/>
      <c r="N11" s="20"/>
      <c r="O11" s="21"/>
      <c r="P11" s="21"/>
      <c r="Q11" s="21"/>
    </row>
    <row x14ac:dyDescent="0.25" r="12" customHeight="1" ht="17.25">
      <c r="A12" s="19"/>
      <c r="B12" s="19"/>
      <c r="C12" s="19"/>
      <c r="D12" s="19"/>
      <c r="E12" s="19"/>
      <c r="F12" s="20"/>
      <c r="G12" s="20"/>
      <c r="H12" s="20"/>
      <c r="I12" s="20"/>
      <c r="J12" s="20"/>
      <c r="K12" s="25"/>
      <c r="L12" s="20"/>
      <c r="M12" s="20"/>
      <c r="N12" s="20"/>
      <c r="O12" s="21"/>
      <c r="P12" s="21"/>
      <c r="Q12" s="21"/>
    </row>
    <row x14ac:dyDescent="0.25" r="13" customHeight="1" ht="17.25" customFormat="1" s="35">
      <c r="A13" s="36" t="s">
        <v>29</v>
      </c>
      <c r="B13" s="36" t="s">
        <v>30</v>
      </c>
      <c r="C13" s="36" t="s">
        <v>31</v>
      </c>
      <c r="D13" s="36" t="s">
        <v>32</v>
      </c>
      <c r="E13" s="36" t="s">
        <v>33</v>
      </c>
      <c r="F13" s="37" t="s">
        <v>34</v>
      </c>
      <c r="G13" s="37" t="s">
        <v>35</v>
      </c>
      <c r="H13" s="37" t="s">
        <v>36</v>
      </c>
      <c r="I13" s="37" t="s">
        <v>37</v>
      </c>
      <c r="J13" s="37" t="s">
        <v>38</v>
      </c>
      <c r="K13" s="38" t="s">
        <v>39</v>
      </c>
      <c r="L13" s="37" t="s">
        <v>40</v>
      </c>
      <c r="M13" s="37" t="s">
        <v>41</v>
      </c>
      <c r="N13" s="37" t="s">
        <v>42</v>
      </c>
      <c r="O13" s="37" t="s">
        <v>43</v>
      </c>
      <c r="P13" s="37" t="s">
        <v>44</v>
      </c>
      <c r="Q13" s="37" t="s">
        <v>45</v>
      </c>
    </row>
    <row x14ac:dyDescent="0.25" r="14" customHeight="1" ht="17.25" customFormat="1" s="35">
      <c r="A14" s="39" t="s">
        <v>46</v>
      </c>
      <c r="B14" s="39" t="s">
        <v>20</v>
      </c>
      <c r="C14" s="39" t="s">
        <v>47</v>
      </c>
      <c r="D14" s="39" t="s">
        <v>48</v>
      </c>
      <c r="E14" s="39" t="s">
        <v>49</v>
      </c>
      <c r="F14" s="40">
        <v>255.381</v>
      </c>
      <c r="G14" s="41">
        <v>0</v>
      </c>
      <c r="H14" s="40">
        <v>510.763</v>
      </c>
      <c r="I14" s="40">
        <v>0.625</v>
      </c>
      <c r="J14" s="40">
        <v>0.789</v>
      </c>
      <c r="K14" s="41">
        <v>14</v>
      </c>
      <c r="L14" s="40">
        <v>1.926</v>
      </c>
      <c r="M14" s="40">
        <v>8.412</v>
      </c>
      <c r="N14" s="40">
        <v>0.051</v>
      </c>
      <c r="O14" s="40">
        <v>19.325</v>
      </c>
      <c r="P14" s="40">
        <v>0.778</v>
      </c>
      <c r="Q14" s="40">
        <v>0.93</v>
      </c>
    </row>
    <row x14ac:dyDescent="0.25" r="15" customHeight="1" ht="17.25" customFormat="1" s="35">
      <c r="A15" s="39" t="s">
        <v>11</v>
      </c>
      <c r="B15" s="39" t="s">
        <v>20</v>
      </c>
      <c r="C15" s="39"/>
      <c r="D15" s="39"/>
      <c r="E15" s="39"/>
      <c r="F15" s="41">
        <v>0</v>
      </c>
      <c r="G15" s="41">
        <v>0</v>
      </c>
      <c r="H15" s="41">
        <v>0</v>
      </c>
      <c r="I15" s="40"/>
      <c r="J15" s="40"/>
      <c r="K15" s="41"/>
      <c r="L15" s="40"/>
      <c r="M15" s="40"/>
      <c r="N15" s="40"/>
      <c r="O15" s="40"/>
      <c r="P15" s="40"/>
      <c r="Q15" s="40"/>
    </row>
    <row x14ac:dyDescent="0.25" r="16" customHeight="1" ht="17.25" customFormat="1" s="35">
      <c r="A16" s="39" t="s">
        <v>50</v>
      </c>
      <c r="B16" s="39" t="s">
        <v>20</v>
      </c>
      <c r="C16" s="39"/>
      <c r="D16" s="39"/>
      <c r="E16" s="39"/>
      <c r="F16" s="40">
        <v>3138.242</v>
      </c>
      <c r="G16" s="40">
        <v>0.418</v>
      </c>
      <c r="H16" s="40">
        <v>418.483</v>
      </c>
      <c r="I16" s="40">
        <v>0.025</v>
      </c>
      <c r="J16" s="40">
        <v>0.025</v>
      </c>
      <c r="K16" s="41"/>
      <c r="L16" s="40"/>
      <c r="M16" s="40"/>
      <c r="N16" s="40"/>
      <c r="O16" s="40"/>
      <c r="P16" s="40"/>
      <c r="Q16" s="40"/>
    </row>
    <row x14ac:dyDescent="0.25" r="17" customHeight="1" ht="17.25" customFormat="1" s="35">
      <c r="A17" s="39" t="s">
        <v>37</v>
      </c>
      <c r="B17" s="39" t="s">
        <v>20</v>
      </c>
      <c r="C17" s="39"/>
      <c r="D17" s="39"/>
      <c r="E17" s="39"/>
      <c r="F17" s="40">
        <v>0.057</v>
      </c>
      <c r="G17" s="40">
        <v>0.001</v>
      </c>
      <c r="H17" s="40">
        <v>0.561</v>
      </c>
      <c r="I17" s="40">
        <v>0.55</v>
      </c>
      <c r="J17" s="40"/>
      <c r="K17" s="41"/>
      <c r="L17" s="40"/>
      <c r="M17" s="40"/>
      <c r="N17" s="40"/>
      <c r="O17" s="40"/>
      <c r="P17" s="40"/>
      <c r="Q17" s="40"/>
    </row>
    <row x14ac:dyDescent="0.25" r="18" customHeight="1" ht="17.25" customFormat="1" s="35">
      <c r="A18" s="39" t="s">
        <v>38</v>
      </c>
      <c r="B18" s="39" t="s">
        <v>20</v>
      </c>
      <c r="C18" s="39"/>
      <c r="D18" s="39"/>
      <c r="E18" s="39"/>
      <c r="F18" s="40">
        <v>0.127</v>
      </c>
      <c r="G18" s="40">
        <v>0.001</v>
      </c>
      <c r="H18" s="40">
        <v>0.722</v>
      </c>
      <c r="I18" s="40"/>
      <c r="J18" s="40">
        <v>0.686</v>
      </c>
      <c r="K18" s="41"/>
      <c r="L18" s="40"/>
      <c r="M18" s="40"/>
      <c r="N18" s="40"/>
      <c r="O18" s="40"/>
      <c r="P18" s="40"/>
      <c r="Q18" s="40"/>
    </row>
    <row x14ac:dyDescent="0.25" r="19" customHeight="1" ht="17.25" customFormat="1" s="35">
      <c r="A19" s="39" t="s">
        <v>39</v>
      </c>
      <c r="B19" s="39" t="s">
        <v>20</v>
      </c>
      <c r="C19" s="39"/>
      <c r="D19" s="39"/>
      <c r="E19" s="39"/>
      <c r="F19" s="41">
        <v>0</v>
      </c>
      <c r="G19" s="41">
        <v>0</v>
      </c>
      <c r="H19" s="41">
        <v>0</v>
      </c>
      <c r="I19" s="40"/>
      <c r="J19" s="40"/>
      <c r="K19" s="41"/>
      <c r="L19" s="40"/>
      <c r="M19" s="40"/>
      <c r="N19" s="40"/>
      <c r="O19" s="40"/>
      <c r="P19" s="40"/>
      <c r="Q19" s="40"/>
    </row>
    <row x14ac:dyDescent="0.25" r="20" customHeight="1" ht="17.25" customFormat="1" s="35">
      <c r="A20" s="39" t="s">
        <v>40</v>
      </c>
      <c r="B20" s="39" t="s">
        <v>20</v>
      </c>
      <c r="C20" s="39"/>
      <c r="D20" s="39"/>
      <c r="E20" s="39"/>
      <c r="F20" s="40">
        <v>0.034</v>
      </c>
      <c r="G20" s="41">
        <v>0</v>
      </c>
      <c r="H20" s="40">
        <v>0.093</v>
      </c>
      <c r="I20" s="40"/>
      <c r="J20" s="40"/>
      <c r="K20" s="41"/>
      <c r="L20" s="40">
        <v>0.074</v>
      </c>
      <c r="M20" s="40"/>
      <c r="N20" s="40"/>
      <c r="O20" s="40"/>
      <c r="P20" s="40"/>
      <c r="Q20" s="40"/>
    </row>
    <row x14ac:dyDescent="0.25" r="21" customHeight="1" ht="17.25" customFormat="1" s="35">
      <c r="A21" s="39" t="s">
        <v>41</v>
      </c>
      <c r="B21" s="39" t="s">
        <v>20</v>
      </c>
      <c r="C21" s="39"/>
      <c r="D21" s="39"/>
      <c r="E21" s="39"/>
      <c r="F21" s="40">
        <v>0.24</v>
      </c>
      <c r="G21" s="40">
        <v>0.029</v>
      </c>
      <c r="H21" s="40">
        <v>9.588</v>
      </c>
      <c r="I21" s="40"/>
      <c r="J21" s="40"/>
      <c r="K21" s="41"/>
      <c r="L21" s="40"/>
      <c r="M21" s="40">
        <v>9.588</v>
      </c>
      <c r="N21" s="40"/>
      <c r="O21" s="40"/>
      <c r="P21" s="40"/>
      <c r="Q21" s="40"/>
    </row>
    <row x14ac:dyDescent="0.25" r="22" customHeight="1" ht="17.25" customFormat="1" s="35">
      <c r="A22" s="39" t="s">
        <v>42</v>
      </c>
      <c r="B22" s="39" t="s">
        <v>20</v>
      </c>
      <c r="C22" s="39"/>
      <c r="D22" s="39"/>
      <c r="E22" s="39"/>
      <c r="F22" s="41">
        <v>0</v>
      </c>
      <c r="G22" s="41">
        <v>0</v>
      </c>
      <c r="H22" s="41">
        <v>0</v>
      </c>
      <c r="I22" s="40"/>
      <c r="J22" s="40"/>
      <c r="K22" s="41"/>
      <c r="L22" s="40"/>
      <c r="M22" s="40"/>
      <c r="N22" s="40"/>
      <c r="O22" s="40"/>
      <c r="P22" s="40"/>
      <c r="Q22" s="40"/>
    </row>
    <row x14ac:dyDescent="0.25" r="23" customHeight="1" ht="17.25" customFormat="1" s="35">
      <c r="A23" s="39" t="s">
        <v>43</v>
      </c>
      <c r="B23" s="39" t="s">
        <v>20</v>
      </c>
      <c r="C23" s="39"/>
      <c r="D23" s="39"/>
      <c r="E23" s="39"/>
      <c r="F23" s="40">
        <v>19.542</v>
      </c>
      <c r="G23" s="40">
        <v>0.334</v>
      </c>
      <c r="H23" s="40">
        <v>55.675</v>
      </c>
      <c r="I23" s="40"/>
      <c r="J23" s="40"/>
      <c r="K23" s="41"/>
      <c r="L23" s="40"/>
      <c r="M23" s="40"/>
      <c r="N23" s="40"/>
      <c r="O23" s="40">
        <v>55.675</v>
      </c>
      <c r="P23" s="40"/>
      <c r="Q23" s="40"/>
    </row>
    <row x14ac:dyDescent="0.25" r="24" customHeight="1" ht="17.25" customFormat="1" s="35">
      <c r="A24" s="39" t="s">
        <v>44</v>
      </c>
      <c r="B24" s="39" t="s">
        <v>20</v>
      </c>
      <c r="C24" s="39"/>
      <c r="D24" s="39"/>
      <c r="E24" s="39"/>
      <c r="F24" s="40">
        <v>0.547</v>
      </c>
      <c r="G24" s="40">
        <v>0.004</v>
      </c>
      <c r="H24" s="40">
        <v>2.153</v>
      </c>
      <c r="I24" s="40"/>
      <c r="J24" s="40"/>
      <c r="K24" s="41"/>
      <c r="L24" s="40"/>
      <c r="M24" s="40"/>
      <c r="N24" s="40"/>
      <c r="O24" s="40"/>
      <c r="P24" s="40">
        <v>1.722</v>
      </c>
      <c r="Q24" s="40"/>
    </row>
    <row x14ac:dyDescent="0.25" r="25" customHeight="1" ht="17.25" customFormat="1" s="35">
      <c r="A25" s="39" t="s">
        <v>45</v>
      </c>
      <c r="B25" s="39" t="s">
        <v>20</v>
      </c>
      <c r="C25" s="39"/>
      <c r="D25" s="39"/>
      <c r="E25" s="39"/>
      <c r="F25" s="40">
        <v>0.606</v>
      </c>
      <c r="G25" s="40">
        <v>0.002</v>
      </c>
      <c r="H25" s="40">
        <v>1.962</v>
      </c>
      <c r="I25" s="40"/>
      <c r="J25" s="40"/>
      <c r="K25" s="41"/>
      <c r="L25" s="40"/>
      <c r="M25" s="40"/>
      <c r="N25" s="40"/>
      <c r="O25" s="40"/>
      <c r="P25" s="40"/>
      <c r="Q25" s="40">
        <v>1.57</v>
      </c>
    </row>
  </sheetData>
  <mergeCells count="4">
    <mergeCell ref="A4:B4"/>
    <mergeCell ref="A8:C8"/>
    <mergeCell ref="A10:C10"/>
    <mergeCell ref="A11:C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6"/>
  <sheetViews>
    <sheetView workbookViewId="0"/>
  </sheetViews>
  <sheetFormatPr defaultRowHeight="15" x14ac:dyDescent="0.25"/>
  <cols>
    <col min="1" max="1" style="14" width="12.43357142857143" customWidth="1" bestFit="1"/>
    <col min="2" max="2" style="15" width="12.43357142857143" customWidth="1" bestFit="1"/>
    <col min="3" max="3" style="16" width="12.43357142857143" customWidth="1" bestFit="1"/>
    <col min="4" max="4" style="16" width="12.43357142857143" customWidth="1" bestFit="1"/>
    <col min="5" max="5" style="16" width="12.43357142857143" customWidth="1" bestFit="1"/>
    <col min="6" max="6" style="16" width="12.43357142857143" customWidth="1" bestFit="1"/>
    <col min="7" max="7" style="16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  <col min="11" max="11" style="17" width="12.43357142857143" customWidth="1" bestFit="1"/>
    <col min="12" max="12" style="18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x14ac:dyDescent="0.25" r="2" customHeight="1" ht="17.25">
      <c r="A2" s="4" t="s">
        <v>12</v>
      </c>
      <c r="B2" s="4" t="s">
        <v>13</v>
      </c>
      <c r="C2" s="5">
        <v>0.25</v>
      </c>
      <c r="D2" s="5">
        <v>0.4</v>
      </c>
      <c r="E2" s="5">
        <v>0.05</v>
      </c>
      <c r="F2" s="5">
        <v>0.05</v>
      </c>
      <c r="G2" s="5">
        <v>0.05</v>
      </c>
      <c r="H2" s="5">
        <v>0.05</v>
      </c>
      <c r="I2" s="5">
        <v>0.05</v>
      </c>
      <c r="J2" s="5">
        <v>0.03</v>
      </c>
      <c r="K2" s="6">
        <f>100-L2-SUM(C2:J2)</f>
      </c>
      <c r="L2" s="7">
        <v>0</v>
      </c>
    </row>
    <row x14ac:dyDescent="0.25" r="3" customHeight="1" ht="17.25">
      <c r="A3" s="8"/>
      <c r="B3" s="8" t="s">
        <v>14</v>
      </c>
      <c r="C3" s="5">
        <v>0.25</v>
      </c>
      <c r="D3" s="5">
        <v>0.4</v>
      </c>
      <c r="E3" s="5">
        <v>0.05</v>
      </c>
      <c r="F3" s="5">
        <v>0.05</v>
      </c>
      <c r="G3" s="5">
        <v>0.05</v>
      </c>
      <c r="H3" s="5">
        <v>0.05</v>
      </c>
      <c r="I3" s="5">
        <v>0.05</v>
      </c>
      <c r="J3" s="5">
        <v>0.03</v>
      </c>
      <c r="K3" s="6">
        <f>100-L3-SUM(C3:J3)</f>
      </c>
      <c r="L3" s="7">
        <v>80</v>
      </c>
    </row>
    <row x14ac:dyDescent="0.25" r="4" customHeight="1" ht="17.25">
      <c r="A4" s="8"/>
      <c r="B4" s="8" t="s">
        <v>15</v>
      </c>
      <c r="C4" s="5">
        <v>0.25</v>
      </c>
      <c r="D4" s="5">
        <v>0.4</v>
      </c>
      <c r="E4" s="5">
        <v>0.05</v>
      </c>
      <c r="F4" s="5">
        <v>0.05</v>
      </c>
      <c r="G4" s="5">
        <v>0.05</v>
      </c>
      <c r="H4" s="5">
        <v>0.05</v>
      </c>
      <c r="I4" s="5">
        <v>0.05</v>
      </c>
      <c r="J4" s="5">
        <v>0.03</v>
      </c>
      <c r="K4" s="6">
        <f>100-L4-SUM(C4:J4)</f>
      </c>
      <c r="L4" s="7">
        <v>99</v>
      </c>
    </row>
    <row x14ac:dyDescent="0.25" r="5" customHeight="1" ht="17.25">
      <c r="A5" s="8"/>
      <c r="B5" s="8"/>
      <c r="C5" s="5">
        <v>0.25</v>
      </c>
      <c r="D5" s="5">
        <v>0.4</v>
      </c>
      <c r="E5" s="5">
        <v>0.05</v>
      </c>
      <c r="F5" s="5">
        <v>0.05</v>
      </c>
      <c r="G5" s="5">
        <v>0.05</v>
      </c>
      <c r="H5" s="5">
        <v>0.05</v>
      </c>
      <c r="I5" s="5">
        <v>0.05</v>
      </c>
      <c r="J5" s="5">
        <v>0.03</v>
      </c>
      <c r="K5" s="6">
        <f>100-L5-SUM(C5:J5)</f>
      </c>
      <c r="L5" s="7">
        <v>95</v>
      </c>
    </row>
    <row x14ac:dyDescent="0.25" r="6" customHeight="1" ht="17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10"/>
    </row>
    <row x14ac:dyDescent="0.25" r="7" customHeight="1" ht="17.25">
      <c r="A7" s="8"/>
      <c r="B7" s="1"/>
      <c r="C7" s="2"/>
      <c r="D7" s="2"/>
      <c r="E7" s="2"/>
      <c r="F7" s="2"/>
      <c r="G7" s="2"/>
      <c r="H7" s="2"/>
      <c r="I7" s="2"/>
      <c r="J7" s="2"/>
      <c r="K7" s="2"/>
      <c r="L7" s="10"/>
    </row>
    <row x14ac:dyDescent="0.25" r="8" customHeight="1" ht="17.25">
      <c r="A8" s="8"/>
      <c r="B8" s="4"/>
      <c r="C8" s="5"/>
      <c r="D8" s="5"/>
      <c r="E8" s="5"/>
      <c r="F8" s="5"/>
      <c r="G8" s="5"/>
      <c r="H8" s="5"/>
      <c r="I8" s="5"/>
      <c r="J8" s="5"/>
      <c r="K8" s="11"/>
      <c r="L8" s="10"/>
    </row>
    <row x14ac:dyDescent="0.25" r="9" customHeight="1" ht="17.25">
      <c r="A9" s="8"/>
      <c r="B9" s="4"/>
      <c r="C9" s="5"/>
      <c r="D9" s="5"/>
      <c r="E9" s="5"/>
      <c r="F9" s="5"/>
      <c r="G9" s="5"/>
      <c r="H9" s="5"/>
      <c r="I9" s="5"/>
      <c r="J9" s="5"/>
      <c r="K9" s="11"/>
      <c r="L9" s="10"/>
    </row>
    <row x14ac:dyDescent="0.25" r="10" customHeight="1" ht="17.25">
      <c r="A10" s="8"/>
      <c r="B10" s="4"/>
      <c r="C10" s="5"/>
      <c r="D10" s="5"/>
      <c r="E10" s="5"/>
      <c r="F10" s="5"/>
      <c r="G10" s="5"/>
      <c r="H10" s="5"/>
      <c r="I10" s="5"/>
      <c r="J10" s="5"/>
      <c r="K10" s="11"/>
      <c r="L10" s="10"/>
    </row>
    <row x14ac:dyDescent="0.25" r="11" customHeight="1" ht="17.25">
      <c r="A11" s="8"/>
      <c r="B11" s="4"/>
      <c r="C11" s="5"/>
      <c r="D11" s="5"/>
      <c r="E11" s="5"/>
      <c r="F11" s="5"/>
      <c r="G11" s="5"/>
      <c r="H11" s="5"/>
      <c r="I11" s="5"/>
      <c r="J11" s="5"/>
      <c r="K11" s="11"/>
      <c r="L11" s="10"/>
    </row>
    <row x14ac:dyDescent="0.25" r="12" customHeight="1" ht="17.25">
      <c r="A12" s="8"/>
      <c r="B12" s="4"/>
      <c r="C12" s="5"/>
      <c r="D12" s="5"/>
      <c r="E12" s="5"/>
      <c r="F12" s="5"/>
      <c r="G12" s="5"/>
      <c r="H12" s="5"/>
      <c r="I12" s="5"/>
      <c r="J12" s="5"/>
      <c r="K12" s="11"/>
      <c r="L12" s="10"/>
    </row>
    <row x14ac:dyDescent="0.25" r="13" customHeight="1" ht="17.25">
      <c r="A13" s="8"/>
      <c r="B13" s="4"/>
      <c r="C13" s="5"/>
      <c r="D13" s="5"/>
      <c r="E13" s="5"/>
      <c r="F13" s="5"/>
      <c r="G13" s="5"/>
      <c r="H13" s="5"/>
      <c r="I13" s="5"/>
      <c r="J13" s="5"/>
      <c r="K13" s="11"/>
      <c r="L13" s="10"/>
    </row>
    <row x14ac:dyDescent="0.25" r="14" customHeight="1" ht="17.25">
      <c r="A14" s="8"/>
      <c r="B14" s="4"/>
      <c r="C14" s="5"/>
      <c r="D14" s="5"/>
      <c r="E14" s="5"/>
      <c r="F14" s="5"/>
      <c r="G14" s="5"/>
      <c r="H14" s="5"/>
      <c r="I14" s="5"/>
      <c r="J14" s="5"/>
      <c r="K14" s="11"/>
      <c r="L14" s="10"/>
    </row>
    <row x14ac:dyDescent="0.25" r="15" customHeight="1" ht="17.25">
      <c r="A15" s="8"/>
      <c r="B15" s="4"/>
      <c r="C15" s="5"/>
      <c r="D15" s="5"/>
      <c r="E15" s="5"/>
      <c r="F15" s="5"/>
      <c r="G15" s="5"/>
      <c r="H15" s="5"/>
      <c r="I15" s="5"/>
      <c r="J15" s="5"/>
      <c r="K15" s="11"/>
      <c r="L15" s="10"/>
    </row>
    <row x14ac:dyDescent="0.25" r="16" customHeight="1" ht="17.25">
      <c r="A16" s="8"/>
      <c r="B16" s="4"/>
      <c r="C16" s="5"/>
      <c r="D16" s="5"/>
      <c r="E16" s="5"/>
      <c r="F16" s="5"/>
      <c r="G16" s="5"/>
      <c r="H16" s="5"/>
      <c r="I16" s="5"/>
      <c r="J16" s="5"/>
      <c r="K16" s="11"/>
      <c r="L16" s="10"/>
    </row>
    <row x14ac:dyDescent="0.25" r="17" customHeight="1" ht="17.25">
      <c r="A17" s="8"/>
      <c r="B17" s="4"/>
      <c r="C17" s="5"/>
      <c r="D17" s="5"/>
      <c r="E17" s="5"/>
      <c r="F17" s="5"/>
      <c r="G17" s="5"/>
      <c r="H17" s="5"/>
      <c r="I17" s="5"/>
      <c r="J17" s="5"/>
      <c r="K17" s="11"/>
      <c r="L17" s="10"/>
    </row>
    <row x14ac:dyDescent="0.25" r="18" customHeight="1" ht="17.25">
      <c r="A18" s="8"/>
      <c r="B18" s="4"/>
      <c r="C18" s="5"/>
      <c r="D18" s="5"/>
      <c r="E18" s="5"/>
      <c r="F18" s="5"/>
      <c r="G18" s="5"/>
      <c r="H18" s="5"/>
      <c r="I18" s="5"/>
      <c r="J18" s="5"/>
      <c r="K18" s="11"/>
      <c r="L18" s="10"/>
    </row>
    <row x14ac:dyDescent="0.25" r="19" customHeight="1" ht="17.25">
      <c r="A19" s="8"/>
      <c r="B19" s="4"/>
      <c r="C19" s="5"/>
      <c r="D19" s="5"/>
      <c r="E19" s="5"/>
      <c r="F19" s="5"/>
      <c r="G19" s="5"/>
      <c r="H19" s="5"/>
      <c r="I19" s="5"/>
      <c r="J19" s="5"/>
      <c r="K19" s="11"/>
      <c r="L19" s="10"/>
    </row>
    <row x14ac:dyDescent="0.25" r="20" customHeight="1" ht="17.25">
      <c r="A20" s="8"/>
      <c r="B20" s="4"/>
      <c r="C20" s="5"/>
      <c r="D20" s="5"/>
      <c r="E20" s="5"/>
      <c r="F20" s="5"/>
      <c r="G20" s="5"/>
      <c r="H20" s="5"/>
      <c r="I20" s="5"/>
      <c r="J20" s="5"/>
      <c r="K20" s="11"/>
      <c r="L20" s="10"/>
    </row>
    <row x14ac:dyDescent="0.25" r="21" customHeight="1" ht="17.25">
      <c r="A21" s="8"/>
      <c r="B21" s="4"/>
      <c r="C21" s="5"/>
      <c r="D21" s="5"/>
      <c r="E21" s="5"/>
      <c r="F21" s="5"/>
      <c r="G21" s="5"/>
      <c r="H21" s="5"/>
      <c r="I21" s="5"/>
      <c r="J21" s="5"/>
      <c r="K21" s="11"/>
      <c r="L21" s="10"/>
    </row>
    <row x14ac:dyDescent="0.25" r="22" customHeight="1" ht="17.25">
      <c r="A22" s="8"/>
      <c r="B22" s="4"/>
      <c r="C22" s="5"/>
      <c r="D22" s="5"/>
      <c r="E22" s="5"/>
      <c r="F22" s="5"/>
      <c r="G22" s="5"/>
      <c r="H22" s="5"/>
      <c r="I22" s="5"/>
      <c r="J22" s="5"/>
      <c r="K22" s="11"/>
      <c r="L22" s="10"/>
    </row>
    <row x14ac:dyDescent="0.25" r="23" customHeight="1" ht="17.25">
      <c r="A23" s="12"/>
      <c r="B23" s="4"/>
      <c r="C23" s="5"/>
      <c r="D23" s="5"/>
      <c r="E23" s="5"/>
      <c r="F23" s="5"/>
      <c r="G23" s="5"/>
      <c r="H23" s="5"/>
      <c r="I23" s="5"/>
      <c r="J23" s="5"/>
      <c r="K23" s="11"/>
      <c r="L23" s="13"/>
    </row>
    <row x14ac:dyDescent="0.25" r="24" customHeight="1" ht="17.25">
      <c r="A24" s="12"/>
      <c r="B24" s="4"/>
      <c r="C24" s="5"/>
      <c r="D24" s="5"/>
      <c r="E24" s="5"/>
      <c r="F24" s="5"/>
      <c r="G24" s="5"/>
      <c r="H24" s="5"/>
      <c r="I24" s="5"/>
      <c r="J24" s="5"/>
      <c r="K24" s="11"/>
      <c r="L24" s="13"/>
    </row>
    <row x14ac:dyDescent="0.25" r="25" customHeight="1" ht="17.25">
      <c r="A25" s="12"/>
      <c r="B25" s="4"/>
      <c r="C25" s="5"/>
      <c r="D25" s="5"/>
      <c r="E25" s="5"/>
      <c r="F25" s="5"/>
      <c r="G25" s="5"/>
      <c r="H25" s="5"/>
      <c r="I25" s="5"/>
      <c r="J25" s="5"/>
      <c r="K25" s="11"/>
      <c r="L25" s="13"/>
    </row>
    <row x14ac:dyDescent="0.25" r="26" customHeight="1" ht="17.25">
      <c r="A26" s="12"/>
      <c r="B26" s="4"/>
      <c r="C26" s="5"/>
      <c r="D26" s="5"/>
      <c r="E26" s="5"/>
      <c r="F26" s="5"/>
      <c r="G26" s="5"/>
      <c r="H26" s="5"/>
      <c r="I26" s="5"/>
      <c r="J26" s="5"/>
      <c r="K26" s="11"/>
      <c r="L26" s="1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site</vt:lpstr>
      <vt:lpstr>raw_material</vt:lpstr>
      <vt:lpstr>external_scrap</vt:lpstr>
      <vt:lpstr>shape</vt:lpstr>
      <vt:lpstr>currency</vt:lpstr>
      <vt:lpstr>alloy</vt:lpstr>
      <vt:lpstr>Tests</vt:lpstr>
      <vt:lpstr>Calcul</vt:lpstr>
      <vt:lpstr>Mercuriale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2025-07-03T13:01:53.711Z</dcterms:created>
  <dcterms:modified xsi:type="dcterms:W3CDTF">2025-07-03T13:01:53.712Z</dcterms:modified>
</cp:coreProperties>
</file>