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omegasp.sharepoint.com/teams/DigitalProjects/Shared Documents/Traceability/ChargeCalculation/Thibault/"/>
    </mc:Choice>
  </mc:AlternateContent>
  <xr:revisionPtr revIDLastSave="0" documentId="8_{701606E4-AE4A-403D-AFF8-0452E2B1556F}" xr6:coauthVersionLast="47" xr6:coauthVersionMax="47" xr10:uidLastSave="{00000000-0000-0000-0000-000000000000}"/>
  <bookViews>
    <workbookView xWindow="28680" yWindow="-120" windowWidth="29040" windowHeight="16440" xr2:uid="{57C8AF26-36C0-4FE0-BC7A-ACB8F6FD723B}"/>
  </bookViews>
  <sheets>
    <sheet name="site" sheetId="2" r:id="rId1"/>
    <sheet name="raw_material" sheetId="8" r:id="rId2"/>
    <sheet name="external_scrap" sheetId="7" r:id="rId3"/>
    <sheet name="shape" sheetId="11" r:id="rId4"/>
    <sheet name="currency" sheetId="12" r:id="rId5"/>
    <sheet name="alloy" sheetId="1" r:id="rId6"/>
    <sheet name="Tests" sheetId="13" r:id="rId7"/>
    <sheet name="Calcul" sheetId="6" r:id="rId8"/>
    <sheet name="Mercuriale" sheetId="9" r:id="rId9"/>
  </sheets>
  <definedNames>
    <definedName name="_xlnm._FilterDatabase" localSheetId="8" hidden="1">Mercuriale!$B$7:$K$7</definedName>
  </definedNames>
  <calcPr calcId="191028" concurrentManualCount="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9" l="1"/>
  <c r="K5" i="9"/>
  <c r="K4" i="9"/>
  <c r="K3" i="9"/>
  <c r="D16" i="13" l="1"/>
  <c r="E16" i="13"/>
  <c r="E17" i="13" s="1"/>
  <c r="F16" i="13"/>
  <c r="F17" i="13" s="1"/>
  <c r="G16" i="13"/>
  <c r="H16" i="13"/>
  <c r="I16" i="13"/>
  <c r="I17" i="13" s="1"/>
  <c r="J16" i="13"/>
  <c r="K16" i="13"/>
  <c r="C16" i="13"/>
  <c r="K17" i="13"/>
  <c r="J17" i="13"/>
  <c r="H17" i="13"/>
  <c r="G17" i="13"/>
  <c r="D17" i="13"/>
  <c r="C17" i="13"/>
  <c r="D15" i="13"/>
  <c r="C15" i="13"/>
  <c r="K15" i="13"/>
  <c r="K12" i="13"/>
  <c r="J12" i="13"/>
  <c r="I12" i="13"/>
  <c r="H12" i="13"/>
  <c r="G12" i="13"/>
  <c r="F12" i="13"/>
  <c r="E12" i="13"/>
  <c r="D12" i="13"/>
  <c r="C12" i="13"/>
  <c r="D8" i="13"/>
  <c r="E8" i="13"/>
  <c r="F8" i="13"/>
  <c r="G8" i="13"/>
  <c r="H8" i="13"/>
  <c r="I8" i="13"/>
  <c r="J8" i="13"/>
  <c r="K8" i="13"/>
  <c r="C8" i="13"/>
  <c r="C10" i="13"/>
  <c r="D11" i="13"/>
  <c r="E11" i="13"/>
  <c r="F11" i="13"/>
  <c r="G11" i="13"/>
  <c r="H11" i="13"/>
  <c r="I11" i="13"/>
  <c r="J11" i="13"/>
  <c r="C11" i="13"/>
  <c r="D7" i="13"/>
  <c r="E7" i="13"/>
  <c r="F7" i="13"/>
  <c r="G7" i="13"/>
  <c r="H7" i="13"/>
  <c r="I7" i="13"/>
  <c r="J7" i="13"/>
  <c r="K7" i="13"/>
  <c r="C7" i="13"/>
  <c r="K5" i="13"/>
  <c r="K2" i="13"/>
  <c r="K10" i="13" l="1"/>
  <c r="K11" i="13" s="1"/>
  <c r="T13" i="8" l="1"/>
  <c r="T14" i="8" s="1"/>
  <c r="U13" i="8"/>
  <c r="U14" i="8" s="1"/>
  <c r="V13" i="8"/>
  <c r="V14" i="8" s="1"/>
  <c r="W13" i="8"/>
  <c r="W14" i="8" s="1"/>
  <c r="S6" i="7"/>
  <c r="V5" i="7"/>
  <c r="U5" i="7"/>
  <c r="V8" i="7" l="1"/>
  <c r="U8" i="7"/>
  <c r="V6" i="7"/>
  <c r="U6" i="7"/>
  <c r="J3" i="7" l="1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" i="7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" i="1"/>
  <c r="E5" i="6" a="1"/>
  <c r="E5" i="6" s="1"/>
  <c r="E8" i="6" s="1"/>
  <c r="F5" i="6" a="1"/>
  <c r="F5" i="6" s="1"/>
  <c r="F8" i="6" s="1"/>
  <c r="G5" i="6" a="1"/>
  <c r="G5" i="6" s="1"/>
  <c r="G8" i="6" s="1"/>
  <c r="H5" i="6" a="1"/>
  <c r="H5" i="6" s="1"/>
  <c r="H8" i="6" s="1"/>
  <c r="I5" i="6" a="1"/>
  <c r="I5" i="6" s="1"/>
  <c r="I8" i="6" s="1"/>
  <c r="J5" i="6" a="1"/>
  <c r="J5" i="6" s="1"/>
  <c r="J8" i="6" s="1"/>
  <c r="K5" i="6" a="1"/>
  <c r="K5" i="6" s="1"/>
  <c r="K8" i="6" s="1"/>
  <c r="L5" i="6" a="1"/>
  <c r="L5" i="6" s="1"/>
  <c r="L8" i="6" s="1"/>
  <c r="D5" i="6" a="1"/>
  <c r="D5" i="6" s="1"/>
  <c r="D8" i="6" s="1"/>
  <c r="E2" i="6" a="1"/>
  <c r="E2" i="6" s="1"/>
  <c r="F2" i="6" a="1"/>
  <c r="F2" i="6" s="1"/>
  <c r="G2" i="6" a="1"/>
  <c r="G2" i="6" s="1"/>
  <c r="H2" i="6" a="1"/>
  <c r="H2" i="6" s="1"/>
  <c r="I2" i="6" a="1"/>
  <c r="I2" i="6" s="1"/>
  <c r="J2" i="6" a="1"/>
  <c r="J2" i="6" s="1"/>
  <c r="K2" i="6" a="1"/>
  <c r="K2" i="6" s="1"/>
  <c r="L2" i="6" a="1"/>
  <c r="L2" i="6" s="1"/>
  <c r="D2" i="6" a="1"/>
  <c r="D2" i="6" s="1"/>
  <c r="D10" i="6" l="1"/>
  <c r="K10" i="6"/>
  <c r="J10" i="6"/>
  <c r="I10" i="6"/>
  <c r="H10" i="6"/>
  <c r="G10" i="6"/>
  <c r="F10" i="6"/>
  <c r="E1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<sst xmlns="http://schemas.openxmlformats.org/spreadsheetml/2006/main" count="358" uniqueCount="160">
  <si>
    <t>site_code</t>
  </si>
  <si>
    <t>name</t>
  </si>
  <si>
    <t>premium_per_t</t>
  </si>
  <si>
    <t>currency</t>
  </si>
  <si>
    <t>PAR</t>
  </si>
  <si>
    <t>Paris</t>
  </si>
  <si>
    <t>EUR</t>
  </si>
  <si>
    <t>GEN</t>
  </si>
  <si>
    <t>Geneva</t>
  </si>
  <si>
    <t>CHF</t>
  </si>
  <si>
    <t>NYC</t>
  </si>
  <si>
    <t>New-York</t>
  </si>
  <si>
    <t>USD</t>
  </si>
  <si>
    <t>Si (%)</t>
  </si>
  <si>
    <t>Fe (%)</t>
  </si>
  <si>
    <t>Cu (%)</t>
  </si>
  <si>
    <t>Mn (%)</t>
  </si>
  <si>
    <t>Mg (%)</t>
  </si>
  <si>
    <t>Cr (%)</t>
  </si>
  <si>
    <t>Zn (%)</t>
  </si>
  <si>
    <t>Ti (%)</t>
  </si>
  <si>
    <t>Al (%)</t>
  </si>
  <si>
    <t>cost by t</t>
  </si>
  <si>
    <t>premium</t>
  </si>
  <si>
    <t>t_CO2/t</t>
  </si>
  <si>
    <t>Si</t>
  </si>
  <si>
    <t>Fe</t>
  </si>
  <si>
    <t xml:space="preserve">Cu </t>
  </si>
  <si>
    <t xml:space="preserve">Mn </t>
  </si>
  <si>
    <t xml:space="preserve">Mg </t>
  </si>
  <si>
    <t xml:space="preserve">Cr </t>
  </si>
  <si>
    <t>Eur</t>
  </si>
  <si>
    <t xml:space="preserve">Zn </t>
  </si>
  <si>
    <t>CNY</t>
  </si>
  <si>
    <t>LME</t>
  </si>
  <si>
    <t>BOR</t>
  </si>
  <si>
    <t xml:space="preserve">Ti </t>
  </si>
  <si>
    <t>ECDP</t>
  </si>
  <si>
    <t>P1020</t>
  </si>
  <si>
    <t>MW</t>
  </si>
  <si>
    <t>P0202</t>
  </si>
  <si>
    <t>financial cost</t>
  </si>
  <si>
    <t>transport to plant</t>
  </si>
  <si>
    <t>scrap_name</t>
  </si>
  <si>
    <t>shape</t>
  </si>
  <si>
    <t>scrap_purchasing_cost_per_t</t>
  </si>
  <si>
    <t>transportation_cost_per_t</t>
  </si>
  <si>
    <t>scrap01</t>
  </si>
  <si>
    <t>swarf</t>
  </si>
  <si>
    <t>scrap02</t>
  </si>
  <si>
    <t>offcut</t>
  </si>
  <si>
    <t>scrap03</t>
  </si>
  <si>
    <t>scrap04</t>
  </si>
  <si>
    <t>hardening</t>
  </si>
  <si>
    <t>scrap05</t>
  </si>
  <si>
    <t>profit after buying</t>
  </si>
  <si>
    <t>scrap06</t>
  </si>
  <si>
    <t>shape loss</t>
  </si>
  <si>
    <t>scrap07</t>
  </si>
  <si>
    <t>profit after treatment</t>
  </si>
  <si>
    <t>scrap08</t>
  </si>
  <si>
    <t>scrap09</t>
  </si>
  <si>
    <t>scrap10</t>
  </si>
  <si>
    <t>scrap11</t>
  </si>
  <si>
    <t>scrap12</t>
  </si>
  <si>
    <t>scrap13</t>
  </si>
  <si>
    <t>scrap14</t>
  </si>
  <si>
    <t>scrap15</t>
  </si>
  <si>
    <t>scrap16</t>
  </si>
  <si>
    <t>scrap17</t>
  </si>
  <si>
    <t>scrap18</t>
  </si>
  <si>
    <t>scrap19</t>
  </si>
  <si>
    <t>scrap20</t>
  </si>
  <si>
    <t>scrap21</t>
  </si>
  <si>
    <t>scrap22</t>
  </si>
  <si>
    <t>scrap23</t>
  </si>
  <si>
    <t>scrap24</t>
  </si>
  <si>
    <t>site</t>
  </si>
  <si>
    <t>shape_name</t>
  </si>
  <si>
    <t>recycling_cost_per_t</t>
  </si>
  <si>
    <t>Offcut</t>
  </si>
  <si>
    <t>Swarf</t>
  </si>
  <si>
    <t>Currency name</t>
  </si>
  <si>
    <t>GBP</t>
  </si>
  <si>
    <t>Site</t>
  </si>
  <si>
    <t>Alliage</t>
  </si>
  <si>
    <t>Mercuriale</t>
  </si>
  <si>
    <t>AA1050</t>
  </si>
  <si>
    <t>AA1100</t>
  </si>
  <si>
    <t>AA2024</t>
  </si>
  <si>
    <t>AA3003</t>
  </si>
  <si>
    <t>AA5052</t>
  </si>
  <si>
    <t>AA5083</t>
  </si>
  <si>
    <t>AA6061</t>
  </si>
  <si>
    <t>AA6063</t>
  </si>
  <si>
    <t>AA7075</t>
  </si>
  <si>
    <t>AA8011</t>
  </si>
  <si>
    <t>AA3004</t>
  </si>
  <si>
    <t>AA3105</t>
  </si>
  <si>
    <t>AA5005</t>
  </si>
  <si>
    <t>AA5050</t>
  </si>
  <si>
    <t>AA5454</t>
  </si>
  <si>
    <t>AA5754</t>
  </si>
  <si>
    <t>AA6060</t>
  </si>
  <si>
    <t>AA6066</t>
  </si>
  <si>
    <t>AA7072</t>
  </si>
  <si>
    <t>AA7178</t>
  </si>
  <si>
    <t>Senario</t>
  </si>
  <si>
    <t>optimisation</t>
  </si>
  <si>
    <t>verification</t>
  </si>
  <si>
    <t>A</t>
  </si>
  <si>
    <t>External</t>
  </si>
  <si>
    <t>Scrap</t>
  </si>
  <si>
    <t>composition chimique du scrap = alliage</t>
  </si>
  <si>
    <t>% chutes</t>
  </si>
  <si>
    <t>modifier le prix ne doit pas avoir d'influance</t>
  </si>
  <si>
    <t>Al new</t>
  </si>
  <si>
    <t>prix scrap haut = 100% Raw material
prix scrap bas = 100% scrap</t>
  </si>
  <si>
    <t>Prix</t>
  </si>
  <si>
    <t>modifier le co2 ne doit pas avoir d'influance</t>
  </si>
  <si>
    <t>CO2 scrap haut = 100% Raw material
Co2 scrap bas = 100% scrap</t>
  </si>
  <si>
    <t>CO2</t>
  </si>
  <si>
    <t xml:space="preserve">Scrap </t>
  </si>
  <si>
    <t>External SI*2</t>
  </si>
  <si>
    <t>composition chimique du scrap = alliage sauf un element qui est égale à 0</t>
  </si>
  <si>
    <t>100% chutes + utilisation de l'élment chimique</t>
  </si>
  <si>
    <t>composition chimique du scrap = alliage sauf un element qui est égale à 100% plus haut</t>
  </si>
  <si>
    <t>environ 50% chutes + utilisation de metaux d'addition et Prime</t>
  </si>
  <si>
    <t>composition chimique du scrap = alliage sauf un element qui est égale à 50% plus bas</t>
  </si>
  <si>
    <t>9x% chutes + utilisation de metaux d'addition</t>
  </si>
  <si>
    <t>x</t>
  </si>
  <si>
    <t>Composition scrap</t>
  </si>
  <si>
    <t>Si alliage connu</t>
  </si>
  <si>
    <t>Prix possible</t>
  </si>
  <si>
    <t>Si allaige inconu</t>
  </si>
  <si>
    <t>Scrap proposé</t>
  </si>
  <si>
    <t>Melange</t>
  </si>
  <si>
    <t>Blending</t>
  </si>
  <si>
    <t>Product Type</t>
  </si>
  <si>
    <t>Alloy visé</t>
  </si>
  <si>
    <t>Constraint_1</t>
  </si>
  <si>
    <t>Constraint_2</t>
  </si>
  <si>
    <t>Constraint_3</t>
  </si>
  <si>
    <t>Price of the blend</t>
  </si>
  <si>
    <t>Weight Used</t>
  </si>
  <si>
    <t>Cu</t>
  </si>
  <si>
    <t>Mn</t>
  </si>
  <si>
    <t>Mg</t>
  </si>
  <si>
    <t>Cr</t>
  </si>
  <si>
    <t>Zn</t>
  </si>
  <si>
    <t>Ti</t>
  </si>
  <si>
    <t>Zr</t>
  </si>
  <si>
    <t>Scrap scrap 1</t>
  </si>
  <si>
    <t>Mn 86%</t>
  </si>
  <si>
    <t>Ti 86%</t>
  </si>
  <si>
    <t>Cu 89%</t>
  </si>
  <si>
    <t>P0606</t>
  </si>
  <si>
    <t>alloy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</si>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</sst>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9" fontId="0" fillId="0" borderId="0" xfId="1" applyFont="1" applyAlignment="1">
      <alignment horizontal="center"/>
    </xf>
    <xf numFmtId="9" fontId="0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9" fontId="0" fillId="0" borderId="0" xfId="0" applyNumberFormat="1"/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0" fillId="0" borderId="0" xfId="1" applyFont="1"/>
    <xf numFmtId="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3397-6311-4AC1-B29B-B1356C7A60FD}">
  <dimension ref="A1:D4"/>
  <sheetViews>
    <sheetView tabSelected="1" workbookViewId="0"/>
  </sheetViews>
  <sheetFormatPr defaultColWidth="11.42578125" defaultRowHeight="15" x14ac:dyDescent="0.25"/>
  <cols>
    <col min="1" max="1" width="11.42578125" style="1"/>
    <col min="3" max="3" width="18.42578125" style="1" bestFit="1" customWidth="1"/>
    <col min="4" max="4" width="11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>
        <v>400</v>
      </c>
      <c r="D2" s="1" t="s">
        <v>6</v>
      </c>
    </row>
    <row r="3" spans="1:4" x14ac:dyDescent="0.25">
      <c r="A3" s="1" t="s">
        <v>7</v>
      </c>
      <c r="B3" s="1" t="s">
        <v>8</v>
      </c>
      <c r="C3" s="1">
        <v>450</v>
      </c>
      <c r="D3" s="1" t="s">
        <v>9</v>
      </c>
    </row>
    <row r="4" spans="1:4" x14ac:dyDescent="0.25">
      <c r="A4" s="1" t="s">
        <v>10</v>
      </c>
      <c r="B4" s="1" t="s">
        <v>11</v>
      </c>
      <c r="C4" s="1">
        <v>650</v>
      </c>
      <c r="D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C485-E8D5-41FF-9EF5-5A46A2A83E2D}">
  <dimension ref="A1:W14"/>
  <sheetViews>
    <sheetView workbookViewId="0"/>
  </sheetViews>
  <sheetFormatPr defaultColWidth="11.42578125" defaultRowHeight="15" x14ac:dyDescent="0.25"/>
  <cols>
    <col min="19" max="19" width="17.42578125" bestFit="1" customWidth="1"/>
  </cols>
  <sheetData>
    <row r="1" spans="1:23" x14ac:dyDescent="0.25">
      <c r="A1" s="3" t="s">
        <v>1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3</v>
      </c>
      <c r="N1" s="2" t="s">
        <v>24</v>
      </c>
    </row>
    <row r="2" spans="1:23" x14ac:dyDescent="0.25">
      <c r="A2" s="1" t="s">
        <v>25</v>
      </c>
      <c r="B2" s="1">
        <v>99</v>
      </c>
      <c r="C2" s="1">
        <v>1</v>
      </c>
      <c r="D2" s="1"/>
      <c r="E2" s="1"/>
      <c r="F2" s="1"/>
      <c r="G2" s="1"/>
      <c r="H2" s="1"/>
      <c r="I2" s="1"/>
      <c r="J2" s="1"/>
      <c r="K2" s="1">
        <v>2800</v>
      </c>
      <c r="L2" s="1">
        <v>0</v>
      </c>
      <c r="M2" s="1" t="s">
        <v>12</v>
      </c>
      <c r="N2" s="1">
        <v>1</v>
      </c>
    </row>
    <row r="3" spans="1:23" x14ac:dyDescent="0.25">
      <c r="A3" s="1" t="s">
        <v>26</v>
      </c>
      <c r="B3" s="1">
        <v>2</v>
      </c>
      <c r="C3" s="1">
        <v>98</v>
      </c>
      <c r="D3" s="1"/>
      <c r="E3" s="1"/>
      <c r="F3" s="1"/>
      <c r="G3" s="1"/>
      <c r="H3" s="1"/>
      <c r="I3" s="1"/>
      <c r="J3" s="1"/>
      <c r="K3" s="1">
        <v>313</v>
      </c>
      <c r="L3" s="1">
        <v>0</v>
      </c>
      <c r="M3" s="1" t="s">
        <v>12</v>
      </c>
      <c r="N3" s="1">
        <v>5</v>
      </c>
    </row>
    <row r="4" spans="1:23" x14ac:dyDescent="0.25">
      <c r="A4" s="1" t="s">
        <v>27</v>
      </c>
      <c r="B4" s="1"/>
      <c r="C4" s="1"/>
      <c r="D4" s="1">
        <v>100</v>
      </c>
      <c r="E4" s="1"/>
      <c r="F4" s="1"/>
      <c r="G4" s="1"/>
      <c r="H4" s="1"/>
      <c r="I4" s="1"/>
      <c r="J4" s="1"/>
      <c r="K4" s="1">
        <v>8750</v>
      </c>
      <c r="L4" s="1">
        <v>0</v>
      </c>
      <c r="M4" s="1" t="s">
        <v>12</v>
      </c>
      <c r="N4" s="1">
        <v>0.5</v>
      </c>
    </row>
    <row r="5" spans="1:23" x14ac:dyDescent="0.25">
      <c r="A5" s="1" t="s">
        <v>28</v>
      </c>
      <c r="B5" s="1"/>
      <c r="C5" s="1"/>
      <c r="D5" s="1"/>
      <c r="E5" s="1">
        <v>98</v>
      </c>
      <c r="F5" s="1"/>
      <c r="G5" s="1"/>
      <c r="H5" s="1"/>
      <c r="I5" s="1"/>
      <c r="J5" s="1">
        <v>2</v>
      </c>
      <c r="K5" s="1">
        <v>2500</v>
      </c>
      <c r="L5" s="1">
        <v>0</v>
      </c>
      <c r="M5" s="1" t="s">
        <v>12</v>
      </c>
      <c r="N5" s="1">
        <v>0</v>
      </c>
    </row>
    <row r="6" spans="1:23" x14ac:dyDescent="0.25">
      <c r="A6" s="1" t="s">
        <v>29</v>
      </c>
      <c r="B6" s="1"/>
      <c r="C6" s="1"/>
      <c r="D6" s="1"/>
      <c r="E6" s="1"/>
      <c r="F6" s="1">
        <v>99</v>
      </c>
      <c r="G6" s="1"/>
      <c r="H6" s="1"/>
      <c r="I6" s="1"/>
      <c r="J6" s="1">
        <v>1</v>
      </c>
      <c r="K6" s="1">
        <v>3200</v>
      </c>
      <c r="L6" s="1">
        <v>0</v>
      </c>
      <c r="M6" s="1" t="s">
        <v>12</v>
      </c>
      <c r="N6" s="1">
        <v>1</v>
      </c>
    </row>
    <row r="7" spans="1:23" x14ac:dyDescent="0.25">
      <c r="A7" s="1" t="s">
        <v>30</v>
      </c>
      <c r="B7" s="1">
        <v>1</v>
      </c>
      <c r="C7" s="1"/>
      <c r="D7" s="1"/>
      <c r="E7" s="1"/>
      <c r="F7" s="1"/>
      <c r="G7" s="1">
        <v>99</v>
      </c>
      <c r="H7" s="1"/>
      <c r="I7" s="1"/>
      <c r="J7" s="1"/>
      <c r="K7" s="1">
        <v>9953</v>
      </c>
      <c r="L7" s="1">
        <v>0</v>
      </c>
      <c r="M7" s="1" t="s">
        <v>31</v>
      </c>
      <c r="N7" s="1">
        <v>10</v>
      </c>
    </row>
    <row r="8" spans="1:23" x14ac:dyDescent="0.25">
      <c r="A8" s="1" t="s">
        <v>32</v>
      </c>
      <c r="B8" s="1"/>
      <c r="C8" s="1">
        <v>1</v>
      </c>
      <c r="D8" s="1"/>
      <c r="E8" s="1"/>
      <c r="F8" s="1"/>
      <c r="G8" s="1"/>
      <c r="H8" s="1">
        <v>98</v>
      </c>
      <c r="I8" s="1"/>
      <c r="J8" s="1">
        <v>1</v>
      </c>
      <c r="K8" s="1">
        <v>2955</v>
      </c>
      <c r="L8" s="1">
        <v>0</v>
      </c>
      <c r="M8" s="1" t="s">
        <v>33</v>
      </c>
      <c r="N8" s="1">
        <v>3</v>
      </c>
      <c r="R8" t="s">
        <v>34</v>
      </c>
      <c r="S8">
        <v>2400</v>
      </c>
      <c r="T8" t="s">
        <v>4</v>
      </c>
      <c r="U8" t="s">
        <v>35</v>
      </c>
      <c r="V8" t="s">
        <v>10</v>
      </c>
      <c r="W8" t="s">
        <v>7</v>
      </c>
    </row>
    <row r="9" spans="1:23" x14ac:dyDescent="0.25">
      <c r="A9" s="1" t="s">
        <v>36</v>
      </c>
      <c r="B9" s="1"/>
      <c r="C9" s="1"/>
      <c r="D9" s="1"/>
      <c r="E9" s="1"/>
      <c r="F9" s="1"/>
      <c r="G9" s="1"/>
      <c r="H9" s="1"/>
      <c r="I9" s="1">
        <v>99</v>
      </c>
      <c r="J9" s="1">
        <v>1</v>
      </c>
      <c r="K9" s="1">
        <v>4960</v>
      </c>
      <c r="L9" s="1">
        <v>0</v>
      </c>
      <c r="M9" s="1" t="s">
        <v>12</v>
      </c>
      <c r="N9" s="1">
        <v>1</v>
      </c>
      <c r="S9" t="s">
        <v>37</v>
      </c>
      <c r="T9">
        <v>250</v>
      </c>
      <c r="U9">
        <v>250</v>
      </c>
      <c r="W9">
        <v>250</v>
      </c>
    </row>
    <row r="10" spans="1:23" x14ac:dyDescent="0.25">
      <c r="A10" s="1" t="s">
        <v>38</v>
      </c>
      <c r="B10" s="1">
        <v>0.1</v>
      </c>
      <c r="C10" s="1">
        <v>0.2</v>
      </c>
      <c r="D10" s="1"/>
      <c r="E10" s="1"/>
      <c r="F10" s="1"/>
      <c r="G10" s="1"/>
      <c r="H10" s="1"/>
      <c r="I10" s="1"/>
      <c r="J10" s="1">
        <v>99.7</v>
      </c>
      <c r="K10" s="1">
        <v>2400</v>
      </c>
      <c r="L10" s="1">
        <v>1</v>
      </c>
      <c r="M10" s="1" t="s">
        <v>12</v>
      </c>
      <c r="N10" s="1">
        <v>7</v>
      </c>
      <c r="S10" t="s">
        <v>39</v>
      </c>
      <c r="V10">
        <v>450</v>
      </c>
    </row>
    <row r="11" spans="1:23" x14ac:dyDescent="0.25">
      <c r="A11" s="1" t="s">
        <v>40</v>
      </c>
      <c r="B11" s="1">
        <v>0.02</v>
      </c>
      <c r="C11" s="1">
        <v>0.02</v>
      </c>
      <c r="D11" s="1"/>
      <c r="E11" s="1"/>
      <c r="F11" s="1"/>
      <c r="G11" s="1"/>
      <c r="H11" s="1"/>
      <c r="I11" s="1"/>
      <c r="J11" s="1">
        <v>99.96</v>
      </c>
      <c r="K11" s="1">
        <v>2700</v>
      </c>
      <c r="L11" s="1">
        <v>1</v>
      </c>
      <c r="M11" s="1" t="s">
        <v>12</v>
      </c>
      <c r="N11" s="1">
        <v>6</v>
      </c>
      <c r="S11" t="s">
        <v>41</v>
      </c>
      <c r="T11">
        <v>25</v>
      </c>
      <c r="U11">
        <v>30</v>
      </c>
      <c r="V11">
        <v>40</v>
      </c>
      <c r="W11">
        <v>80</v>
      </c>
    </row>
    <row r="12" spans="1:23" x14ac:dyDescent="0.25">
      <c r="S12" t="s">
        <v>42</v>
      </c>
      <c r="T12">
        <v>50</v>
      </c>
      <c r="U12">
        <v>35</v>
      </c>
      <c r="V12">
        <v>70</v>
      </c>
      <c r="W12">
        <v>60</v>
      </c>
    </row>
    <row r="13" spans="1:23" x14ac:dyDescent="0.25">
      <c r="R13" t="s">
        <v>23</v>
      </c>
      <c r="T13">
        <f>+T9+T11+T12</f>
        <v>325</v>
      </c>
      <c r="U13">
        <f>+U9+U11+U12</f>
        <v>315</v>
      </c>
      <c r="V13">
        <f>+V10+V11+V12</f>
        <v>560</v>
      </c>
      <c r="W13">
        <f>+W9+W11+W12</f>
        <v>390</v>
      </c>
    </row>
    <row r="14" spans="1:23" x14ac:dyDescent="0.25">
      <c r="T14">
        <f>+$S$8+T13</f>
        <v>2725</v>
      </c>
      <c r="U14">
        <f t="shared" ref="U14:W14" si="0">+$S$8+U13</f>
        <v>2715</v>
      </c>
      <c r="V14">
        <f t="shared" si="0"/>
        <v>2960</v>
      </c>
      <c r="W14">
        <f t="shared" si="0"/>
        <v>2790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46F0-7974-43CC-88DE-A0A202745942}">
  <dimension ref="A1:V25"/>
  <sheetViews>
    <sheetView workbookViewId="0">
      <selection activeCell="T8" sqref="T8"/>
    </sheetView>
  </sheetViews>
  <sheetFormatPr defaultColWidth="11.42578125" defaultRowHeight="15" x14ac:dyDescent="0.25"/>
  <cols>
    <col min="10" max="11" width="11.42578125" style="1"/>
    <col min="12" max="12" width="27.42578125" bestFit="1" customWidth="1"/>
    <col min="13" max="13" width="24.42578125" bestFit="1" customWidth="1"/>
    <col min="14" max="14" width="24.42578125" customWidth="1"/>
    <col min="15" max="15" width="11.42578125" style="1"/>
    <col min="20" max="20" width="21.28515625" bestFit="1" customWidth="1"/>
  </cols>
  <sheetData>
    <row r="1" spans="1:22" x14ac:dyDescent="0.25">
      <c r="A1" s="2" t="s">
        <v>43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44</v>
      </c>
      <c r="L1" s="2" t="s">
        <v>45</v>
      </c>
      <c r="M1" s="2" t="s">
        <v>46</v>
      </c>
      <c r="N1" s="2" t="s">
        <v>3</v>
      </c>
      <c r="O1" s="2" t="s">
        <v>24</v>
      </c>
    </row>
    <row r="2" spans="1:22" x14ac:dyDescent="0.25">
      <c r="A2" s="1" t="s">
        <v>47</v>
      </c>
      <c r="B2" s="1">
        <v>0.27500000000000002</v>
      </c>
      <c r="C2" s="1">
        <v>0.42500000000000004</v>
      </c>
      <c r="D2" s="1">
        <v>7.5000000000000011E-2</v>
      </c>
      <c r="E2" s="1">
        <v>7.5000000000000011E-2</v>
      </c>
      <c r="F2" s="1">
        <v>7.5000000000000011E-2</v>
      </c>
      <c r="G2" s="1">
        <v>7.5000000000000011E-2</v>
      </c>
      <c r="H2" s="1">
        <v>7.5000000000000011E-2</v>
      </c>
      <c r="I2" s="1">
        <v>5.5E-2</v>
      </c>
      <c r="J2" s="1">
        <f>100-SUM(B2:I2)</f>
        <v>98.87</v>
      </c>
      <c r="K2" s="1" t="s">
        <v>48</v>
      </c>
      <c r="L2" s="1">
        <v>1920</v>
      </c>
      <c r="M2" s="1">
        <v>50</v>
      </c>
      <c r="N2" s="1" t="s">
        <v>6</v>
      </c>
      <c r="O2" s="1">
        <v>0</v>
      </c>
    </row>
    <row r="3" spans="1:22" x14ac:dyDescent="0.25">
      <c r="A3" s="1" t="s">
        <v>49</v>
      </c>
      <c r="B3" s="1">
        <v>0.97499999999999998</v>
      </c>
      <c r="C3" s="1">
        <v>0.97499999999999998</v>
      </c>
      <c r="D3" s="1">
        <v>0.125</v>
      </c>
      <c r="E3" s="1">
        <v>7.5000000000000011E-2</v>
      </c>
      <c r="F3" s="1">
        <v>7.5000000000000011E-2</v>
      </c>
      <c r="G3" s="1">
        <v>7.5000000000000011E-2</v>
      </c>
      <c r="H3" s="1">
        <v>0.125</v>
      </c>
      <c r="I3" s="1">
        <v>7.5000000000000011E-2</v>
      </c>
      <c r="J3" s="1">
        <f t="shared" ref="J3:J25" si="0">100-SUM(B3:I3)</f>
        <v>97.5</v>
      </c>
      <c r="K3" s="1" t="s">
        <v>48</v>
      </c>
      <c r="L3" s="1">
        <v>1920</v>
      </c>
      <c r="M3" s="1">
        <v>0</v>
      </c>
      <c r="N3" s="1" t="s">
        <v>12</v>
      </c>
      <c r="O3" s="1">
        <v>0</v>
      </c>
      <c r="R3" t="s">
        <v>34</v>
      </c>
      <c r="S3">
        <v>2400</v>
      </c>
      <c r="U3" s="1" t="s">
        <v>50</v>
      </c>
      <c r="V3" s="1" t="s">
        <v>48</v>
      </c>
    </row>
    <row r="4" spans="1:22" x14ac:dyDescent="0.25">
      <c r="A4" s="1" t="s">
        <v>51</v>
      </c>
      <c r="B4" s="1">
        <v>0.52500000000000002</v>
      </c>
      <c r="C4" s="1">
        <v>0.52500000000000002</v>
      </c>
      <c r="D4" s="1">
        <v>4.0250000000000004</v>
      </c>
      <c r="E4" s="1">
        <v>0.52500000000000002</v>
      </c>
      <c r="F4" s="1">
        <v>1.325</v>
      </c>
      <c r="G4" s="1">
        <v>0.125</v>
      </c>
      <c r="H4" s="1">
        <v>0.27500000000000002</v>
      </c>
      <c r="I4" s="1">
        <v>0.17499999999999999</v>
      </c>
      <c r="J4" s="1">
        <f t="shared" si="0"/>
        <v>92.5</v>
      </c>
      <c r="K4" s="1" t="s">
        <v>50</v>
      </c>
      <c r="L4" s="1">
        <v>2160</v>
      </c>
      <c r="M4" s="1">
        <v>0</v>
      </c>
      <c r="N4" s="1" t="s">
        <v>6</v>
      </c>
      <c r="O4" s="1">
        <v>0</v>
      </c>
      <c r="R4" t="s">
        <v>23</v>
      </c>
      <c r="S4">
        <v>400</v>
      </c>
      <c r="U4" s="14">
        <v>1.1000000000000001</v>
      </c>
      <c r="V4" s="14">
        <v>0.8</v>
      </c>
    </row>
    <row r="5" spans="1:22" x14ac:dyDescent="0.25">
      <c r="A5" s="1" t="s">
        <v>52</v>
      </c>
      <c r="B5" s="1">
        <v>0.625</v>
      </c>
      <c r="C5" s="1">
        <v>0.72499999999999998</v>
      </c>
      <c r="D5" s="1">
        <v>0.125</v>
      </c>
      <c r="E5" s="1">
        <v>1.0249999999999999</v>
      </c>
      <c r="F5" s="1">
        <v>0.125</v>
      </c>
      <c r="G5" s="1">
        <v>0.125</v>
      </c>
      <c r="H5" s="1">
        <v>0.125</v>
      </c>
      <c r="I5" s="1">
        <v>7.5000000000000011E-2</v>
      </c>
      <c r="J5" s="1">
        <f t="shared" si="0"/>
        <v>97.05</v>
      </c>
      <c r="K5" s="1" t="s">
        <v>50</v>
      </c>
      <c r="L5" s="1">
        <v>2640</v>
      </c>
      <c r="M5" s="1">
        <v>0</v>
      </c>
      <c r="N5" s="1" t="s">
        <v>6</v>
      </c>
      <c r="O5" s="1">
        <v>0</v>
      </c>
      <c r="R5" t="s">
        <v>53</v>
      </c>
      <c r="S5">
        <v>200</v>
      </c>
      <c r="U5" s="1">
        <f>+U4*S3</f>
        <v>2640</v>
      </c>
      <c r="V5" s="1">
        <f>+V4*S3</f>
        <v>1920</v>
      </c>
    </row>
    <row r="6" spans="1:22" x14ac:dyDescent="0.25">
      <c r="A6" s="1" t="s">
        <v>54</v>
      </c>
      <c r="B6" s="1">
        <v>0.27500000000000002</v>
      </c>
      <c r="C6" s="1">
        <v>0.42500000000000004</v>
      </c>
      <c r="D6" s="1">
        <v>0.125</v>
      </c>
      <c r="E6" s="1">
        <v>0.125</v>
      </c>
      <c r="F6" s="1">
        <v>2.4249999999999998</v>
      </c>
      <c r="G6" s="1">
        <v>0.22500000000000001</v>
      </c>
      <c r="H6" s="1">
        <v>0.125</v>
      </c>
      <c r="I6" s="1">
        <v>0.17499999999999999</v>
      </c>
      <c r="J6" s="1">
        <f t="shared" si="0"/>
        <v>96.1</v>
      </c>
      <c r="K6" s="1" t="s">
        <v>48</v>
      </c>
      <c r="L6" s="1">
        <v>1920</v>
      </c>
      <c r="M6" s="1">
        <v>0</v>
      </c>
      <c r="N6" s="1" t="s">
        <v>12</v>
      </c>
      <c r="O6" s="1">
        <v>0</v>
      </c>
      <c r="S6">
        <f>S3+S4+S5</f>
        <v>3000</v>
      </c>
      <c r="T6" t="s">
        <v>55</v>
      </c>
      <c r="U6" s="1">
        <f>+S6-U5</f>
        <v>360</v>
      </c>
      <c r="V6" s="1">
        <f>+S6-V5</f>
        <v>1080</v>
      </c>
    </row>
    <row r="7" spans="1:22" x14ac:dyDescent="0.25">
      <c r="A7" s="1" t="s">
        <v>56</v>
      </c>
      <c r="B7" s="1">
        <v>0.42500000000000004</v>
      </c>
      <c r="C7" s="1">
        <v>0.42500000000000004</v>
      </c>
      <c r="D7" s="1">
        <v>0.125</v>
      </c>
      <c r="E7" s="1">
        <v>0.52500000000000002</v>
      </c>
      <c r="F7" s="1">
        <v>4.5250000000000004</v>
      </c>
      <c r="G7" s="1">
        <v>0.125</v>
      </c>
      <c r="H7" s="1">
        <v>0.27500000000000002</v>
      </c>
      <c r="I7" s="1">
        <v>0.17499999999999999</v>
      </c>
      <c r="J7" s="1">
        <f t="shared" si="0"/>
        <v>93.4</v>
      </c>
      <c r="K7" s="1" t="s">
        <v>50</v>
      </c>
      <c r="L7" s="1">
        <v>2640</v>
      </c>
      <c r="M7" s="1">
        <v>0</v>
      </c>
      <c r="N7" s="1" t="s">
        <v>6</v>
      </c>
      <c r="O7" s="1">
        <v>0</v>
      </c>
      <c r="T7" t="s">
        <v>57</v>
      </c>
      <c r="U7" s="1">
        <v>56</v>
      </c>
      <c r="V7" s="1">
        <v>400</v>
      </c>
    </row>
    <row r="8" spans="1:22" x14ac:dyDescent="0.25">
      <c r="A8" s="1" t="s">
        <v>58</v>
      </c>
      <c r="B8" s="1">
        <v>0.52500000000000002</v>
      </c>
      <c r="C8" s="1">
        <v>0.72499999999999998</v>
      </c>
      <c r="D8" s="1">
        <v>0.22500000000000001</v>
      </c>
      <c r="E8" s="1">
        <v>0.17499999999999999</v>
      </c>
      <c r="F8" s="1">
        <v>1.0249999999999999</v>
      </c>
      <c r="G8" s="1">
        <v>0.22500000000000001</v>
      </c>
      <c r="H8" s="1">
        <v>0.27500000000000002</v>
      </c>
      <c r="I8" s="1">
        <v>0.17499999999999999</v>
      </c>
      <c r="J8" s="1">
        <f t="shared" si="0"/>
        <v>96.65</v>
      </c>
      <c r="K8" s="1" t="s">
        <v>48</v>
      </c>
      <c r="L8" s="1">
        <v>1920</v>
      </c>
      <c r="M8" s="1">
        <v>0</v>
      </c>
      <c r="N8" s="1" t="s">
        <v>6</v>
      </c>
      <c r="O8" s="1">
        <v>0</v>
      </c>
      <c r="T8" t="s">
        <v>59</v>
      </c>
      <c r="U8" s="1">
        <f>+S6-U5-U7</f>
        <v>304</v>
      </c>
      <c r="V8" s="1">
        <f>+S6-V5-V7</f>
        <v>680</v>
      </c>
    </row>
    <row r="9" spans="1:22" x14ac:dyDescent="0.25">
      <c r="A9" s="1" t="s">
        <v>60</v>
      </c>
      <c r="B9" s="1">
        <v>0.32500000000000001</v>
      </c>
      <c r="C9" s="1">
        <v>0.375</v>
      </c>
      <c r="D9" s="1">
        <v>0.125</v>
      </c>
      <c r="E9" s="1">
        <v>0.125</v>
      </c>
      <c r="F9" s="1">
        <v>0.625</v>
      </c>
      <c r="G9" s="1">
        <v>0.125</v>
      </c>
      <c r="H9" s="1">
        <v>0.125</v>
      </c>
      <c r="I9" s="1">
        <v>0.125</v>
      </c>
      <c r="J9" s="1">
        <f t="shared" si="0"/>
        <v>98.05</v>
      </c>
      <c r="K9" s="1" t="s">
        <v>50</v>
      </c>
      <c r="L9" s="1">
        <v>2640</v>
      </c>
      <c r="M9" s="1">
        <v>0</v>
      </c>
      <c r="N9" s="1" t="s">
        <v>6</v>
      </c>
      <c r="O9" s="1">
        <v>0</v>
      </c>
    </row>
    <row r="10" spans="1:22" x14ac:dyDescent="0.25">
      <c r="A10" s="1" t="s">
        <v>61</v>
      </c>
      <c r="B10" s="1">
        <v>0.42500000000000004</v>
      </c>
      <c r="C10" s="1">
        <v>0.52500000000000002</v>
      </c>
      <c r="D10" s="1">
        <v>1.5249999999999999</v>
      </c>
      <c r="E10" s="1">
        <v>0.32500000000000001</v>
      </c>
      <c r="F10" s="1">
        <v>2.3249999999999997</v>
      </c>
      <c r="G10" s="1">
        <v>0.22500000000000001</v>
      </c>
      <c r="H10" s="1">
        <v>6.0250000000000004</v>
      </c>
      <c r="I10" s="1">
        <v>0.22500000000000001</v>
      </c>
      <c r="J10" s="1">
        <f t="shared" si="0"/>
        <v>88.4</v>
      </c>
      <c r="K10" s="1" t="s">
        <v>48</v>
      </c>
      <c r="L10" s="1">
        <v>1920</v>
      </c>
      <c r="M10" s="1">
        <v>0</v>
      </c>
      <c r="N10" s="1" t="s">
        <v>6</v>
      </c>
      <c r="O10" s="1">
        <v>0</v>
      </c>
    </row>
    <row r="11" spans="1:22" x14ac:dyDescent="0.25">
      <c r="A11" s="1" t="s">
        <v>62</v>
      </c>
      <c r="B11" s="1">
        <v>0.625</v>
      </c>
      <c r="C11" s="1">
        <v>0.72499999999999998</v>
      </c>
      <c r="D11" s="1">
        <v>0.125</v>
      </c>
      <c r="E11" s="1">
        <v>0.22500000000000001</v>
      </c>
      <c r="F11" s="1">
        <v>7.5000000000000011E-2</v>
      </c>
      <c r="G11" s="1">
        <v>7.5000000000000011E-2</v>
      </c>
      <c r="H11" s="1">
        <v>0.125</v>
      </c>
      <c r="I11" s="1">
        <v>0.10500000000000001</v>
      </c>
      <c r="J11" s="1">
        <f t="shared" si="0"/>
        <v>97.92</v>
      </c>
      <c r="K11" s="1" t="s">
        <v>50</v>
      </c>
      <c r="L11" s="1">
        <v>2160</v>
      </c>
      <c r="M11" s="1">
        <v>0</v>
      </c>
      <c r="N11" s="1" t="s">
        <v>6</v>
      </c>
      <c r="O11" s="1">
        <v>0</v>
      </c>
    </row>
    <row r="12" spans="1:22" x14ac:dyDescent="0.25">
      <c r="A12" s="1" t="s">
        <v>63</v>
      </c>
      <c r="B12" s="1">
        <v>0.32500000000000001</v>
      </c>
      <c r="C12" s="1">
        <v>0.72499999999999998</v>
      </c>
      <c r="D12" s="1">
        <v>0.27500000000000002</v>
      </c>
      <c r="E12" s="1">
        <v>1.325</v>
      </c>
      <c r="F12" s="1">
        <v>1.0249999999999999</v>
      </c>
      <c r="G12" s="1">
        <v>7.5000000000000011E-2</v>
      </c>
      <c r="H12" s="1">
        <v>0.27500000000000002</v>
      </c>
      <c r="I12" s="1">
        <v>7.5000000000000011E-2</v>
      </c>
      <c r="J12" s="1">
        <f t="shared" si="0"/>
        <v>95.9</v>
      </c>
      <c r="K12" s="1" t="s">
        <v>48</v>
      </c>
      <c r="L12" s="1">
        <v>1920</v>
      </c>
      <c r="M12" s="1">
        <v>70</v>
      </c>
      <c r="N12" s="1" t="s">
        <v>6</v>
      </c>
      <c r="O12" s="1">
        <v>0</v>
      </c>
    </row>
    <row r="13" spans="1:22" x14ac:dyDescent="0.25">
      <c r="A13" s="1" t="s">
        <v>64</v>
      </c>
      <c r="B13" s="1">
        <v>0.625</v>
      </c>
      <c r="C13" s="1">
        <v>0.72499999999999998</v>
      </c>
      <c r="D13" s="1">
        <v>0.32500000000000001</v>
      </c>
      <c r="E13" s="1">
        <v>0.52500000000000002</v>
      </c>
      <c r="F13" s="1">
        <v>0.32500000000000001</v>
      </c>
      <c r="G13" s="1">
        <v>0.22500000000000001</v>
      </c>
      <c r="H13" s="1">
        <v>0.42500000000000004</v>
      </c>
      <c r="I13" s="1">
        <v>0.125</v>
      </c>
      <c r="J13" s="1">
        <f t="shared" si="0"/>
        <v>96.7</v>
      </c>
      <c r="K13" s="1" t="s">
        <v>50</v>
      </c>
      <c r="L13" s="1">
        <v>2160</v>
      </c>
      <c r="M13" s="1">
        <v>0</v>
      </c>
      <c r="N13" s="1" t="s">
        <v>6</v>
      </c>
      <c r="O13" s="1">
        <v>0</v>
      </c>
    </row>
    <row r="14" spans="1:22" x14ac:dyDescent="0.25">
      <c r="A14" s="1" t="s">
        <v>65</v>
      </c>
      <c r="B14" s="1">
        <v>0.32500000000000001</v>
      </c>
      <c r="C14" s="1">
        <v>0.72499999999999998</v>
      </c>
      <c r="D14" s="1">
        <v>0.22500000000000001</v>
      </c>
      <c r="E14" s="1">
        <v>0.22500000000000001</v>
      </c>
      <c r="F14" s="1">
        <v>0.625</v>
      </c>
      <c r="G14" s="1">
        <v>0.125</v>
      </c>
      <c r="H14" s="1">
        <v>0.27500000000000002</v>
      </c>
      <c r="I14" s="1">
        <v>0.125</v>
      </c>
      <c r="J14" s="1">
        <f t="shared" si="0"/>
        <v>97.35</v>
      </c>
      <c r="K14" s="1" t="s">
        <v>50</v>
      </c>
      <c r="L14" s="1">
        <v>2640</v>
      </c>
      <c r="M14" s="1">
        <v>0</v>
      </c>
      <c r="N14" s="1" t="s">
        <v>6</v>
      </c>
      <c r="O14" s="1">
        <v>0</v>
      </c>
    </row>
    <row r="15" spans="1:22" x14ac:dyDescent="0.25">
      <c r="A15" s="1" t="s">
        <v>66</v>
      </c>
      <c r="B15" s="1">
        <v>0.27500000000000002</v>
      </c>
      <c r="C15" s="1">
        <v>0.42500000000000004</v>
      </c>
      <c r="D15" s="1">
        <v>0.125</v>
      </c>
      <c r="E15" s="1">
        <v>0.125</v>
      </c>
      <c r="F15" s="1">
        <v>1.5249999999999999</v>
      </c>
      <c r="G15" s="1">
        <v>0.125</v>
      </c>
      <c r="H15" s="1">
        <v>0.125</v>
      </c>
      <c r="I15" s="1">
        <v>0.125</v>
      </c>
      <c r="J15" s="1">
        <f t="shared" si="0"/>
        <v>97.15</v>
      </c>
      <c r="K15" s="1" t="s">
        <v>50</v>
      </c>
      <c r="L15" s="1">
        <v>2160</v>
      </c>
      <c r="M15" s="1">
        <v>0</v>
      </c>
      <c r="N15" s="1" t="s">
        <v>6</v>
      </c>
      <c r="O15" s="1">
        <v>0</v>
      </c>
    </row>
    <row r="16" spans="1:22" x14ac:dyDescent="0.25">
      <c r="A16" s="1" t="s">
        <v>67</v>
      </c>
      <c r="B16" s="1">
        <v>0.27500000000000002</v>
      </c>
      <c r="C16" s="1">
        <v>0.42500000000000004</v>
      </c>
      <c r="D16" s="1">
        <v>0.125</v>
      </c>
      <c r="E16" s="1">
        <v>0.72499999999999998</v>
      </c>
      <c r="F16" s="1">
        <v>2.5249999999999999</v>
      </c>
      <c r="G16" s="1">
        <v>0.125</v>
      </c>
      <c r="H16" s="1">
        <v>0.27500000000000002</v>
      </c>
      <c r="I16" s="1">
        <v>0.22500000000000001</v>
      </c>
      <c r="J16" s="1">
        <f t="shared" si="0"/>
        <v>95.3</v>
      </c>
      <c r="K16" s="1" t="s">
        <v>48</v>
      </c>
      <c r="L16" s="1">
        <v>1920</v>
      </c>
      <c r="M16" s="1">
        <v>0</v>
      </c>
      <c r="N16" s="1" t="s">
        <v>9</v>
      </c>
      <c r="O16" s="1">
        <v>0</v>
      </c>
    </row>
    <row r="17" spans="1:15" x14ac:dyDescent="0.25">
      <c r="A17" s="1" t="s">
        <v>68</v>
      </c>
      <c r="B17" s="1">
        <v>0.42500000000000004</v>
      </c>
      <c r="C17" s="1">
        <v>0.42500000000000004</v>
      </c>
      <c r="D17" s="1">
        <v>0.125</v>
      </c>
      <c r="E17" s="1">
        <v>0.52500000000000002</v>
      </c>
      <c r="F17" s="1">
        <v>3.0249999999999999</v>
      </c>
      <c r="G17" s="1">
        <v>0.32500000000000001</v>
      </c>
      <c r="H17" s="1">
        <v>0.22500000000000001</v>
      </c>
      <c r="I17" s="1">
        <v>0.17499999999999999</v>
      </c>
      <c r="J17" s="1">
        <f t="shared" si="0"/>
        <v>94.75</v>
      </c>
      <c r="K17" s="1" t="s">
        <v>50</v>
      </c>
      <c r="L17" s="1">
        <v>2160</v>
      </c>
      <c r="M17" s="1">
        <v>0</v>
      </c>
      <c r="N17" s="1" t="s">
        <v>6</v>
      </c>
      <c r="O17" s="1">
        <v>0</v>
      </c>
    </row>
    <row r="18" spans="1:15" x14ac:dyDescent="0.25">
      <c r="A18" s="1" t="s">
        <v>69</v>
      </c>
      <c r="B18" s="1">
        <v>0.42500000000000004</v>
      </c>
      <c r="C18" s="1">
        <v>0.22500000000000001</v>
      </c>
      <c r="D18" s="1">
        <v>0.125</v>
      </c>
      <c r="E18" s="1">
        <v>0.125</v>
      </c>
      <c r="F18" s="1">
        <v>0.52500000000000002</v>
      </c>
      <c r="G18" s="1">
        <v>7.5000000000000011E-2</v>
      </c>
      <c r="H18" s="1">
        <v>0.17499999999999999</v>
      </c>
      <c r="I18" s="1">
        <v>0.125</v>
      </c>
      <c r="J18" s="1">
        <f t="shared" si="0"/>
        <v>98.2</v>
      </c>
      <c r="K18" s="1" t="s">
        <v>50</v>
      </c>
      <c r="L18" s="1">
        <v>2640</v>
      </c>
      <c r="M18" s="1">
        <v>0</v>
      </c>
      <c r="N18" s="1" t="s">
        <v>6</v>
      </c>
      <c r="O18" s="1">
        <v>0</v>
      </c>
    </row>
    <row r="19" spans="1:15" x14ac:dyDescent="0.25">
      <c r="A19" s="1" t="s">
        <v>70</v>
      </c>
      <c r="B19" s="1">
        <v>0.52500000000000002</v>
      </c>
      <c r="C19" s="1">
        <v>0.72499999999999998</v>
      </c>
      <c r="D19" s="1">
        <v>1.0249999999999999</v>
      </c>
      <c r="E19" s="1">
        <v>0.92500000000000004</v>
      </c>
      <c r="F19" s="1">
        <v>1.0249999999999999</v>
      </c>
      <c r="G19" s="1">
        <v>0.125</v>
      </c>
      <c r="H19" s="1">
        <v>0.27500000000000002</v>
      </c>
      <c r="I19" s="1">
        <v>0.17499999999999999</v>
      </c>
      <c r="J19" s="1">
        <f t="shared" si="0"/>
        <v>95.2</v>
      </c>
      <c r="K19" s="1" t="s">
        <v>50</v>
      </c>
      <c r="L19" s="1">
        <v>2160</v>
      </c>
      <c r="M19" s="1">
        <v>50</v>
      </c>
      <c r="N19" s="1" t="s">
        <v>6</v>
      </c>
      <c r="O19" s="1">
        <v>0</v>
      </c>
    </row>
    <row r="20" spans="1:15" x14ac:dyDescent="0.25">
      <c r="A20" s="1" t="s">
        <v>71</v>
      </c>
      <c r="B20" s="1">
        <v>0.125</v>
      </c>
      <c r="C20" s="1">
        <v>0.22500000000000001</v>
      </c>
      <c r="D20" s="1">
        <v>0.125</v>
      </c>
      <c r="E20" s="1">
        <v>5.5E-2</v>
      </c>
      <c r="F20" s="1">
        <v>5.5E-2</v>
      </c>
      <c r="G20" s="1">
        <v>5.5E-2</v>
      </c>
      <c r="H20" s="1">
        <v>9.5000000000000001E-2</v>
      </c>
      <c r="I20" s="1">
        <v>5.5E-2</v>
      </c>
      <c r="J20" s="1">
        <f t="shared" si="0"/>
        <v>99.21</v>
      </c>
      <c r="K20" s="1" t="s">
        <v>48</v>
      </c>
      <c r="L20" s="1">
        <v>1920</v>
      </c>
      <c r="M20" s="1">
        <v>0</v>
      </c>
      <c r="N20" s="1" t="s">
        <v>6</v>
      </c>
      <c r="O20" s="1">
        <v>0</v>
      </c>
    </row>
    <row r="21" spans="1:15" x14ac:dyDescent="0.25">
      <c r="A21" s="1" t="s">
        <v>72</v>
      </c>
      <c r="B21" s="1">
        <v>0.32500000000000001</v>
      </c>
      <c r="C21" s="1">
        <v>0.52500000000000002</v>
      </c>
      <c r="D21" s="1">
        <v>2.0249999999999999</v>
      </c>
      <c r="E21" s="1">
        <v>0.32500000000000001</v>
      </c>
      <c r="F21" s="1">
        <v>2.7250000000000001</v>
      </c>
      <c r="G21" s="1">
        <v>0.22500000000000001</v>
      </c>
      <c r="H21" s="1">
        <v>7.0250000000000004</v>
      </c>
      <c r="I21" s="1">
        <v>0.22500000000000001</v>
      </c>
      <c r="J21" s="1">
        <f t="shared" si="0"/>
        <v>86.6</v>
      </c>
      <c r="K21" s="1" t="s">
        <v>50</v>
      </c>
      <c r="L21" s="1">
        <v>2160</v>
      </c>
      <c r="M21" s="1">
        <v>0</v>
      </c>
      <c r="N21" s="1" t="s">
        <v>6</v>
      </c>
      <c r="O21" s="1">
        <v>0</v>
      </c>
    </row>
    <row r="22" spans="1:15" x14ac:dyDescent="0.25">
      <c r="A22" s="1" t="s">
        <v>73</v>
      </c>
      <c r="B22" s="1">
        <v>0.28500000000000003</v>
      </c>
      <c r="C22" s="1">
        <v>0.47500000000000003</v>
      </c>
      <c r="D22" s="1">
        <v>0.14499999999999999</v>
      </c>
      <c r="E22" s="1">
        <v>0.77500000000000002</v>
      </c>
      <c r="F22" s="1">
        <v>2.5249999999999999</v>
      </c>
      <c r="G22" s="1">
        <v>0.125</v>
      </c>
      <c r="H22" s="1">
        <v>0.27500000000000002</v>
      </c>
      <c r="I22" s="1">
        <v>0.22500000000000001</v>
      </c>
      <c r="J22" s="1">
        <f t="shared" si="0"/>
        <v>95.17</v>
      </c>
      <c r="K22" s="1" t="s">
        <v>50</v>
      </c>
      <c r="L22" s="1">
        <v>2640</v>
      </c>
      <c r="M22" s="1">
        <v>0</v>
      </c>
      <c r="N22" s="1" t="s">
        <v>6</v>
      </c>
      <c r="O22" s="1">
        <v>0</v>
      </c>
    </row>
    <row r="23" spans="1:15" x14ac:dyDescent="0.25">
      <c r="A23" s="1" t="s">
        <v>74</v>
      </c>
      <c r="B23" s="1">
        <v>0.47500000000000003</v>
      </c>
      <c r="C23" s="1">
        <v>0.47500000000000003</v>
      </c>
      <c r="D23" s="1">
        <v>0.14499999999999999</v>
      </c>
      <c r="E23" s="1">
        <v>0.625</v>
      </c>
      <c r="F23" s="1">
        <v>3.125</v>
      </c>
      <c r="G23" s="1">
        <v>0.32500000000000001</v>
      </c>
      <c r="H23" s="1">
        <v>0.22500000000000001</v>
      </c>
      <c r="I23" s="1">
        <v>0.17499999999999999</v>
      </c>
      <c r="J23" s="1">
        <f t="shared" si="0"/>
        <v>94.43</v>
      </c>
      <c r="K23" s="1" t="s">
        <v>50</v>
      </c>
      <c r="L23" s="1">
        <v>2160</v>
      </c>
      <c r="M23" s="1">
        <v>80</v>
      </c>
      <c r="N23" s="1" t="s">
        <v>6</v>
      </c>
      <c r="O23" s="1">
        <v>0</v>
      </c>
    </row>
    <row r="24" spans="1:15" x14ac:dyDescent="0.25">
      <c r="A24" s="1" t="s">
        <v>75</v>
      </c>
      <c r="B24" s="1">
        <v>0.47500000000000003</v>
      </c>
      <c r="C24" s="1">
        <v>0.245</v>
      </c>
      <c r="D24" s="1">
        <v>0.13500000000000001</v>
      </c>
      <c r="E24" s="1">
        <v>0.13500000000000001</v>
      </c>
      <c r="F24" s="1">
        <v>0.52500000000000002</v>
      </c>
      <c r="G24" s="1">
        <v>7.5000000000000011E-2</v>
      </c>
      <c r="H24" s="1">
        <v>0.17499999999999999</v>
      </c>
      <c r="I24" s="1">
        <v>0.125</v>
      </c>
      <c r="J24" s="1">
        <f t="shared" si="0"/>
        <v>98.11</v>
      </c>
      <c r="K24" s="1" t="s">
        <v>48</v>
      </c>
      <c r="L24" s="1">
        <v>1920</v>
      </c>
      <c r="M24" s="1">
        <v>0</v>
      </c>
      <c r="N24" s="1" t="s">
        <v>6</v>
      </c>
      <c r="O24" s="1">
        <v>0</v>
      </c>
    </row>
    <row r="25" spans="1:15" x14ac:dyDescent="0.25">
      <c r="A25" s="1" t="s">
        <v>76</v>
      </c>
      <c r="B25" s="1">
        <v>0.625</v>
      </c>
      <c r="C25" s="1">
        <v>0.77500000000000002</v>
      </c>
      <c r="D25" s="1">
        <v>1.2249999999999999</v>
      </c>
      <c r="E25" s="1">
        <v>0.92500000000000004</v>
      </c>
      <c r="F25" s="1">
        <v>1.0249999999999999</v>
      </c>
      <c r="G25" s="1">
        <v>0.125</v>
      </c>
      <c r="H25" s="1">
        <v>0.27500000000000002</v>
      </c>
      <c r="I25" s="1">
        <v>0.17499999999999999</v>
      </c>
      <c r="J25" s="1">
        <f t="shared" si="0"/>
        <v>94.85</v>
      </c>
      <c r="K25" s="1" t="s">
        <v>48</v>
      </c>
      <c r="L25" s="1">
        <v>1920</v>
      </c>
      <c r="M25" s="1">
        <v>0</v>
      </c>
      <c r="N25" s="1" t="s">
        <v>6</v>
      </c>
      <c r="O25" s="1">
        <v>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420A-C64E-4620-9B86-582645F876F1}">
  <dimension ref="A1:C6"/>
  <sheetViews>
    <sheetView workbookViewId="0">
      <selection activeCell="C2" sqref="C2"/>
    </sheetView>
  </sheetViews>
  <sheetFormatPr defaultColWidth="11.42578125" defaultRowHeight="15" x14ac:dyDescent="0.25"/>
  <cols>
    <col min="2" max="2" width="12.28515625" bestFit="1" customWidth="1"/>
    <col min="3" max="3" width="20.140625" bestFit="1" customWidth="1"/>
  </cols>
  <sheetData>
    <row r="1" spans="1:3" x14ac:dyDescent="0.25">
      <c r="A1" s="2" t="s">
        <v>77</v>
      </c>
      <c r="B1" s="2" t="s">
        <v>78</v>
      </c>
      <c r="C1" s="2" t="s">
        <v>79</v>
      </c>
    </row>
    <row r="2" spans="1:3" x14ac:dyDescent="0.25">
      <c r="A2" s="1" t="s">
        <v>4</v>
      </c>
      <c r="B2" s="1" t="s">
        <v>80</v>
      </c>
      <c r="C2" s="1">
        <v>56</v>
      </c>
    </row>
    <row r="3" spans="1:3" x14ac:dyDescent="0.25">
      <c r="A3" s="1" t="s">
        <v>4</v>
      </c>
      <c r="B3" s="1" t="s">
        <v>81</v>
      </c>
      <c r="C3" s="1">
        <v>400</v>
      </c>
    </row>
    <row r="4" spans="1:3" x14ac:dyDescent="0.25">
      <c r="A4" s="1" t="s">
        <v>7</v>
      </c>
      <c r="B4" s="1" t="s">
        <v>80</v>
      </c>
      <c r="C4" s="1">
        <v>40</v>
      </c>
    </row>
    <row r="5" spans="1:3" x14ac:dyDescent="0.25">
      <c r="A5" s="1" t="s">
        <v>7</v>
      </c>
      <c r="B5" s="1" t="s">
        <v>81</v>
      </c>
      <c r="C5" s="1">
        <v>500</v>
      </c>
    </row>
    <row r="6" spans="1:3" x14ac:dyDescent="0.25">
      <c r="A6" s="1" t="s">
        <v>10</v>
      </c>
      <c r="B6" s="1" t="s">
        <v>80</v>
      </c>
      <c r="C6" s="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86C5-2515-4B98-A91B-73C69969B7DC}">
  <dimension ref="A1:B6"/>
  <sheetViews>
    <sheetView workbookViewId="0">
      <selection activeCell="C16" sqref="C16"/>
    </sheetView>
  </sheetViews>
  <sheetFormatPr defaultColWidth="11.42578125" defaultRowHeight="15" x14ac:dyDescent="0.25"/>
  <cols>
    <col min="1" max="1" width="14.7109375" bestFit="1" customWidth="1"/>
  </cols>
  <sheetData>
    <row r="1" spans="1:2" x14ac:dyDescent="0.25">
      <c r="A1" s="17" t="s">
        <v>82</v>
      </c>
      <c r="B1" s="17" t="s">
        <v>12</v>
      </c>
    </row>
    <row r="2" spans="1:2" x14ac:dyDescent="0.25">
      <c r="A2" s="15" t="s">
        <v>31</v>
      </c>
      <c r="B2" s="16">
        <v>1.0814999999999999</v>
      </c>
    </row>
    <row r="3" spans="1:2" x14ac:dyDescent="0.25">
      <c r="A3" s="15" t="s">
        <v>9</v>
      </c>
      <c r="B3" s="16">
        <v>1.1026712887438823</v>
      </c>
    </row>
    <row r="4" spans="1:2" x14ac:dyDescent="0.25">
      <c r="A4" s="15" t="s">
        <v>12</v>
      </c>
      <c r="B4" s="16">
        <v>1</v>
      </c>
    </row>
    <row r="5" spans="1:2" x14ac:dyDescent="0.25">
      <c r="A5" s="15" t="s">
        <v>83</v>
      </c>
      <c r="B5" s="16">
        <v>1.36</v>
      </c>
    </row>
    <row r="6" spans="1:2" x14ac:dyDescent="0.25">
      <c r="A6" s="15" t="s">
        <v>33</v>
      </c>
      <c r="B6" s="16">
        <v>0.13819143634760606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88E0-9F97-422D-B047-A1FD3BC22A6F}">
  <sheetPr codeName="Feuil1"/>
  <dimension ref="A1:L25"/>
  <sheetViews>
    <sheetView workbookViewId="0">
      <selection activeCell="L1" sqref="L1"/>
    </sheetView>
  </sheetViews>
  <sheetFormatPr defaultColWidth="11.42578125" defaultRowHeight="15" x14ac:dyDescent="0.25"/>
  <cols>
    <col min="1" max="1" width="4.7109375" style="24" bestFit="1" customWidth="1"/>
    <col min="2" max="2" width="9.7109375" bestFit="1" customWidth="1"/>
  </cols>
  <sheetData>
    <row r="1" spans="1:12" x14ac:dyDescent="0.25">
      <c r="A1" s="23" t="s">
        <v>84</v>
      </c>
      <c r="B1" s="2" t="s">
        <v>85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86</v>
      </c>
    </row>
    <row r="2" spans="1:12" x14ac:dyDescent="0.25">
      <c r="A2" s="21" t="s">
        <v>4</v>
      </c>
      <c r="B2" s="1" t="s">
        <v>87</v>
      </c>
      <c r="C2" s="1">
        <v>0.25</v>
      </c>
      <c r="D2" s="1">
        <v>0.4</v>
      </c>
      <c r="E2" s="1">
        <v>0.05</v>
      </c>
      <c r="F2" s="1">
        <v>0.05</v>
      </c>
      <c r="G2" s="1">
        <v>0.05</v>
      </c>
      <c r="H2" s="1">
        <v>0.05</v>
      </c>
      <c r="I2" s="1">
        <v>0.05</v>
      </c>
      <c r="J2" s="1">
        <v>0.03</v>
      </c>
      <c r="K2">
        <f>100-SUM(C2:J2)</f>
        <v>99.07</v>
      </c>
      <c r="L2" s="1">
        <v>3000</v>
      </c>
    </row>
    <row r="3" spans="1:12" x14ac:dyDescent="0.25">
      <c r="A3" s="21" t="s">
        <v>4</v>
      </c>
      <c r="B3" s="1" t="s">
        <v>88</v>
      </c>
      <c r="C3" s="1">
        <v>0.95</v>
      </c>
      <c r="D3" s="1">
        <v>0.95</v>
      </c>
      <c r="E3" s="1">
        <v>0.1</v>
      </c>
      <c r="F3" s="1">
        <v>0.05</v>
      </c>
      <c r="G3" s="1">
        <v>0.05</v>
      </c>
      <c r="H3" s="1">
        <v>0.05</v>
      </c>
      <c r="I3" s="1">
        <v>0.1</v>
      </c>
      <c r="J3" s="1">
        <v>0.05</v>
      </c>
      <c r="K3">
        <f t="shared" ref="K3:K25" si="0">100-SUM(C3:J3)</f>
        <v>97.7</v>
      </c>
      <c r="L3" s="1">
        <v>2850</v>
      </c>
    </row>
    <row r="4" spans="1:12" x14ac:dyDescent="0.25">
      <c r="A4" s="21" t="s">
        <v>7</v>
      </c>
      <c r="B4" s="1" t="s">
        <v>89</v>
      </c>
      <c r="C4" s="1">
        <v>0.5</v>
      </c>
      <c r="D4" s="1">
        <v>0.5</v>
      </c>
      <c r="E4" s="1">
        <v>4</v>
      </c>
      <c r="F4" s="1">
        <v>0.5</v>
      </c>
      <c r="G4" s="1">
        <v>1.3</v>
      </c>
      <c r="H4" s="1">
        <v>0.1</v>
      </c>
      <c r="I4" s="1">
        <v>0.25</v>
      </c>
      <c r="J4" s="1">
        <v>0.15</v>
      </c>
      <c r="K4">
        <f t="shared" si="0"/>
        <v>92.7</v>
      </c>
      <c r="L4" s="1">
        <v>3450</v>
      </c>
    </row>
    <row r="5" spans="1:12" x14ac:dyDescent="0.25">
      <c r="A5" s="21" t="s">
        <v>7</v>
      </c>
      <c r="B5" s="1" t="s">
        <v>90</v>
      </c>
      <c r="C5" s="1">
        <v>0.6</v>
      </c>
      <c r="D5" s="1">
        <v>0.7</v>
      </c>
      <c r="E5" s="1">
        <v>0.1</v>
      </c>
      <c r="F5" s="1">
        <v>1</v>
      </c>
      <c r="G5" s="1">
        <v>0.1</v>
      </c>
      <c r="H5" s="1">
        <v>0.1</v>
      </c>
      <c r="I5" s="1">
        <v>0.1</v>
      </c>
      <c r="J5" s="1">
        <v>0.05</v>
      </c>
      <c r="K5">
        <f t="shared" si="0"/>
        <v>97.25</v>
      </c>
      <c r="L5" s="1">
        <v>2175</v>
      </c>
    </row>
    <row r="6" spans="1:12" x14ac:dyDescent="0.25">
      <c r="A6" s="22" t="s">
        <v>10</v>
      </c>
      <c r="B6" s="1" t="s">
        <v>91</v>
      </c>
      <c r="C6" s="1">
        <v>0.25</v>
      </c>
      <c r="D6" s="1">
        <v>0.4</v>
      </c>
      <c r="E6" s="1">
        <v>0.1</v>
      </c>
      <c r="F6" s="1">
        <v>0.1</v>
      </c>
      <c r="G6" s="1">
        <v>2.4</v>
      </c>
      <c r="H6" s="1">
        <v>0.2</v>
      </c>
      <c r="I6" s="1">
        <v>0.1</v>
      </c>
      <c r="J6" s="1">
        <v>0.15</v>
      </c>
      <c r="K6">
        <f t="shared" si="0"/>
        <v>96.3</v>
      </c>
    </row>
    <row r="7" spans="1:12" x14ac:dyDescent="0.25">
      <c r="A7" s="22" t="s">
        <v>10</v>
      </c>
      <c r="B7" s="1" t="s">
        <v>92</v>
      </c>
      <c r="C7" s="1">
        <v>0.4</v>
      </c>
      <c r="D7" s="1">
        <v>0.4</v>
      </c>
      <c r="E7" s="1">
        <v>0.1</v>
      </c>
      <c r="F7" s="1">
        <v>0.5</v>
      </c>
      <c r="G7" s="1">
        <v>4.5</v>
      </c>
      <c r="H7" s="1">
        <v>0.1</v>
      </c>
      <c r="I7" s="1">
        <v>0.25</v>
      </c>
      <c r="J7" s="1">
        <v>0.15</v>
      </c>
      <c r="K7">
        <f t="shared" si="0"/>
        <v>93.6</v>
      </c>
    </row>
    <row r="8" spans="1:12" x14ac:dyDescent="0.25">
      <c r="A8" s="21" t="s">
        <v>4</v>
      </c>
      <c r="B8" s="1" t="s">
        <v>93</v>
      </c>
      <c r="C8" s="1">
        <v>0.5</v>
      </c>
      <c r="D8" s="1">
        <v>0.7</v>
      </c>
      <c r="E8" s="1">
        <v>0.2</v>
      </c>
      <c r="F8" s="1">
        <v>0.15</v>
      </c>
      <c r="G8" s="1">
        <v>1</v>
      </c>
      <c r="H8" s="1">
        <v>0.2</v>
      </c>
      <c r="I8" s="1">
        <v>0.25</v>
      </c>
      <c r="J8" s="1">
        <v>0.15</v>
      </c>
      <c r="K8">
        <f t="shared" si="0"/>
        <v>96.85</v>
      </c>
    </row>
    <row r="9" spans="1:12" x14ac:dyDescent="0.25">
      <c r="A9" s="21" t="s">
        <v>4</v>
      </c>
      <c r="B9" s="1" t="s">
        <v>94</v>
      </c>
      <c r="C9" s="1">
        <v>0.3</v>
      </c>
      <c r="D9" s="1">
        <v>0.35</v>
      </c>
      <c r="E9" s="1">
        <v>0.1</v>
      </c>
      <c r="F9" s="1">
        <v>0.1</v>
      </c>
      <c r="G9" s="1">
        <v>0.6</v>
      </c>
      <c r="H9" s="1">
        <v>0.1</v>
      </c>
      <c r="I9" s="1">
        <v>0.1</v>
      </c>
      <c r="J9" s="1">
        <v>0.1</v>
      </c>
      <c r="K9">
        <f t="shared" si="0"/>
        <v>98.25</v>
      </c>
    </row>
    <row r="10" spans="1:12" x14ac:dyDescent="0.25">
      <c r="A10" s="21" t="s">
        <v>4</v>
      </c>
      <c r="B10" s="1" t="s">
        <v>95</v>
      </c>
      <c r="C10" s="1">
        <v>0.4</v>
      </c>
      <c r="D10" s="1">
        <v>0.5</v>
      </c>
      <c r="E10" s="1">
        <v>1.5</v>
      </c>
      <c r="F10" s="1">
        <v>0.3</v>
      </c>
      <c r="G10" s="1">
        <v>2.2999999999999998</v>
      </c>
      <c r="H10" s="1">
        <v>0.2</v>
      </c>
      <c r="I10" s="1">
        <v>6</v>
      </c>
      <c r="J10" s="1">
        <v>0.2</v>
      </c>
      <c r="K10">
        <f t="shared" si="0"/>
        <v>88.6</v>
      </c>
    </row>
    <row r="11" spans="1:12" x14ac:dyDescent="0.25">
      <c r="A11" s="21" t="s">
        <v>4</v>
      </c>
      <c r="B11" s="1" t="s">
        <v>96</v>
      </c>
      <c r="C11" s="1">
        <v>0.6</v>
      </c>
      <c r="D11" s="1">
        <v>0.7</v>
      </c>
      <c r="E11" s="1">
        <v>0.1</v>
      </c>
      <c r="F11" s="1">
        <v>0.2</v>
      </c>
      <c r="G11" s="1">
        <v>0.05</v>
      </c>
      <c r="H11" s="1">
        <v>0.05</v>
      </c>
      <c r="I11" s="1">
        <v>0.1</v>
      </c>
      <c r="J11" s="1">
        <v>0.08</v>
      </c>
      <c r="K11">
        <f t="shared" si="0"/>
        <v>98.12</v>
      </c>
    </row>
    <row r="12" spans="1:12" x14ac:dyDescent="0.25">
      <c r="A12" s="21" t="s">
        <v>4</v>
      </c>
      <c r="B12" s="1" t="s">
        <v>97</v>
      </c>
      <c r="C12" s="1">
        <v>0.3</v>
      </c>
      <c r="D12" s="1">
        <v>0.7</v>
      </c>
      <c r="E12" s="1">
        <v>0.25</v>
      </c>
      <c r="F12" s="1">
        <v>1.3</v>
      </c>
      <c r="G12" s="1">
        <v>1</v>
      </c>
      <c r="H12" s="1">
        <v>0.05</v>
      </c>
      <c r="I12" s="1">
        <v>0.25</v>
      </c>
      <c r="J12" s="1">
        <v>0.05</v>
      </c>
      <c r="K12">
        <f t="shared" si="0"/>
        <v>96.1</v>
      </c>
    </row>
    <row r="13" spans="1:12" x14ac:dyDescent="0.25">
      <c r="A13" s="21" t="s">
        <v>7</v>
      </c>
      <c r="B13" s="1" t="s">
        <v>98</v>
      </c>
      <c r="C13" s="1">
        <v>0.6</v>
      </c>
      <c r="D13" s="1">
        <v>0.7</v>
      </c>
      <c r="E13" s="1">
        <v>0.3</v>
      </c>
      <c r="F13" s="1">
        <v>0.5</v>
      </c>
      <c r="G13" s="1">
        <v>0.3</v>
      </c>
      <c r="H13" s="1">
        <v>0.2</v>
      </c>
      <c r="I13" s="1">
        <v>0.4</v>
      </c>
      <c r="J13" s="1">
        <v>0.1</v>
      </c>
      <c r="K13">
        <f t="shared" si="0"/>
        <v>96.9</v>
      </c>
    </row>
    <row r="14" spans="1:12" x14ac:dyDescent="0.25">
      <c r="A14" s="21" t="s">
        <v>7</v>
      </c>
      <c r="B14" s="1" t="s">
        <v>99</v>
      </c>
      <c r="C14" s="1">
        <v>0.3</v>
      </c>
      <c r="D14" s="1">
        <v>0.7</v>
      </c>
      <c r="E14" s="1">
        <v>0.2</v>
      </c>
      <c r="F14" s="1">
        <v>0.2</v>
      </c>
      <c r="G14" s="1">
        <v>0.6</v>
      </c>
      <c r="H14" s="1">
        <v>0.1</v>
      </c>
      <c r="I14" s="1">
        <v>0.25</v>
      </c>
      <c r="J14" s="1">
        <v>0.1</v>
      </c>
      <c r="K14">
        <f t="shared" si="0"/>
        <v>97.55</v>
      </c>
    </row>
    <row r="15" spans="1:12" x14ac:dyDescent="0.25">
      <c r="A15" s="21" t="s">
        <v>7</v>
      </c>
      <c r="B15" s="1" t="s">
        <v>100</v>
      </c>
      <c r="C15" s="1">
        <v>0.25</v>
      </c>
      <c r="D15" s="1">
        <v>0.4</v>
      </c>
      <c r="E15" s="1">
        <v>0.1</v>
      </c>
      <c r="F15" s="1">
        <v>0.1</v>
      </c>
      <c r="G15" s="1">
        <v>1.5</v>
      </c>
      <c r="H15" s="1">
        <v>0.1</v>
      </c>
      <c r="I15" s="1">
        <v>0.1</v>
      </c>
      <c r="J15" s="1">
        <v>0.1</v>
      </c>
      <c r="K15">
        <f t="shared" si="0"/>
        <v>97.35</v>
      </c>
    </row>
    <row r="16" spans="1:12" x14ac:dyDescent="0.25">
      <c r="A16" s="21" t="s">
        <v>7</v>
      </c>
      <c r="B16" s="1" t="s">
        <v>101</v>
      </c>
      <c r="C16" s="1">
        <v>0.25</v>
      </c>
      <c r="D16" s="1">
        <v>0.4</v>
      </c>
      <c r="E16" s="1">
        <v>0.1</v>
      </c>
      <c r="F16" s="1">
        <v>0.7</v>
      </c>
      <c r="G16" s="1">
        <v>2.5</v>
      </c>
      <c r="H16" s="1">
        <v>0.1</v>
      </c>
      <c r="I16" s="1">
        <v>0.25</v>
      </c>
      <c r="J16" s="1">
        <v>0.2</v>
      </c>
      <c r="K16">
        <f t="shared" si="0"/>
        <v>95.5</v>
      </c>
    </row>
    <row r="17" spans="1:11" x14ac:dyDescent="0.25">
      <c r="A17" s="21" t="s">
        <v>7</v>
      </c>
      <c r="B17" s="1" t="s">
        <v>102</v>
      </c>
      <c r="C17" s="1">
        <v>0.4</v>
      </c>
      <c r="D17" s="1">
        <v>0.4</v>
      </c>
      <c r="E17" s="1">
        <v>0.1</v>
      </c>
      <c r="F17" s="1">
        <v>0.5</v>
      </c>
      <c r="G17" s="1">
        <v>3</v>
      </c>
      <c r="H17" s="1">
        <v>0.3</v>
      </c>
      <c r="I17" s="1">
        <v>0.2</v>
      </c>
      <c r="J17" s="1">
        <v>0.15</v>
      </c>
      <c r="K17">
        <f t="shared" si="0"/>
        <v>94.95</v>
      </c>
    </row>
    <row r="18" spans="1:11" x14ac:dyDescent="0.25">
      <c r="A18" s="22" t="s">
        <v>10</v>
      </c>
      <c r="B18" s="1" t="s">
        <v>103</v>
      </c>
      <c r="C18" s="1">
        <v>0.4</v>
      </c>
      <c r="D18" s="1">
        <v>0.2</v>
      </c>
      <c r="E18" s="1">
        <v>0.1</v>
      </c>
      <c r="F18" s="1">
        <v>0.1</v>
      </c>
      <c r="G18" s="1">
        <v>0.5</v>
      </c>
      <c r="H18" s="1">
        <v>0.05</v>
      </c>
      <c r="I18" s="1">
        <v>0.15</v>
      </c>
      <c r="J18" s="1">
        <v>0.1</v>
      </c>
      <c r="K18">
        <f t="shared" si="0"/>
        <v>98.4</v>
      </c>
    </row>
    <row r="19" spans="1:11" x14ac:dyDescent="0.25">
      <c r="A19" s="22" t="s">
        <v>10</v>
      </c>
      <c r="B19" s="1" t="s">
        <v>104</v>
      </c>
      <c r="C19" s="1">
        <v>0.5</v>
      </c>
      <c r="D19" s="1">
        <v>0.7</v>
      </c>
      <c r="E19" s="1">
        <v>1</v>
      </c>
      <c r="F19" s="1">
        <v>0.9</v>
      </c>
      <c r="G19" s="1">
        <v>1</v>
      </c>
      <c r="H19" s="1">
        <v>0.1</v>
      </c>
      <c r="I19" s="1">
        <v>0.25</v>
      </c>
      <c r="J19" s="1">
        <v>0.15</v>
      </c>
      <c r="K19">
        <f t="shared" si="0"/>
        <v>95.4</v>
      </c>
    </row>
    <row r="20" spans="1:11" x14ac:dyDescent="0.25">
      <c r="A20" s="22" t="s">
        <v>10</v>
      </c>
      <c r="B20" s="1" t="s">
        <v>105</v>
      </c>
      <c r="C20" s="1">
        <v>0.1</v>
      </c>
      <c r="D20" s="1">
        <v>0.2</v>
      </c>
      <c r="E20" s="1">
        <v>0.1</v>
      </c>
      <c r="F20" s="1">
        <v>0.03</v>
      </c>
      <c r="G20" s="1">
        <v>0.03</v>
      </c>
      <c r="H20" s="1">
        <v>0.03</v>
      </c>
      <c r="I20" s="1">
        <v>7.0000000000000007E-2</v>
      </c>
      <c r="J20" s="1">
        <v>0.03</v>
      </c>
      <c r="K20">
        <f t="shared" si="0"/>
        <v>99.41</v>
      </c>
    </row>
    <row r="21" spans="1:11" x14ac:dyDescent="0.25">
      <c r="A21" s="22" t="s">
        <v>10</v>
      </c>
      <c r="B21" s="1" t="s">
        <v>106</v>
      </c>
      <c r="C21" s="1">
        <v>0.3</v>
      </c>
      <c r="D21" s="1">
        <v>0.5</v>
      </c>
      <c r="E21" s="1">
        <v>2</v>
      </c>
      <c r="F21" s="1">
        <v>0.3</v>
      </c>
      <c r="G21" s="1">
        <v>2.7</v>
      </c>
      <c r="H21" s="1">
        <v>0.2</v>
      </c>
      <c r="I21" s="1">
        <v>7</v>
      </c>
      <c r="J21" s="1">
        <v>0.2</v>
      </c>
      <c r="K21">
        <f t="shared" si="0"/>
        <v>86.8</v>
      </c>
    </row>
    <row r="22" spans="1:11" x14ac:dyDescent="0.25">
      <c r="A22" s="22" t="s">
        <v>10</v>
      </c>
      <c r="B22" s="1" t="s">
        <v>101</v>
      </c>
      <c r="C22" s="1">
        <v>0.26</v>
      </c>
      <c r="D22" s="1">
        <v>0.45</v>
      </c>
      <c r="E22" s="1">
        <v>0.12</v>
      </c>
      <c r="F22" s="1">
        <v>0.75</v>
      </c>
      <c r="G22" s="1">
        <v>2.5</v>
      </c>
      <c r="H22" s="1">
        <v>0.1</v>
      </c>
      <c r="I22" s="1">
        <v>0.25</v>
      </c>
      <c r="J22" s="1">
        <v>0.2</v>
      </c>
      <c r="K22">
        <f t="shared" si="0"/>
        <v>95.37</v>
      </c>
    </row>
    <row r="23" spans="1:11" x14ac:dyDescent="0.25">
      <c r="A23" s="22" t="s">
        <v>10</v>
      </c>
      <c r="B23" s="1" t="s">
        <v>102</v>
      </c>
      <c r="C23" s="1">
        <v>0.45</v>
      </c>
      <c r="D23" s="1">
        <v>0.45</v>
      </c>
      <c r="E23" s="1">
        <v>0.12</v>
      </c>
      <c r="F23" s="1">
        <v>0.6</v>
      </c>
      <c r="G23" s="1">
        <v>3.1</v>
      </c>
      <c r="H23" s="1">
        <v>0.3</v>
      </c>
      <c r="I23" s="1">
        <v>0.2</v>
      </c>
      <c r="J23" s="1">
        <v>0.15</v>
      </c>
      <c r="K23">
        <f t="shared" si="0"/>
        <v>94.63</v>
      </c>
    </row>
    <row r="24" spans="1:11" x14ac:dyDescent="0.25">
      <c r="A24" s="21" t="s">
        <v>7</v>
      </c>
      <c r="B24" s="1" t="s">
        <v>103</v>
      </c>
      <c r="C24" s="1">
        <v>0.45</v>
      </c>
      <c r="D24" s="1">
        <v>0.22</v>
      </c>
      <c r="E24" s="1">
        <v>0.11</v>
      </c>
      <c r="F24" s="1">
        <v>0.11</v>
      </c>
      <c r="G24" s="1">
        <v>0.5</v>
      </c>
      <c r="H24" s="1">
        <v>0.05</v>
      </c>
      <c r="I24" s="1">
        <v>0.15</v>
      </c>
      <c r="J24" s="1">
        <v>0.1</v>
      </c>
      <c r="K24">
        <f t="shared" si="0"/>
        <v>98.31</v>
      </c>
    </row>
    <row r="25" spans="1:11" x14ac:dyDescent="0.25">
      <c r="A25" s="21" t="s">
        <v>7</v>
      </c>
      <c r="B25" s="1" t="s">
        <v>104</v>
      </c>
      <c r="C25" s="1">
        <v>0.6</v>
      </c>
      <c r="D25" s="1">
        <v>0.75</v>
      </c>
      <c r="E25" s="1">
        <v>1.2</v>
      </c>
      <c r="F25" s="1">
        <v>0.9</v>
      </c>
      <c r="G25" s="1">
        <v>1</v>
      </c>
      <c r="H25" s="1">
        <v>0.1</v>
      </c>
      <c r="I25" s="1">
        <v>0.25</v>
      </c>
      <c r="J25" s="1">
        <v>0.15</v>
      </c>
      <c r="K25">
        <f t="shared" si="0"/>
        <v>95.05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1545-A02B-4CF4-BC85-AD63638E7226}">
  <dimension ref="A1:P17"/>
  <sheetViews>
    <sheetView workbookViewId="0">
      <selection activeCell="L27" sqref="L27"/>
    </sheetView>
  </sheetViews>
  <sheetFormatPr defaultColWidth="11.42578125" defaultRowHeight="15" x14ac:dyDescent="0.25"/>
  <cols>
    <col min="1" max="1" width="13.85546875" bestFit="1" customWidth="1"/>
    <col min="2" max="2" width="12" bestFit="1" customWidth="1"/>
    <col min="12" max="12" width="78.140625" bestFit="1" customWidth="1"/>
    <col min="13" max="13" width="12.42578125" bestFit="1" customWidth="1"/>
    <col min="14" max="14" width="56.28515625" bestFit="1" customWidth="1"/>
  </cols>
  <sheetData>
    <row r="1" spans="1:16" x14ac:dyDescent="0.25">
      <c r="A1" s="2" t="s">
        <v>84</v>
      </c>
      <c r="B1" s="2" t="s">
        <v>85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107</v>
      </c>
      <c r="M1" s="2" t="s">
        <v>108</v>
      </c>
      <c r="N1" s="2" t="s">
        <v>109</v>
      </c>
    </row>
    <row r="2" spans="1:16" x14ac:dyDescent="0.25">
      <c r="A2" s="1" t="s">
        <v>110</v>
      </c>
      <c r="B2" s="1" t="s">
        <v>87</v>
      </c>
      <c r="C2" s="1">
        <v>0.25</v>
      </c>
      <c r="D2" s="1">
        <v>0.4</v>
      </c>
      <c r="E2" s="1">
        <v>0.05</v>
      </c>
      <c r="F2" s="1">
        <v>0.05</v>
      </c>
      <c r="G2" s="1">
        <v>0.05</v>
      </c>
      <c r="H2" s="1">
        <v>0.05</v>
      </c>
      <c r="I2" s="1">
        <v>0.05</v>
      </c>
      <c r="J2" s="1">
        <v>0.03</v>
      </c>
      <c r="K2">
        <f>100-SUM(C2:J2)</f>
        <v>99.07</v>
      </c>
    </row>
    <row r="4" spans="1:16" x14ac:dyDescent="0.25">
      <c r="A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/>
      <c r="B5" t="s">
        <v>111</v>
      </c>
      <c r="C5" s="1">
        <v>0.25</v>
      </c>
      <c r="D5" s="1">
        <v>0.4</v>
      </c>
      <c r="E5" s="1">
        <v>0.05</v>
      </c>
      <c r="F5" s="1">
        <v>0.05</v>
      </c>
      <c r="G5" s="1">
        <v>0.05</v>
      </c>
      <c r="H5" s="1">
        <v>0.05</v>
      </c>
      <c r="I5" s="1">
        <v>0.05</v>
      </c>
      <c r="J5" s="1">
        <v>0.03</v>
      </c>
      <c r="K5">
        <f>100-SUM(C5:J5)</f>
        <v>99.07</v>
      </c>
      <c r="L5" s="1"/>
      <c r="M5" s="1"/>
      <c r="N5" s="1"/>
      <c r="O5" s="1"/>
      <c r="P5" s="1"/>
    </row>
    <row r="7" spans="1:16" x14ac:dyDescent="0.25">
      <c r="B7" t="s">
        <v>112</v>
      </c>
      <c r="C7" s="18">
        <f>+C2/C5</f>
        <v>1</v>
      </c>
      <c r="D7" s="18">
        <f t="shared" ref="D7:K7" si="0">+D2/D5</f>
        <v>1</v>
      </c>
      <c r="E7" s="18">
        <f t="shared" si="0"/>
        <v>1</v>
      </c>
      <c r="F7" s="18">
        <f t="shared" si="0"/>
        <v>1</v>
      </c>
      <c r="G7" s="18">
        <f t="shared" si="0"/>
        <v>1</v>
      </c>
      <c r="H7" s="18">
        <f t="shared" si="0"/>
        <v>1</v>
      </c>
      <c r="I7" s="18">
        <f t="shared" si="0"/>
        <v>1</v>
      </c>
      <c r="J7" s="18">
        <f t="shared" si="0"/>
        <v>1</v>
      </c>
      <c r="K7" s="18">
        <f t="shared" si="0"/>
        <v>1</v>
      </c>
      <c r="L7" t="s">
        <v>113</v>
      </c>
      <c r="M7" t="s">
        <v>114</v>
      </c>
      <c r="N7" t="s">
        <v>115</v>
      </c>
    </row>
    <row r="8" spans="1:16" ht="30" x14ac:dyDescent="0.25">
      <c r="B8" t="s">
        <v>116</v>
      </c>
      <c r="C8" s="14">
        <f>1-C7</f>
        <v>0</v>
      </c>
      <c r="D8" s="14">
        <f t="shared" ref="D8:K8" si="1">1-D7</f>
        <v>0</v>
      </c>
      <c r="E8" s="14">
        <f t="shared" si="1"/>
        <v>0</v>
      </c>
      <c r="F8" s="14">
        <f t="shared" si="1"/>
        <v>0</v>
      </c>
      <c r="G8" s="14">
        <f t="shared" si="1"/>
        <v>0</v>
      </c>
      <c r="H8" s="14">
        <f t="shared" si="1"/>
        <v>0</v>
      </c>
      <c r="I8" s="14">
        <f t="shared" si="1"/>
        <v>0</v>
      </c>
      <c r="J8" s="14">
        <f t="shared" si="1"/>
        <v>0</v>
      </c>
      <c r="K8" s="14">
        <f t="shared" si="1"/>
        <v>0</v>
      </c>
      <c r="L8" s="20" t="s">
        <v>117</v>
      </c>
      <c r="M8" t="s">
        <v>118</v>
      </c>
      <c r="N8" t="s">
        <v>119</v>
      </c>
    </row>
    <row r="9" spans="1:16" ht="30" x14ac:dyDescent="0.25">
      <c r="L9" s="20" t="s">
        <v>120</v>
      </c>
      <c r="M9" t="s">
        <v>121</v>
      </c>
      <c r="N9" t="s">
        <v>115</v>
      </c>
    </row>
    <row r="10" spans="1:16" x14ac:dyDescent="0.25">
      <c r="A10" t="s">
        <v>122</v>
      </c>
      <c r="B10" t="s">
        <v>123</v>
      </c>
      <c r="C10" s="1">
        <f>+C2*2</f>
        <v>0.5</v>
      </c>
      <c r="D10" s="1">
        <v>0.4</v>
      </c>
      <c r="E10" s="1">
        <v>0.05</v>
      </c>
      <c r="F10" s="1">
        <v>0.05</v>
      </c>
      <c r="G10" s="1">
        <v>0.05</v>
      </c>
      <c r="H10" s="1">
        <v>0.05</v>
      </c>
      <c r="I10" s="1">
        <v>0.05</v>
      </c>
      <c r="J10" s="1">
        <v>0.03</v>
      </c>
      <c r="K10">
        <f>100-SUM(C10:J10)</f>
        <v>98.82</v>
      </c>
    </row>
    <row r="11" spans="1:16" x14ac:dyDescent="0.25">
      <c r="B11" t="s">
        <v>112</v>
      </c>
      <c r="C11" s="18">
        <f>+C2/C10</f>
        <v>0.5</v>
      </c>
      <c r="D11" s="18">
        <f t="shared" ref="D11:K11" si="2">+D2/D10</f>
        <v>1</v>
      </c>
      <c r="E11" s="18">
        <f t="shared" si="2"/>
        <v>1</v>
      </c>
      <c r="F11" s="18">
        <f t="shared" si="2"/>
        <v>1</v>
      </c>
      <c r="G11" s="18">
        <f t="shared" si="2"/>
        <v>1</v>
      </c>
      <c r="H11" s="18">
        <f t="shared" si="2"/>
        <v>1</v>
      </c>
      <c r="I11" s="18">
        <f t="shared" si="2"/>
        <v>1</v>
      </c>
      <c r="J11" s="18">
        <f t="shared" si="2"/>
        <v>1</v>
      </c>
      <c r="K11" s="18">
        <f t="shared" si="2"/>
        <v>1.0025298522566282</v>
      </c>
    </row>
    <row r="12" spans="1:16" x14ac:dyDescent="0.25">
      <c r="B12" t="s">
        <v>116</v>
      </c>
      <c r="C12" s="14">
        <f>1-C11</f>
        <v>0.5</v>
      </c>
      <c r="D12" s="14">
        <f t="shared" ref="D12" si="3">1-D11</f>
        <v>0</v>
      </c>
      <c r="E12" s="14">
        <f t="shared" ref="E12" si="4">1-E11</f>
        <v>0</v>
      </c>
      <c r="F12" s="14">
        <f t="shared" ref="F12" si="5">1-F11</f>
        <v>0</v>
      </c>
      <c r="G12" s="14">
        <f t="shared" ref="G12" si="6">1-G11</f>
        <v>0</v>
      </c>
      <c r="H12" s="14">
        <f t="shared" ref="H12" si="7">1-H11</f>
        <v>0</v>
      </c>
      <c r="I12" s="14">
        <f t="shared" ref="I12" si="8">1-I11</f>
        <v>0</v>
      </c>
      <c r="J12" s="14">
        <f t="shared" ref="J12" si="9">1-J11</f>
        <v>0</v>
      </c>
      <c r="K12" s="14">
        <f t="shared" ref="K12" si="10">1-K11</f>
        <v>-2.5298522566281623E-3</v>
      </c>
      <c r="L12" t="s">
        <v>124</v>
      </c>
      <c r="M12" t="s">
        <v>114</v>
      </c>
      <c r="N12" t="s">
        <v>125</v>
      </c>
    </row>
    <row r="13" spans="1:16" x14ac:dyDescent="0.25">
      <c r="L13" t="s">
        <v>126</v>
      </c>
      <c r="M13" t="s">
        <v>114</v>
      </c>
      <c r="N13" t="s">
        <v>127</v>
      </c>
    </row>
    <row r="14" spans="1:16" x14ac:dyDescent="0.25">
      <c r="L14" t="s">
        <v>128</v>
      </c>
      <c r="M14" t="s">
        <v>114</v>
      </c>
      <c r="N14" t="s">
        <v>129</v>
      </c>
    </row>
    <row r="15" spans="1:16" x14ac:dyDescent="0.25">
      <c r="C15" s="1">
        <f>+C2*2</f>
        <v>0.5</v>
      </c>
      <c r="D15" s="1">
        <f>+D2*2.5</f>
        <v>1</v>
      </c>
      <c r="E15" s="1">
        <v>0.05</v>
      </c>
      <c r="F15" s="1">
        <v>0.05</v>
      </c>
      <c r="G15" s="1">
        <v>0.05</v>
      </c>
      <c r="H15" s="1">
        <v>0.05</v>
      </c>
      <c r="I15" s="1">
        <v>0.05</v>
      </c>
      <c r="J15" s="1">
        <v>0.03</v>
      </c>
      <c r="K15" s="1">
        <f>100-SUM(C15:J15)</f>
        <v>98.22</v>
      </c>
    </row>
    <row r="16" spans="1:16" x14ac:dyDescent="0.25">
      <c r="B16" t="s">
        <v>112</v>
      </c>
      <c r="C16" s="9">
        <f>+C2/C15</f>
        <v>0.5</v>
      </c>
      <c r="D16" s="9">
        <f t="shared" ref="D16:K16" si="11">+D2/D15</f>
        <v>0.4</v>
      </c>
      <c r="E16" s="9">
        <f t="shared" si="11"/>
        <v>1</v>
      </c>
      <c r="F16" s="9">
        <f t="shared" si="11"/>
        <v>1</v>
      </c>
      <c r="G16" s="9">
        <f t="shared" si="11"/>
        <v>1</v>
      </c>
      <c r="H16" s="9">
        <f t="shared" si="11"/>
        <v>1</v>
      </c>
      <c r="I16" s="9">
        <f t="shared" si="11"/>
        <v>1</v>
      </c>
      <c r="J16" s="9">
        <f t="shared" si="11"/>
        <v>1</v>
      </c>
      <c r="K16" s="9">
        <f t="shared" si="11"/>
        <v>1.0086540419466503</v>
      </c>
    </row>
    <row r="17" spans="2:11" x14ac:dyDescent="0.25">
      <c r="B17" t="s">
        <v>116</v>
      </c>
      <c r="C17" s="19">
        <f>1-C16</f>
        <v>0.5</v>
      </c>
      <c r="D17" s="19">
        <f t="shared" ref="D17" si="12">1-D16</f>
        <v>0.6</v>
      </c>
      <c r="E17" s="19">
        <f t="shared" ref="E17" si="13">1-E16</f>
        <v>0</v>
      </c>
      <c r="F17" s="19">
        <f t="shared" ref="F17" si="14">1-F16</f>
        <v>0</v>
      </c>
      <c r="G17" s="19">
        <f t="shared" ref="G17" si="15">1-G16</f>
        <v>0</v>
      </c>
      <c r="H17" s="19">
        <f t="shared" ref="H17" si="16">1-H16</f>
        <v>0</v>
      </c>
      <c r="I17" s="19">
        <f t="shared" ref="I17" si="17">1-I16</f>
        <v>0</v>
      </c>
      <c r="J17" s="19">
        <f t="shared" ref="J17" si="18">1-J16</f>
        <v>0</v>
      </c>
      <c r="K17" s="19">
        <f t="shared" ref="K17" si="19">1-K16</f>
        <v>-8.6540419466503149E-3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54B2-B39C-44CE-ADE1-246821803307}">
  <sheetPr>
    <tabColor rgb="FFFFFF00"/>
  </sheetPr>
  <dimension ref="A1:Q25"/>
  <sheetViews>
    <sheetView workbookViewId="0">
      <selection activeCell="B2" sqref="B2"/>
    </sheetView>
  </sheetViews>
  <sheetFormatPr defaultColWidth="11.42578125" defaultRowHeight="15" x14ac:dyDescent="0.25"/>
  <cols>
    <col min="1" max="1" width="17.85546875" bestFit="1" customWidth="1"/>
    <col min="14" max="14" width="16.5703125" bestFit="1" customWidth="1"/>
  </cols>
  <sheetData>
    <row r="1" spans="1:17" x14ac:dyDescent="0.25">
      <c r="A1" s="2" t="s">
        <v>84</v>
      </c>
      <c r="B1" s="2" t="s">
        <v>85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N1" s="2" t="s">
        <v>86</v>
      </c>
    </row>
    <row r="2" spans="1:17" x14ac:dyDescent="0.25">
      <c r="A2" s="6" t="s">
        <v>110</v>
      </c>
      <c r="B2" s="6" t="s">
        <v>93</v>
      </c>
      <c r="D2" s="5" t="e" cm="1">
        <f t="array" ref="D2">_xlfn.XLOOKUP($A$2&amp;$B$2,alloy!$A:$A&amp;alloy!$B:$B,alloy!C:C)</f>
        <v>#N/A</v>
      </c>
      <c r="E2" s="1" t="e" cm="1">
        <f t="array" ref="E2">_xlfn.XLOOKUP($A$2&amp;$B$2,alloy!$A:$A&amp;alloy!$B:$B,alloy!D:D)</f>
        <v>#N/A</v>
      </c>
      <c r="F2" s="1" t="e" cm="1">
        <f t="array" ref="F2">_xlfn.XLOOKUP($A$2&amp;$B$2,alloy!$A:$A&amp;alloy!$B:$B,alloy!E:E)</f>
        <v>#N/A</v>
      </c>
      <c r="G2" s="1" t="e" cm="1">
        <f t="array" ref="G2">_xlfn.XLOOKUP($A$2&amp;$B$2,alloy!$A:$A&amp;alloy!$B:$B,alloy!F:F)</f>
        <v>#N/A</v>
      </c>
      <c r="H2" s="1" t="e" cm="1">
        <f t="array" ref="H2">_xlfn.XLOOKUP($A$2&amp;$B$2,alloy!$A:$A&amp;alloy!$B:$B,alloy!G:G)</f>
        <v>#N/A</v>
      </c>
      <c r="I2" s="1" t="e" cm="1">
        <f t="array" ref="I2">_xlfn.XLOOKUP($A$2&amp;$B$2,alloy!$A:$A&amp;alloy!$B:$B,alloy!H:H)</f>
        <v>#N/A</v>
      </c>
      <c r="J2" s="1" t="e" cm="1">
        <f t="array" ref="J2">_xlfn.XLOOKUP($A$2&amp;$B$2,alloy!$A:$A&amp;alloy!$B:$B,alloy!I:I)</f>
        <v>#N/A</v>
      </c>
      <c r="K2" s="1" t="e" cm="1">
        <f t="array" ref="K2">_xlfn.XLOOKUP($A$2&amp;$B$2,alloy!$A:$A&amp;alloy!$B:$B,alloy!J:J)</f>
        <v>#N/A</v>
      </c>
      <c r="L2" s="1" t="e" cm="1">
        <f t="array" ref="L2">_xlfn.XLOOKUP($A$2&amp;$B$2,alloy!$A:$A&amp;alloy!$B:$B,alloy!K:K)</f>
        <v>#N/A</v>
      </c>
      <c r="M2" s="1"/>
      <c r="N2" s="1" t="s">
        <v>130</v>
      </c>
    </row>
    <row r="4" spans="1:17" x14ac:dyDescent="0.25">
      <c r="A4" s="25" t="s">
        <v>131</v>
      </c>
      <c r="B4" s="25"/>
    </row>
    <row r="5" spans="1:17" x14ac:dyDescent="0.25">
      <c r="A5" t="s">
        <v>132</v>
      </c>
      <c r="B5" s="6" t="s">
        <v>93</v>
      </c>
      <c r="D5" s="4" t="e" cm="1">
        <f t="array" ref="D5">_xlfn.XLOOKUP($A$2&amp;$B$5,external_scrap!#REF!&amp;external_scrap!$A:$A,external_scrap!B:B)</f>
        <v>#N/A</v>
      </c>
      <c r="E5" s="4" t="e" cm="1">
        <f t="array" ref="E5">_xlfn.XLOOKUP($A$2&amp;$B$5,external_scrap!#REF!&amp;external_scrap!$A:$A,external_scrap!C:C)</f>
        <v>#N/A</v>
      </c>
      <c r="F5" s="4" t="e" cm="1">
        <f t="array" ref="F5">_xlfn.XLOOKUP($A$2&amp;$B$5,external_scrap!#REF!&amp;external_scrap!$A:$A,external_scrap!D:D)</f>
        <v>#N/A</v>
      </c>
      <c r="G5" s="4" t="e" cm="1">
        <f t="array" ref="G5">_xlfn.XLOOKUP($A$2&amp;$B$5,external_scrap!#REF!&amp;external_scrap!$A:$A,external_scrap!E:E)</f>
        <v>#N/A</v>
      </c>
      <c r="H5" s="4" t="e" cm="1">
        <f t="array" ref="H5">_xlfn.XLOOKUP($A$2&amp;$B$5,external_scrap!#REF!&amp;external_scrap!$A:$A,external_scrap!F:F)</f>
        <v>#N/A</v>
      </c>
      <c r="I5" s="4" t="e" cm="1">
        <f t="array" ref="I5">_xlfn.XLOOKUP($A$2&amp;$B$5,external_scrap!#REF!&amp;external_scrap!$A:$A,external_scrap!G:G)</f>
        <v>#N/A</v>
      </c>
      <c r="J5" s="4" t="e" cm="1">
        <f t="array" ref="J5">_xlfn.XLOOKUP($A$2&amp;$B$5,external_scrap!#REF!&amp;external_scrap!$A:$A,external_scrap!H:H)</f>
        <v>#N/A</v>
      </c>
      <c r="K5" s="4" t="e" cm="1">
        <f t="array" ref="K5">_xlfn.XLOOKUP($A$2&amp;$B$5,external_scrap!#REF!&amp;external_scrap!$A:$A,external_scrap!I:I)</f>
        <v>#N/A</v>
      </c>
      <c r="L5" s="4" t="e" cm="1">
        <f t="array" ref="L5">_xlfn.XLOOKUP($A$2&amp;$B$5,external_scrap!#REF!&amp;external_scrap!$A:$A,external_scrap!J:J)</f>
        <v>#N/A</v>
      </c>
      <c r="M5" s="1"/>
      <c r="N5" s="2" t="s">
        <v>133</v>
      </c>
    </row>
    <row r="6" spans="1:17" x14ac:dyDescent="0.25">
      <c r="A6" t="s">
        <v>134</v>
      </c>
      <c r="D6" s="8"/>
      <c r="E6" s="8"/>
      <c r="F6" s="8"/>
      <c r="G6" s="8"/>
      <c r="H6" s="8"/>
      <c r="I6" s="8"/>
      <c r="J6" s="8"/>
      <c r="K6" s="8"/>
      <c r="L6" s="8"/>
    </row>
    <row r="8" spans="1:17" x14ac:dyDescent="0.25">
      <c r="A8" s="26" t="s">
        <v>135</v>
      </c>
      <c r="B8" s="26"/>
      <c r="C8" s="26"/>
      <c r="D8" s="1" t="e">
        <f>IF(D6="",D5,D6)</f>
        <v>#N/A</v>
      </c>
      <c r="E8" s="1" t="e">
        <f t="shared" ref="E8:L8" si="0">IF(E6="",E5,E6)</f>
        <v>#N/A</v>
      </c>
      <c r="F8" s="1" t="e">
        <f t="shared" si="0"/>
        <v>#N/A</v>
      </c>
      <c r="G8" s="1" t="e">
        <f t="shared" si="0"/>
        <v>#N/A</v>
      </c>
      <c r="H8" s="1" t="e">
        <f t="shared" si="0"/>
        <v>#N/A</v>
      </c>
      <c r="I8" s="1" t="e">
        <f t="shared" si="0"/>
        <v>#N/A</v>
      </c>
      <c r="J8" s="1" t="e">
        <f t="shared" si="0"/>
        <v>#N/A</v>
      </c>
      <c r="K8" s="1" t="e">
        <f t="shared" si="0"/>
        <v>#N/A</v>
      </c>
      <c r="L8" s="1" t="e">
        <f t="shared" si="0"/>
        <v>#N/A</v>
      </c>
      <c r="N8" s="7"/>
    </row>
    <row r="10" spans="1:17" x14ac:dyDescent="0.25">
      <c r="A10" s="27" t="s">
        <v>136</v>
      </c>
      <c r="B10" s="27"/>
      <c r="C10" s="27"/>
      <c r="D10" s="10" t="e">
        <f>+D2/D8</f>
        <v>#N/A</v>
      </c>
      <c r="E10" s="10" t="e">
        <f t="shared" ref="E10:K10" si="1">+E2/E8</f>
        <v>#N/A</v>
      </c>
      <c r="F10" s="10" t="e">
        <f t="shared" si="1"/>
        <v>#N/A</v>
      </c>
      <c r="G10" s="10" t="e">
        <f t="shared" si="1"/>
        <v>#N/A</v>
      </c>
      <c r="H10" s="10" t="e">
        <f t="shared" si="1"/>
        <v>#N/A</v>
      </c>
      <c r="I10" s="10" t="e">
        <f t="shared" si="1"/>
        <v>#N/A</v>
      </c>
      <c r="J10" s="10" t="e">
        <f t="shared" si="1"/>
        <v>#N/A</v>
      </c>
      <c r="K10" s="10" t="e">
        <f t="shared" si="1"/>
        <v>#N/A</v>
      </c>
      <c r="L10" s="9"/>
    </row>
    <row r="11" spans="1:17" x14ac:dyDescent="0.25">
      <c r="A11" s="27" t="s">
        <v>137</v>
      </c>
      <c r="B11" s="27"/>
      <c r="C11" s="27"/>
    </row>
    <row r="13" spans="1:17" ht="24" x14ac:dyDescent="0.25">
      <c r="A13" s="11" t="s">
        <v>138</v>
      </c>
      <c r="B13" s="11" t="s">
        <v>139</v>
      </c>
      <c r="C13" s="11" t="s">
        <v>140</v>
      </c>
      <c r="D13" s="11" t="s">
        <v>141</v>
      </c>
      <c r="E13" s="11" t="s">
        <v>142</v>
      </c>
      <c r="F13" s="11" t="s">
        <v>143</v>
      </c>
      <c r="G13" s="11" t="s">
        <v>121</v>
      </c>
      <c r="H13" s="11" t="s">
        <v>144</v>
      </c>
      <c r="I13" s="11" t="s">
        <v>25</v>
      </c>
      <c r="J13" s="11" t="s">
        <v>26</v>
      </c>
      <c r="K13" s="11" t="s">
        <v>145</v>
      </c>
      <c r="L13" s="11" t="s">
        <v>146</v>
      </c>
      <c r="M13" s="11" t="s">
        <v>147</v>
      </c>
      <c r="N13" s="11" t="s">
        <v>148</v>
      </c>
      <c r="O13" s="11" t="s">
        <v>149</v>
      </c>
      <c r="P13" s="11" t="s">
        <v>150</v>
      </c>
      <c r="Q13" s="11" t="s">
        <v>151</v>
      </c>
    </row>
    <row r="14" spans="1:17" x14ac:dyDescent="0.25">
      <c r="A14" s="12" t="s">
        <v>152</v>
      </c>
      <c r="B14" s="12" t="s">
        <v>93</v>
      </c>
      <c r="C14" s="12" t="s">
        <v>153</v>
      </c>
      <c r="D14" s="12" t="s">
        <v>154</v>
      </c>
      <c r="E14" s="12" t="s">
        <v>155</v>
      </c>
      <c r="F14" s="12">
        <v>255.381</v>
      </c>
      <c r="G14" s="12">
        <v>0</v>
      </c>
      <c r="H14" s="12">
        <v>510.76299999999998</v>
      </c>
      <c r="I14" s="12">
        <v>0.625</v>
      </c>
      <c r="J14" s="12">
        <v>0.78900000000000003</v>
      </c>
      <c r="K14" s="12">
        <v>14</v>
      </c>
      <c r="L14" s="12">
        <v>1.9259999999999999</v>
      </c>
      <c r="M14" s="12">
        <v>8.4120000000000008</v>
      </c>
      <c r="N14" s="12">
        <v>5.0999999999999997E-2</v>
      </c>
      <c r="O14" s="12">
        <v>19.324999999999999</v>
      </c>
      <c r="P14" s="12">
        <v>0.77800000000000002</v>
      </c>
      <c r="Q14" s="12">
        <v>0.93</v>
      </c>
    </row>
    <row r="15" spans="1:17" x14ac:dyDescent="0.25">
      <c r="A15" s="12" t="s">
        <v>38</v>
      </c>
      <c r="B15" s="12" t="s">
        <v>93</v>
      </c>
      <c r="C15" s="12"/>
      <c r="D15" s="12"/>
      <c r="E15" s="12"/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</row>
    <row r="16" spans="1:17" x14ac:dyDescent="0.25">
      <c r="A16" s="12" t="s">
        <v>156</v>
      </c>
      <c r="B16" s="12" t="s">
        <v>93</v>
      </c>
      <c r="C16" s="12"/>
      <c r="D16" s="12"/>
      <c r="E16" s="12"/>
      <c r="F16" s="12">
        <v>3138.2420000000002</v>
      </c>
      <c r="G16" s="12">
        <v>0.41799999999999998</v>
      </c>
      <c r="H16" s="12">
        <v>418.483</v>
      </c>
      <c r="I16" s="12">
        <v>2.5000000000000001E-2</v>
      </c>
      <c r="J16" s="12">
        <v>2.5000000000000001E-2</v>
      </c>
      <c r="K16" s="12"/>
      <c r="L16" s="12"/>
      <c r="M16" s="12"/>
      <c r="N16" s="12"/>
      <c r="O16" s="12"/>
      <c r="P16" s="12"/>
      <c r="Q16" s="12"/>
    </row>
    <row r="17" spans="1:17" x14ac:dyDescent="0.25">
      <c r="A17" s="12" t="s">
        <v>25</v>
      </c>
      <c r="B17" s="12" t="s">
        <v>93</v>
      </c>
      <c r="C17" s="12"/>
      <c r="D17" s="12"/>
      <c r="E17" s="12"/>
      <c r="F17" s="12">
        <v>5.7000000000000002E-2</v>
      </c>
      <c r="G17" s="12">
        <v>1E-3</v>
      </c>
      <c r="H17" s="12">
        <v>0.56100000000000005</v>
      </c>
      <c r="I17" s="12">
        <v>0.55000000000000004</v>
      </c>
      <c r="J17" s="12"/>
      <c r="K17" s="12"/>
      <c r="L17" s="12"/>
      <c r="M17" s="12"/>
      <c r="N17" s="12"/>
      <c r="O17" s="12"/>
      <c r="P17" s="12"/>
      <c r="Q17" s="12"/>
    </row>
    <row r="18" spans="1:17" x14ac:dyDescent="0.25">
      <c r="A18" s="12" t="s">
        <v>26</v>
      </c>
      <c r="B18" s="12" t="s">
        <v>93</v>
      </c>
      <c r="C18" s="12"/>
      <c r="D18" s="12"/>
      <c r="E18" s="12"/>
      <c r="F18" s="12">
        <v>0.127</v>
      </c>
      <c r="G18" s="12">
        <v>1E-3</v>
      </c>
      <c r="H18" s="12">
        <v>0.72199999999999998</v>
      </c>
      <c r="I18" s="12"/>
      <c r="J18" s="12">
        <v>0.68600000000000005</v>
      </c>
      <c r="K18" s="12"/>
      <c r="L18" s="12"/>
      <c r="M18" s="12"/>
      <c r="N18" s="12"/>
      <c r="O18" s="12"/>
      <c r="P18" s="12"/>
      <c r="Q18" s="12"/>
    </row>
    <row r="19" spans="1:17" x14ac:dyDescent="0.25">
      <c r="A19" s="12" t="s">
        <v>145</v>
      </c>
      <c r="B19" s="12" t="s">
        <v>93</v>
      </c>
      <c r="C19" s="12"/>
      <c r="D19" s="12"/>
      <c r="E19" s="12"/>
      <c r="F19" s="12">
        <v>0</v>
      </c>
      <c r="G19" s="12">
        <v>0</v>
      </c>
      <c r="H19" s="12">
        <v>0</v>
      </c>
      <c r="I19" s="12"/>
      <c r="J19" s="12"/>
      <c r="K19" s="12"/>
      <c r="L19" s="12"/>
      <c r="M19" s="12"/>
      <c r="N19" s="12"/>
      <c r="O19" s="12"/>
      <c r="P19" s="12"/>
      <c r="Q19" s="12"/>
    </row>
    <row r="20" spans="1:17" x14ac:dyDescent="0.25">
      <c r="A20" s="12" t="s">
        <v>146</v>
      </c>
      <c r="B20" s="12" t="s">
        <v>93</v>
      </c>
      <c r="C20" s="12"/>
      <c r="D20" s="12"/>
      <c r="E20" s="12"/>
      <c r="F20" s="12">
        <v>3.4000000000000002E-2</v>
      </c>
      <c r="G20" s="12">
        <v>0</v>
      </c>
      <c r="H20" s="12">
        <v>9.2999999999999999E-2</v>
      </c>
      <c r="I20" s="12"/>
      <c r="J20" s="12"/>
      <c r="K20" s="12"/>
      <c r="L20" s="12">
        <v>7.3999999999999996E-2</v>
      </c>
      <c r="M20" s="12"/>
      <c r="N20" s="12"/>
      <c r="O20" s="12"/>
      <c r="P20" s="12"/>
      <c r="Q20" s="12"/>
    </row>
    <row r="21" spans="1:17" x14ac:dyDescent="0.25">
      <c r="A21" s="12" t="s">
        <v>147</v>
      </c>
      <c r="B21" s="12" t="s">
        <v>93</v>
      </c>
      <c r="C21" s="12"/>
      <c r="D21" s="12"/>
      <c r="E21" s="12"/>
      <c r="F21" s="12">
        <v>0.24</v>
      </c>
      <c r="G21" s="12">
        <v>2.9000000000000001E-2</v>
      </c>
      <c r="H21" s="12">
        <v>9.5879999999999992</v>
      </c>
      <c r="I21" s="12"/>
      <c r="J21" s="12"/>
      <c r="K21" s="12"/>
      <c r="L21" s="12"/>
      <c r="M21" s="12">
        <v>9.5879999999999992</v>
      </c>
      <c r="N21" s="12"/>
      <c r="O21" s="12"/>
      <c r="P21" s="12"/>
      <c r="Q21" s="12"/>
    </row>
    <row r="22" spans="1:17" x14ac:dyDescent="0.25">
      <c r="A22" s="12" t="s">
        <v>148</v>
      </c>
      <c r="B22" s="12" t="s">
        <v>93</v>
      </c>
      <c r="C22" s="12"/>
      <c r="D22" s="12"/>
      <c r="E22" s="12"/>
      <c r="F22" s="12">
        <v>0</v>
      </c>
      <c r="G22" s="12">
        <v>0</v>
      </c>
      <c r="H22" s="12">
        <v>0</v>
      </c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25">
      <c r="A23" s="12" t="s">
        <v>149</v>
      </c>
      <c r="B23" s="12" t="s">
        <v>93</v>
      </c>
      <c r="C23" s="12"/>
      <c r="D23" s="12"/>
      <c r="E23" s="12"/>
      <c r="F23" s="12">
        <v>19.542000000000002</v>
      </c>
      <c r="G23" s="12">
        <v>0.33400000000000002</v>
      </c>
      <c r="H23" s="12">
        <v>55.674999999999997</v>
      </c>
      <c r="I23" s="12"/>
      <c r="J23" s="12"/>
      <c r="K23" s="12"/>
      <c r="L23" s="12"/>
      <c r="M23" s="12"/>
      <c r="N23" s="12"/>
      <c r="O23" s="12">
        <v>55.674999999999997</v>
      </c>
      <c r="P23" s="12"/>
      <c r="Q23" s="12"/>
    </row>
    <row r="24" spans="1:17" x14ac:dyDescent="0.25">
      <c r="A24" s="12" t="s">
        <v>150</v>
      </c>
      <c r="B24" s="12" t="s">
        <v>93</v>
      </c>
      <c r="C24" s="12"/>
      <c r="D24" s="12"/>
      <c r="E24" s="12"/>
      <c r="F24" s="12">
        <v>0.54700000000000004</v>
      </c>
      <c r="G24" s="12">
        <v>4.0000000000000001E-3</v>
      </c>
      <c r="H24" s="12">
        <v>2.153</v>
      </c>
      <c r="I24" s="12"/>
      <c r="J24" s="12"/>
      <c r="K24" s="12"/>
      <c r="L24" s="12"/>
      <c r="M24" s="12"/>
      <c r="N24" s="12"/>
      <c r="O24" s="12"/>
      <c r="P24" s="12">
        <v>1.722</v>
      </c>
      <c r="Q24" s="12"/>
    </row>
    <row r="25" spans="1:17" x14ac:dyDescent="0.25">
      <c r="A25" s="12" t="s">
        <v>151</v>
      </c>
      <c r="B25" s="12" t="s">
        <v>93</v>
      </c>
      <c r="C25" s="12"/>
      <c r="D25" s="12"/>
      <c r="E25" s="12"/>
      <c r="F25" s="12">
        <v>0.60599999999999998</v>
      </c>
      <c r="G25" s="12">
        <v>2E-3</v>
      </c>
      <c r="H25" s="12">
        <v>1.962</v>
      </c>
      <c r="I25" s="12"/>
      <c r="J25" s="12"/>
      <c r="K25" s="12"/>
      <c r="L25" s="12"/>
      <c r="M25" s="12"/>
      <c r="N25" s="12"/>
      <c r="O25" s="12"/>
      <c r="P25" s="12"/>
      <c r="Q25" s="12">
        <v>1.57</v>
      </c>
    </row>
  </sheetData>
  <mergeCells count="4">
    <mergeCell ref="A4:B4"/>
    <mergeCell ref="A8:C8"/>
    <mergeCell ref="A10:C10"/>
    <mergeCell ref="A11:C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64A4-BED5-4284-A1B5-12359F8902F6}">
  <dimension ref="A1:L26"/>
  <sheetViews>
    <sheetView workbookViewId="0"/>
  </sheetViews>
  <sheetFormatPr defaultColWidth="11.42578125" defaultRowHeight="15" x14ac:dyDescent="0.25"/>
  <sheetData>
    <row r="1" spans="1:12" x14ac:dyDescent="0.25">
      <c r="A1" s="2" t="s">
        <v>77</v>
      </c>
      <c r="B1" s="2" t="s">
        <v>157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40</v>
      </c>
      <c r="L1" s="2" t="s">
        <v>38</v>
      </c>
    </row>
    <row r="2" spans="1:12" x14ac:dyDescent="0.25">
      <c r="A2" s="1" t="s">
        <v>110</v>
      </c>
      <c r="B2" s="1" t="s">
        <v>87</v>
      </c>
      <c r="C2" s="1">
        <v>0.25</v>
      </c>
      <c r="D2" s="1">
        <v>0.4</v>
      </c>
      <c r="E2" s="1">
        <v>0.05</v>
      </c>
      <c r="F2" s="1">
        <v>0.05</v>
      </c>
      <c r="G2" s="1">
        <v>0.05</v>
      </c>
      <c r="H2" s="1">
        <v>0.05</v>
      </c>
      <c r="I2" s="1">
        <v>0.05</v>
      </c>
      <c r="J2" s="1">
        <v>0.03</v>
      </c>
      <c r="K2" s="13">
        <f>100-L2-SUM(C2:J2)</f>
        <v>99.07</v>
      </c>
      <c r="L2" s="13">
        <v>0</v>
      </c>
    </row>
    <row r="3" spans="1:12" x14ac:dyDescent="0.25">
      <c r="A3" s="13"/>
      <c r="B3" s="13" t="s">
        <v>158</v>
      </c>
      <c r="C3" s="1">
        <v>0.25</v>
      </c>
      <c r="D3" s="1">
        <v>0.4</v>
      </c>
      <c r="E3" s="1">
        <v>0.05</v>
      </c>
      <c r="F3" s="1">
        <v>0.05</v>
      </c>
      <c r="G3" s="1">
        <v>0.05</v>
      </c>
      <c r="H3" s="1">
        <v>0.05</v>
      </c>
      <c r="I3" s="1">
        <v>0.05</v>
      </c>
      <c r="J3" s="1">
        <v>0.03</v>
      </c>
      <c r="K3" s="13">
        <f>100-L3-SUM(C3:J3)</f>
        <v>19.07</v>
      </c>
      <c r="L3" s="13">
        <v>80</v>
      </c>
    </row>
    <row r="4" spans="1:12" x14ac:dyDescent="0.25">
      <c r="A4" s="13"/>
      <c r="B4" s="13" t="s">
        <v>159</v>
      </c>
      <c r="C4" s="1">
        <v>0.25</v>
      </c>
      <c r="D4" s="1">
        <v>0.4</v>
      </c>
      <c r="E4" s="1">
        <v>0.05</v>
      </c>
      <c r="F4" s="1">
        <v>0.05</v>
      </c>
      <c r="G4" s="1">
        <v>0.05</v>
      </c>
      <c r="H4" s="1">
        <v>0.05</v>
      </c>
      <c r="I4" s="1">
        <v>0.05</v>
      </c>
      <c r="J4" s="1">
        <v>0.03</v>
      </c>
      <c r="K4" s="13">
        <f>100-L4-SUM(C4:J4)</f>
        <v>6.9999999999999729E-2</v>
      </c>
      <c r="L4" s="13">
        <v>99</v>
      </c>
    </row>
    <row r="5" spans="1:12" x14ac:dyDescent="0.25">
      <c r="A5" s="13"/>
      <c r="B5" s="13"/>
      <c r="C5" s="1">
        <v>0.25</v>
      </c>
      <c r="D5" s="1">
        <v>0.4</v>
      </c>
      <c r="E5" s="1">
        <v>0.05</v>
      </c>
      <c r="F5" s="1">
        <v>0.05</v>
      </c>
      <c r="G5" s="1">
        <v>0.05</v>
      </c>
      <c r="H5" s="1">
        <v>0.05</v>
      </c>
      <c r="I5" s="1">
        <v>0.05</v>
      </c>
      <c r="J5" s="1">
        <v>0.03</v>
      </c>
      <c r="K5" s="13">
        <f>100-L5-SUM(C5:J5)</f>
        <v>4.0699999999999994</v>
      </c>
      <c r="L5" s="13">
        <v>95</v>
      </c>
    </row>
    <row r="6" spans="1:12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5">
      <c r="A7" s="13"/>
      <c r="B7" s="2"/>
      <c r="C7" s="2"/>
      <c r="D7" s="2"/>
      <c r="E7" s="2"/>
      <c r="F7" s="2"/>
      <c r="G7" s="2"/>
      <c r="H7" s="2"/>
      <c r="I7" s="2"/>
      <c r="J7" s="2"/>
      <c r="K7" s="2"/>
      <c r="L7" s="13"/>
    </row>
    <row r="8" spans="1:12" x14ac:dyDescent="0.25">
      <c r="A8" s="13"/>
      <c r="B8" s="1"/>
      <c r="C8" s="1"/>
      <c r="D8" s="1"/>
      <c r="E8" s="1"/>
      <c r="F8" s="1"/>
      <c r="G8" s="1"/>
      <c r="H8" s="1"/>
      <c r="I8" s="1"/>
      <c r="J8" s="1"/>
      <c r="L8" s="13"/>
    </row>
    <row r="9" spans="1:12" x14ac:dyDescent="0.25">
      <c r="A9" s="13"/>
      <c r="B9" s="1"/>
      <c r="C9" s="1"/>
      <c r="D9" s="1"/>
      <c r="E9" s="1"/>
      <c r="F9" s="1"/>
      <c r="G9" s="1"/>
      <c r="H9" s="1"/>
      <c r="I9" s="1"/>
      <c r="J9" s="1"/>
      <c r="L9" s="13"/>
    </row>
    <row r="10" spans="1:12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L10" s="13"/>
    </row>
    <row r="11" spans="1:12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L11" s="13"/>
    </row>
    <row r="12" spans="1:12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L12" s="13"/>
    </row>
    <row r="13" spans="1:12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L13" s="13"/>
    </row>
    <row r="14" spans="1:12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L14" s="13"/>
    </row>
    <row r="15" spans="1:12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L15" s="13"/>
    </row>
    <row r="16" spans="1:12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L16" s="13"/>
    </row>
    <row r="17" spans="1:12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L17" s="13"/>
    </row>
    <row r="18" spans="1:12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L18" s="13"/>
    </row>
    <row r="19" spans="1:12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L19" s="13"/>
    </row>
    <row r="20" spans="1:12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L20" s="13"/>
    </row>
    <row r="21" spans="1:12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L21" s="13"/>
    </row>
    <row r="22" spans="1:12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L22" s="13"/>
    </row>
    <row r="23" spans="1:12" x14ac:dyDescent="0.25">
      <c r="B23" s="1"/>
      <c r="C23" s="1"/>
      <c r="D23" s="1"/>
      <c r="E23" s="1"/>
      <c r="F23" s="1"/>
      <c r="G23" s="1"/>
      <c r="H23" s="1"/>
      <c r="I23" s="1"/>
      <c r="J23" s="1"/>
    </row>
    <row r="24" spans="1:12" x14ac:dyDescent="0.25">
      <c r="B24" s="1"/>
      <c r="C24" s="1"/>
      <c r="D24" s="1"/>
      <c r="E24" s="1"/>
      <c r="F24" s="1"/>
      <c r="G24" s="1"/>
      <c r="H24" s="1"/>
      <c r="I24" s="1"/>
      <c r="J24" s="1"/>
    </row>
    <row r="25" spans="1:12" x14ac:dyDescent="0.25">
      <c r="B25" s="1"/>
      <c r="C25" s="1"/>
      <c r="D25" s="1"/>
      <c r="E25" s="1"/>
      <c r="F25" s="1"/>
      <c r="G25" s="1"/>
      <c r="H25" s="1"/>
      <c r="I25" s="1"/>
      <c r="J25" s="1"/>
    </row>
    <row r="26" spans="1:12" x14ac:dyDescent="0.25"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091344A1F0F4DB3266990689CADAE" ma:contentTypeVersion="16" ma:contentTypeDescription="Crée un document." ma:contentTypeScope="" ma:versionID="cc365fd82827d27c87f65b4f6bc247fa">
  <xsd:schema xmlns:xsd="http://www.w3.org/2001/XMLSchema" xmlns:xs="http://www.w3.org/2001/XMLSchema" xmlns:p="http://schemas.microsoft.com/office/2006/metadata/properties" xmlns:ns2="6bf31d56-6ac6-455d-9cb2-b2ec22e500c5" xmlns:ns3="fd743b64-f662-461b-91b2-0d2c68424716" targetNamespace="http://schemas.microsoft.com/office/2006/metadata/properties" ma:root="true" ma:fieldsID="110432c1139cc9b0cf0b51522e2b2f4b" ns2:_="" ns3:_="">
    <xsd:import namespace="6bf31d56-6ac6-455d-9cb2-b2ec22e500c5"/>
    <xsd:import namespace="fd743b64-f662-461b-91b2-0d2c684247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31d56-6ac6-455d-9cb2-b2ec22e500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80eab30a-b3de-44fe-90e6-27814819aa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3b64-f662-461b-91b2-0d2c6842471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5d7c359-57fa-4ecd-990f-db52b22e13be}" ma:internalName="TaxCatchAll" ma:showField="CatchAllData" ma:web="fd743b64-f662-461b-91b2-0d2c684247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f31d56-6ac6-455d-9cb2-b2ec22e500c5">
      <Terms xmlns="http://schemas.microsoft.com/office/infopath/2007/PartnerControls"/>
    </lcf76f155ced4ddcb4097134ff3c332f>
    <TaxCatchAll xmlns="fd743b64-f662-461b-91b2-0d2c68424716" xsi:nil="true"/>
  </documentManagement>
</p:properties>
</file>

<file path=customXml/itemProps1.xml><?xml version="1.0" encoding="utf-8"?>
<ds:datastoreItem xmlns:ds="http://schemas.openxmlformats.org/officeDocument/2006/customXml" ds:itemID="{DFEB27C8-8790-41F7-918F-23EB40DF4A4E}"/>
</file>

<file path=customXml/itemProps2.xml><?xml version="1.0" encoding="utf-8"?>
<ds:datastoreItem xmlns:ds="http://schemas.openxmlformats.org/officeDocument/2006/customXml" ds:itemID="{B9BE0D74-F850-496F-8C83-EC2F87D5FFAD}"/>
</file>

<file path=customXml/itemProps3.xml><?xml version="1.0" encoding="utf-8"?>
<ds:datastoreItem xmlns:ds="http://schemas.openxmlformats.org/officeDocument/2006/customXml" ds:itemID="{E73E2A36-02E1-41B2-8B16-B7C50709943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site</vt:lpstr>
      <vt:lpstr>raw_material</vt:lpstr>
      <vt:lpstr>external_scrap</vt:lpstr>
      <vt:lpstr>shape</vt:lpstr>
      <vt:lpstr>currency</vt:lpstr>
      <vt:lpstr>alloy</vt:lpstr>
      <vt:lpstr>Tests</vt:lpstr>
      <vt:lpstr>Calcul</vt:lpstr>
      <vt:lpstr>Mercuriale</vt:lpstr>
    </vt:vector>
  </TitlesOfParts>
  <Manager/>
  <Company>Constellium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Thibault, Guillaume</dc:creator>
  <cp:keywords/>
  <dc:description/>
  <cp:lastModifiedBy>Bron, Frederic</cp:lastModifiedBy>
  <cp:revision/>
  <dcterms:created xsi:type="dcterms:W3CDTF">2025-05-07T11:44:23Z</dcterms:created>
  <dcterms:modified xsi:type="dcterms:W3CDTF">2025-06-26T06:32:29Z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0x010100FC6091344A1F0F4DB3266990689CADAE</vt:lpwstr>
  </property>
</Properties>
</file>