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Hangpt\DuAn\HeThongDatHang\TaiLieu\"/>
    </mc:Choice>
  </mc:AlternateContent>
  <bookViews>
    <workbookView xWindow="0" yWindow="0" windowWidth="20490" windowHeight="7755" tabRatio="661" firstSheet="2" activeTab="2"/>
  </bookViews>
  <sheets>
    <sheet name="Quy trinh" sheetId="3" r:id="rId1"/>
    <sheet name="PL1.Cong thuc &amp; phan cap" sheetId="4" r:id="rId2"/>
    <sheet name="Ke hoach ban hang" sheetId="15" r:id="rId3"/>
    <sheet name="1.01a - DDH phan phoi" sheetId="16" r:id="rId4"/>
    <sheet name="3.02 - DDH Du an" sheetId="10" r:id="rId5"/>
    <sheet name="ĐGHQ" sheetId="11" r:id="rId6"/>
    <sheet name="HuongDan1" sheetId="13" r:id="rId7"/>
    <sheet name="HuongDan2" sheetId="14" r:id="rId8"/>
  </sheets>
  <definedNames>
    <definedName name="_xlnm._FilterDatabase" localSheetId="3" hidden="1">'1.01a - DDH phan phoi'!$B$38:$N$38</definedName>
    <definedName name="Md">#REF!</definedName>
    <definedName name="ss">#REF!</definedName>
  </definedNames>
  <calcPr calcId="152511"/>
</workbook>
</file>

<file path=xl/calcChain.xml><?xml version="1.0" encoding="utf-8"?>
<calcChain xmlns="http://schemas.openxmlformats.org/spreadsheetml/2006/main">
  <c r="G21" i="16" l="1"/>
  <c r="N21" i="16" s="1"/>
  <c r="M10" i="15" l="1"/>
  <c r="P38" i="16" l="1"/>
  <c r="O38" i="16"/>
  <c r="D38" i="16"/>
  <c r="G37" i="16"/>
  <c r="N37" i="16" s="1"/>
  <c r="F37" i="16"/>
  <c r="G36" i="16"/>
  <c r="N36" i="16" s="1"/>
  <c r="F36" i="16"/>
  <c r="G35" i="16"/>
  <c r="N35" i="16" s="1"/>
  <c r="F35" i="16"/>
  <c r="G34" i="16"/>
  <c r="N34" i="16" s="1"/>
  <c r="F34" i="16"/>
  <c r="G33" i="16"/>
  <c r="N33" i="16" s="1"/>
  <c r="F33" i="16"/>
  <c r="G32" i="16"/>
  <c r="N32" i="16" s="1"/>
  <c r="F32" i="16"/>
  <c r="G31" i="16"/>
  <c r="N31" i="16" s="1"/>
  <c r="F31" i="16"/>
  <c r="G30" i="16"/>
  <c r="N30" i="16" s="1"/>
  <c r="F30" i="16"/>
  <c r="G29" i="16"/>
  <c r="N29" i="16" s="1"/>
  <c r="F29" i="16"/>
  <c r="G28" i="16"/>
  <c r="N28" i="16" s="1"/>
  <c r="F28" i="16"/>
  <c r="G27" i="16"/>
  <c r="N27" i="16" s="1"/>
  <c r="F27" i="16"/>
  <c r="G26" i="16"/>
  <c r="N26" i="16" s="1"/>
  <c r="F26" i="16"/>
  <c r="G25" i="16"/>
  <c r="N25" i="16" s="1"/>
  <c r="F25" i="16"/>
  <c r="G24" i="16"/>
  <c r="N24" i="16" s="1"/>
  <c r="F24" i="16"/>
  <c r="G23" i="16"/>
  <c r="N23" i="16" s="1"/>
  <c r="F23" i="16"/>
  <c r="G22" i="16"/>
  <c r="N22" i="16" s="1"/>
  <c r="F22" i="16"/>
  <c r="F21" i="16"/>
  <c r="BO39" i="15"/>
  <c r="BH39" i="15"/>
  <c r="BG39" i="15"/>
  <c r="BF39" i="15"/>
  <c r="BE39" i="15"/>
  <c r="BD39" i="15"/>
  <c r="BC39" i="15"/>
  <c r="BB39" i="15"/>
  <c r="BA39" i="15"/>
  <c r="AZ39" i="15"/>
  <c r="AY39" i="15"/>
  <c r="AX39" i="15"/>
  <c r="AW39" i="15"/>
  <c r="AV39" i="15"/>
  <c r="AU39" i="15"/>
  <c r="AT39" i="15"/>
  <c r="AR39" i="15"/>
  <c r="AK39" i="15"/>
  <c r="AN39" i="15" s="1"/>
  <c r="AG39" i="15"/>
  <c r="AJ39" i="15" s="1"/>
  <c r="AC39" i="15"/>
  <c r="AF39" i="15" s="1"/>
  <c r="Y39" i="15"/>
  <c r="AB39" i="15" s="1"/>
  <c r="T39" i="15"/>
  <c r="X39" i="15" s="1"/>
  <c r="R39" i="15"/>
  <c r="M39" i="15" s="1"/>
  <c r="L39" i="15"/>
  <c r="I39" i="15"/>
  <c r="G39" i="15"/>
  <c r="B39" i="15"/>
  <c r="BO38" i="15"/>
  <c r="BH38" i="15"/>
  <c r="BG38" i="15"/>
  <c r="BF38" i="15"/>
  <c r="BE38" i="15"/>
  <c r="BD38" i="15"/>
  <c r="BC38" i="15"/>
  <c r="BB38" i="15"/>
  <c r="BA38" i="15"/>
  <c r="AZ38" i="15"/>
  <c r="AY38" i="15"/>
  <c r="AX38" i="15"/>
  <c r="AW38" i="15"/>
  <c r="AV38" i="15"/>
  <c r="AU38" i="15"/>
  <c r="AT38" i="15"/>
  <c r="AR38" i="15"/>
  <c r="AK38" i="15"/>
  <c r="AN38" i="15" s="1"/>
  <c r="AG38" i="15"/>
  <c r="AJ38" i="15" s="1"/>
  <c r="AC38" i="15"/>
  <c r="AF38" i="15" s="1"/>
  <c r="AB38" i="15"/>
  <c r="Y38" i="15"/>
  <c r="T38" i="15"/>
  <c r="X38" i="15" s="1"/>
  <c r="R38" i="15"/>
  <c r="M38" i="15" s="1"/>
  <c r="L38" i="15"/>
  <c r="I38" i="15"/>
  <c r="G38" i="15"/>
  <c r="B38" i="15"/>
  <c r="BO37" i="15"/>
  <c r="BH37" i="15"/>
  <c r="BG37" i="15"/>
  <c r="BF37" i="15"/>
  <c r="BE37" i="15"/>
  <c r="BD37" i="15"/>
  <c r="BC37" i="15"/>
  <c r="BB37" i="15"/>
  <c r="BA37" i="15"/>
  <c r="AZ37" i="15"/>
  <c r="AY37" i="15"/>
  <c r="AX37" i="15"/>
  <c r="AW37" i="15"/>
  <c r="AV37" i="15"/>
  <c r="AU37" i="15"/>
  <c r="AT37" i="15"/>
  <c r="AR37" i="15"/>
  <c r="AK37" i="15"/>
  <c r="AN37" i="15" s="1"/>
  <c r="AJ37" i="15"/>
  <c r="AG37" i="15"/>
  <c r="AC37" i="15"/>
  <c r="AF37" i="15" s="1"/>
  <c r="Y37" i="15"/>
  <c r="AB37" i="15" s="1"/>
  <c r="T37" i="15"/>
  <c r="X37" i="15" s="1"/>
  <c r="R37" i="15"/>
  <c r="M37" i="15" s="1"/>
  <c r="L37" i="15"/>
  <c r="I37" i="15"/>
  <c r="G37" i="15"/>
  <c r="B37" i="15"/>
  <c r="BO36" i="15"/>
  <c r="BH36" i="15"/>
  <c r="BG36" i="15"/>
  <c r="BF36" i="15"/>
  <c r="BE36" i="15"/>
  <c r="BD36" i="15"/>
  <c r="BC36" i="15"/>
  <c r="BB36" i="15"/>
  <c r="BA36" i="15"/>
  <c r="AZ36" i="15"/>
  <c r="AY36" i="15"/>
  <c r="AX36" i="15"/>
  <c r="AW36" i="15"/>
  <c r="AV36" i="15"/>
  <c r="AU36" i="15"/>
  <c r="AT36" i="15"/>
  <c r="AR36" i="15"/>
  <c r="AK36" i="15"/>
  <c r="AN36" i="15" s="1"/>
  <c r="AG36" i="15"/>
  <c r="AJ36" i="15" s="1"/>
  <c r="AC36" i="15"/>
  <c r="AF36" i="15" s="1"/>
  <c r="AB36" i="15"/>
  <c r="Y36" i="15"/>
  <c r="T36" i="15"/>
  <c r="X36" i="15" s="1"/>
  <c r="R36" i="15"/>
  <c r="M36" i="15" s="1"/>
  <c r="L36" i="15"/>
  <c r="I36" i="15"/>
  <c r="G36" i="15"/>
  <c r="B36" i="15"/>
  <c r="BO35" i="15"/>
  <c r="BH35" i="15"/>
  <c r="BG35" i="15"/>
  <c r="BF35" i="15"/>
  <c r="BE35" i="15"/>
  <c r="BD35" i="15"/>
  <c r="BC35" i="15"/>
  <c r="BB35" i="15"/>
  <c r="BA35" i="15"/>
  <c r="AZ35" i="15"/>
  <c r="AY35" i="15"/>
  <c r="AX35" i="15"/>
  <c r="AW35" i="15"/>
  <c r="AV35" i="15"/>
  <c r="AU35" i="15"/>
  <c r="AT35" i="15"/>
  <c r="AR35" i="15"/>
  <c r="AK35" i="15"/>
  <c r="AN35" i="15" s="1"/>
  <c r="AJ35" i="15"/>
  <c r="AG35" i="15"/>
  <c r="AC35" i="15"/>
  <c r="AF35" i="15" s="1"/>
  <c r="Y35" i="15"/>
  <c r="AB35" i="15" s="1"/>
  <c r="T35" i="15"/>
  <c r="X35" i="15" s="1"/>
  <c r="R35" i="15"/>
  <c r="M35" i="15" s="1"/>
  <c r="L35" i="15"/>
  <c r="I35" i="15"/>
  <c r="G35" i="15"/>
  <c r="B35" i="15"/>
  <c r="BO34" i="15"/>
  <c r="BH34" i="15"/>
  <c r="BG34" i="15"/>
  <c r="BF34" i="15"/>
  <c r="BE34" i="15"/>
  <c r="BD34" i="15"/>
  <c r="BC34" i="15"/>
  <c r="BB34" i="15"/>
  <c r="BA34" i="15"/>
  <c r="AZ34" i="15"/>
  <c r="AY34" i="15"/>
  <c r="AX34" i="15"/>
  <c r="AW34" i="15"/>
  <c r="AV34" i="15"/>
  <c r="AU34" i="15"/>
  <c r="AT34" i="15"/>
  <c r="AR34" i="15"/>
  <c r="AK34" i="15"/>
  <c r="AN34" i="15" s="1"/>
  <c r="AG34" i="15"/>
  <c r="AJ34" i="15" s="1"/>
  <c r="AC34" i="15"/>
  <c r="AF34" i="15" s="1"/>
  <c r="AB34" i="15"/>
  <c r="Y34" i="15"/>
  <c r="T34" i="15"/>
  <c r="X34" i="15" s="1"/>
  <c r="R34" i="15"/>
  <c r="M34" i="15" s="1"/>
  <c r="L34" i="15"/>
  <c r="N34" i="15" s="1"/>
  <c r="I34" i="15"/>
  <c r="G34" i="15"/>
  <c r="B34" i="15"/>
  <c r="BO33" i="15"/>
  <c r="BH33" i="15"/>
  <c r="BG33" i="15"/>
  <c r="BF33" i="15"/>
  <c r="BE33" i="15"/>
  <c r="BD33" i="15"/>
  <c r="BC33" i="15"/>
  <c r="BB33" i="15"/>
  <c r="BA33" i="15"/>
  <c r="AZ33" i="15"/>
  <c r="AY33" i="15"/>
  <c r="AX33" i="15"/>
  <c r="AW33" i="15"/>
  <c r="AV33" i="15"/>
  <c r="AU33" i="15"/>
  <c r="AT33" i="15"/>
  <c r="AR33" i="15"/>
  <c r="AK33" i="15"/>
  <c r="AN33" i="15" s="1"/>
  <c r="AJ33" i="15"/>
  <c r="AG33" i="15"/>
  <c r="AC33" i="15"/>
  <c r="AF33" i="15" s="1"/>
  <c r="Y33" i="15"/>
  <c r="AB33" i="15" s="1"/>
  <c r="T33" i="15"/>
  <c r="X33" i="15" s="1"/>
  <c r="R33" i="15"/>
  <c r="M33" i="15" s="1"/>
  <c r="L33" i="15"/>
  <c r="I33" i="15"/>
  <c r="G33" i="15"/>
  <c r="B33" i="15"/>
  <c r="BO32" i="15"/>
  <c r="BH32" i="15"/>
  <c r="BG32" i="15"/>
  <c r="BF32" i="15"/>
  <c r="BE32" i="15"/>
  <c r="BD32" i="15"/>
  <c r="BC32" i="15"/>
  <c r="BB32" i="15"/>
  <c r="BA32" i="15"/>
  <c r="AZ32" i="15"/>
  <c r="AY32" i="15"/>
  <c r="AX32" i="15"/>
  <c r="AW32" i="15"/>
  <c r="AV32" i="15"/>
  <c r="AU32" i="15"/>
  <c r="AT32" i="15"/>
  <c r="AR32" i="15"/>
  <c r="AK32" i="15"/>
  <c r="AN32" i="15" s="1"/>
  <c r="AG32" i="15"/>
  <c r="AJ32" i="15" s="1"/>
  <c r="AC32" i="15"/>
  <c r="AF32" i="15" s="1"/>
  <c r="AB32" i="15"/>
  <c r="Y32" i="15"/>
  <c r="T32" i="15"/>
  <c r="X32" i="15" s="1"/>
  <c r="R32" i="15"/>
  <c r="M32" i="15" s="1"/>
  <c r="L32" i="15"/>
  <c r="N32" i="15" s="1"/>
  <c r="I32" i="15"/>
  <c r="G32" i="15"/>
  <c r="B32" i="15"/>
  <c r="BO31" i="15"/>
  <c r="BH31" i="15"/>
  <c r="BG31" i="15"/>
  <c r="BF31" i="15"/>
  <c r="BE31" i="15"/>
  <c r="BD31" i="15"/>
  <c r="BC31" i="15"/>
  <c r="BB31" i="15"/>
  <c r="BA31" i="15"/>
  <c r="AZ31" i="15"/>
  <c r="AY31" i="15"/>
  <c r="AX31" i="15"/>
  <c r="AW31" i="15"/>
  <c r="AV31" i="15"/>
  <c r="AU31" i="15"/>
  <c r="AT31" i="15"/>
  <c r="AR31" i="15"/>
  <c r="AK31" i="15"/>
  <c r="AN31" i="15" s="1"/>
  <c r="AJ31" i="15"/>
  <c r="AG31" i="15"/>
  <c r="AC31" i="15"/>
  <c r="AF31" i="15" s="1"/>
  <c r="Y31" i="15"/>
  <c r="AB31" i="15" s="1"/>
  <c r="T31" i="15"/>
  <c r="X31" i="15" s="1"/>
  <c r="R31" i="15"/>
  <c r="M31" i="15" s="1"/>
  <c r="L31" i="15"/>
  <c r="I31" i="15"/>
  <c r="G31" i="15"/>
  <c r="B31" i="15"/>
  <c r="BO30" i="15"/>
  <c r="BH30" i="15"/>
  <c r="BG30" i="15"/>
  <c r="BF30" i="15"/>
  <c r="BE30" i="15"/>
  <c r="BD30" i="15"/>
  <c r="BC30" i="15"/>
  <c r="BB30" i="15"/>
  <c r="BA30" i="15"/>
  <c r="AZ30" i="15"/>
  <c r="AY30" i="15"/>
  <c r="AX30" i="15"/>
  <c r="AW30" i="15"/>
  <c r="AV30" i="15"/>
  <c r="AU30" i="15"/>
  <c r="AT30" i="15"/>
  <c r="AR30" i="15"/>
  <c r="AK30" i="15"/>
  <c r="AN30" i="15" s="1"/>
  <c r="AG30" i="15"/>
  <c r="AJ30" i="15" s="1"/>
  <c r="AC30" i="15"/>
  <c r="AF30" i="15" s="1"/>
  <c r="AB30" i="15"/>
  <c r="Y30" i="15"/>
  <c r="T30" i="15"/>
  <c r="X30" i="15" s="1"/>
  <c r="R30" i="15"/>
  <c r="M30" i="15" s="1"/>
  <c r="L30" i="15"/>
  <c r="N30" i="15" s="1"/>
  <c r="I30" i="15"/>
  <c r="G30" i="15"/>
  <c r="B30" i="15"/>
  <c r="BO29" i="15"/>
  <c r="BH29" i="15"/>
  <c r="BG29" i="15"/>
  <c r="BF29" i="15"/>
  <c r="BE29" i="15"/>
  <c r="BD29" i="15"/>
  <c r="BC29" i="15"/>
  <c r="BB29" i="15"/>
  <c r="BA29" i="15"/>
  <c r="AZ29" i="15"/>
  <c r="AY29" i="15"/>
  <c r="AX29" i="15"/>
  <c r="AW29" i="15"/>
  <c r="AV29" i="15"/>
  <c r="AU29" i="15"/>
  <c r="AT29" i="15"/>
  <c r="AR29" i="15"/>
  <c r="AK29" i="15"/>
  <c r="AN29" i="15" s="1"/>
  <c r="AJ29" i="15"/>
  <c r="AG29" i="15"/>
  <c r="AC29" i="15"/>
  <c r="AF29" i="15" s="1"/>
  <c r="Y29" i="15"/>
  <c r="AB29" i="15" s="1"/>
  <c r="T29" i="15"/>
  <c r="X29" i="15" s="1"/>
  <c r="R29" i="15"/>
  <c r="L29" i="15"/>
  <c r="I29" i="15"/>
  <c r="G29" i="15"/>
  <c r="B29" i="15"/>
  <c r="BO28" i="15"/>
  <c r="BH28" i="15"/>
  <c r="BG28" i="15"/>
  <c r="BF28" i="15"/>
  <c r="BE28" i="15"/>
  <c r="BD28" i="15"/>
  <c r="BC28" i="15"/>
  <c r="BB28" i="15"/>
  <c r="BA28" i="15"/>
  <c r="AZ28" i="15"/>
  <c r="AY28" i="15"/>
  <c r="AX28" i="15"/>
  <c r="AW28" i="15"/>
  <c r="AV28" i="15"/>
  <c r="AU28" i="15"/>
  <c r="AT28" i="15"/>
  <c r="AR28" i="15"/>
  <c r="AK28" i="15"/>
  <c r="AN28" i="15" s="1"/>
  <c r="AG28" i="15"/>
  <c r="AJ28" i="15" s="1"/>
  <c r="AC28" i="15"/>
  <c r="AF28" i="15" s="1"/>
  <c r="AB28" i="15"/>
  <c r="Y28" i="15"/>
  <c r="T28" i="15"/>
  <c r="X28" i="15" s="1"/>
  <c r="R28" i="15"/>
  <c r="M28" i="15" s="1"/>
  <c r="L28" i="15"/>
  <c r="N28" i="15" s="1"/>
  <c r="I28" i="15"/>
  <c r="G28" i="15"/>
  <c r="B28" i="15"/>
  <c r="BO27" i="15"/>
  <c r="BH27" i="15"/>
  <c r="BG27" i="15"/>
  <c r="BF27" i="15"/>
  <c r="BE27" i="15"/>
  <c r="BD27" i="15"/>
  <c r="BC27" i="15"/>
  <c r="BB27" i="15"/>
  <c r="BA27" i="15"/>
  <c r="AZ27" i="15"/>
  <c r="AY27" i="15"/>
  <c r="AX27" i="15"/>
  <c r="AW27" i="15"/>
  <c r="AV27" i="15"/>
  <c r="AU27" i="15"/>
  <c r="AT27" i="15"/>
  <c r="AR27" i="15"/>
  <c r="AK27" i="15"/>
  <c r="AN27" i="15" s="1"/>
  <c r="AJ27" i="15"/>
  <c r="AG27" i="15"/>
  <c r="AC27" i="15"/>
  <c r="AF27" i="15" s="1"/>
  <c r="Y27" i="15"/>
  <c r="AB27" i="15" s="1"/>
  <c r="T27" i="15"/>
  <c r="X27" i="15" s="1"/>
  <c r="R27" i="15"/>
  <c r="M27" i="15" s="1"/>
  <c r="L27" i="15"/>
  <c r="I27" i="15"/>
  <c r="G27" i="15"/>
  <c r="B27" i="15"/>
  <c r="BO26" i="15"/>
  <c r="BH26" i="15"/>
  <c r="BG26" i="15"/>
  <c r="BF26" i="15"/>
  <c r="BE26" i="15"/>
  <c r="BD26" i="15"/>
  <c r="BC26" i="15"/>
  <c r="BB26" i="15"/>
  <c r="BA26" i="15"/>
  <c r="AZ26" i="15"/>
  <c r="AY26" i="15"/>
  <c r="AX26" i="15"/>
  <c r="AW26" i="15"/>
  <c r="AV26" i="15"/>
  <c r="AU26" i="15"/>
  <c r="AT26" i="15"/>
  <c r="AR26" i="15"/>
  <c r="AK26" i="15"/>
  <c r="AN26" i="15" s="1"/>
  <c r="AG26" i="15"/>
  <c r="AJ26" i="15" s="1"/>
  <c r="AC26" i="15"/>
  <c r="AF26" i="15" s="1"/>
  <c r="AB26" i="15"/>
  <c r="Y26" i="15"/>
  <c r="T26" i="15"/>
  <c r="X26" i="15" s="1"/>
  <c r="R26" i="15"/>
  <c r="M26" i="15" s="1"/>
  <c r="L26" i="15"/>
  <c r="N26" i="15" s="1"/>
  <c r="I26" i="15"/>
  <c r="G26" i="15"/>
  <c r="B26" i="15"/>
  <c r="BO25" i="15"/>
  <c r="BH25" i="15"/>
  <c r="BG25" i="15"/>
  <c r="BF25" i="15"/>
  <c r="BE25" i="15"/>
  <c r="BD25" i="15"/>
  <c r="BC25" i="15"/>
  <c r="BB25" i="15"/>
  <c r="BA25" i="15"/>
  <c r="AZ25" i="15"/>
  <c r="AY25" i="15"/>
  <c r="AX25" i="15"/>
  <c r="AW25" i="15"/>
  <c r="AV25" i="15"/>
  <c r="AU25" i="15"/>
  <c r="AT25" i="15"/>
  <c r="AR25" i="15"/>
  <c r="AK25" i="15"/>
  <c r="AN25" i="15" s="1"/>
  <c r="AJ25" i="15"/>
  <c r="AG25" i="15"/>
  <c r="AC25" i="15"/>
  <c r="AF25" i="15" s="1"/>
  <c r="Y25" i="15"/>
  <c r="AB25" i="15" s="1"/>
  <c r="T25" i="15"/>
  <c r="X25" i="15" s="1"/>
  <c r="R25" i="15"/>
  <c r="M25" i="15" s="1"/>
  <c r="L25" i="15"/>
  <c r="I25" i="15"/>
  <c r="G25" i="15"/>
  <c r="B25" i="15"/>
  <c r="BO24" i="15"/>
  <c r="BH24" i="15"/>
  <c r="BG24" i="15"/>
  <c r="BF24" i="15"/>
  <c r="BE24" i="15"/>
  <c r="BD24" i="15"/>
  <c r="BC24" i="15"/>
  <c r="BB24" i="15"/>
  <c r="BA24" i="15"/>
  <c r="AZ24" i="15"/>
  <c r="AY24" i="15"/>
  <c r="AX24" i="15"/>
  <c r="AW24" i="15"/>
  <c r="AV24" i="15"/>
  <c r="AU24" i="15"/>
  <c r="AT24" i="15"/>
  <c r="AR24" i="15"/>
  <c r="AK24" i="15"/>
  <c r="AN24" i="15" s="1"/>
  <c r="AG24" i="15"/>
  <c r="AJ24" i="15" s="1"/>
  <c r="AC24" i="15"/>
  <c r="AF24" i="15" s="1"/>
  <c r="AB24" i="15"/>
  <c r="Y24" i="15"/>
  <c r="T24" i="15"/>
  <c r="X24" i="15" s="1"/>
  <c r="R24" i="15"/>
  <c r="M24" i="15" s="1"/>
  <c r="L24" i="15"/>
  <c r="N24" i="15" s="1"/>
  <c r="I24" i="15"/>
  <c r="G24" i="15"/>
  <c r="B24" i="15"/>
  <c r="BO23" i="15"/>
  <c r="BH23" i="15"/>
  <c r="BG23" i="15"/>
  <c r="BF23" i="15"/>
  <c r="BE23" i="15"/>
  <c r="BD23" i="15"/>
  <c r="BC23" i="15"/>
  <c r="BB23" i="15"/>
  <c r="BA23" i="15"/>
  <c r="AZ23" i="15"/>
  <c r="AY23" i="15"/>
  <c r="AX23" i="15"/>
  <c r="AW23" i="15"/>
  <c r="AV23" i="15"/>
  <c r="AU23" i="15"/>
  <c r="AT23" i="15"/>
  <c r="AR23" i="15"/>
  <c r="AK23" i="15"/>
  <c r="AN23" i="15" s="1"/>
  <c r="AJ23" i="15"/>
  <c r="AG23" i="15"/>
  <c r="AC23" i="15"/>
  <c r="AF23" i="15" s="1"/>
  <c r="Y23" i="15"/>
  <c r="AB23" i="15" s="1"/>
  <c r="T23" i="15"/>
  <c r="X23" i="15" s="1"/>
  <c r="R23" i="15"/>
  <c r="M23" i="15" s="1"/>
  <c r="L23" i="15"/>
  <c r="I23" i="15"/>
  <c r="G23" i="15"/>
  <c r="B23" i="15"/>
  <c r="BO22" i="15"/>
  <c r="BH22" i="15"/>
  <c r="BG22" i="15"/>
  <c r="BF22" i="15"/>
  <c r="BE22" i="15"/>
  <c r="BD22" i="15"/>
  <c r="BC22" i="15"/>
  <c r="BB22" i="15"/>
  <c r="BA22" i="15"/>
  <c r="AZ22" i="15"/>
  <c r="AY22" i="15"/>
  <c r="AX22" i="15"/>
  <c r="AW22" i="15"/>
  <c r="AV22" i="15"/>
  <c r="AU22" i="15"/>
  <c r="AT22" i="15"/>
  <c r="AR22" i="15"/>
  <c r="AK22" i="15"/>
  <c r="AN22" i="15" s="1"/>
  <c r="AG22" i="15"/>
  <c r="AJ22" i="15" s="1"/>
  <c r="AC22" i="15"/>
  <c r="AF22" i="15" s="1"/>
  <c r="AB22" i="15"/>
  <c r="Y22" i="15"/>
  <c r="T22" i="15"/>
  <c r="X22" i="15" s="1"/>
  <c r="R22" i="15"/>
  <c r="M22" i="15" s="1"/>
  <c r="L22" i="15"/>
  <c r="N22" i="15" s="1"/>
  <c r="I22" i="15"/>
  <c r="G22" i="15"/>
  <c r="B22" i="15"/>
  <c r="BO21" i="15"/>
  <c r="BH21" i="15"/>
  <c r="BG21" i="15"/>
  <c r="BF21" i="15"/>
  <c r="BE21" i="15"/>
  <c r="BD21" i="15"/>
  <c r="BC21" i="15"/>
  <c r="BB21" i="15"/>
  <c r="BA21" i="15"/>
  <c r="AZ21" i="15"/>
  <c r="AY21" i="15"/>
  <c r="AX21" i="15"/>
  <c r="AW21" i="15"/>
  <c r="AV21" i="15"/>
  <c r="AU21" i="15"/>
  <c r="AT21" i="15"/>
  <c r="AR21" i="15"/>
  <c r="AK21" i="15"/>
  <c r="AN21" i="15" s="1"/>
  <c r="AJ21" i="15"/>
  <c r="AG21" i="15"/>
  <c r="AC21" i="15"/>
  <c r="AF21" i="15" s="1"/>
  <c r="Y21" i="15"/>
  <c r="AB21" i="15" s="1"/>
  <c r="T21" i="15"/>
  <c r="X21" i="15" s="1"/>
  <c r="R21" i="15"/>
  <c r="M21" i="15" s="1"/>
  <c r="L21" i="15"/>
  <c r="N21" i="15" s="1"/>
  <c r="I21" i="15"/>
  <c r="G21" i="15"/>
  <c r="B21" i="15"/>
  <c r="BO20" i="15"/>
  <c r="BH20" i="15"/>
  <c r="BG20" i="15"/>
  <c r="BF20" i="15"/>
  <c r="BE20" i="15"/>
  <c r="BD20" i="15"/>
  <c r="BC20" i="15"/>
  <c r="BB20" i="15"/>
  <c r="BA20" i="15"/>
  <c r="AZ20" i="15"/>
  <c r="AY20" i="15"/>
  <c r="AX20" i="15"/>
  <c r="AW20" i="15"/>
  <c r="AV20" i="15"/>
  <c r="AU20" i="15"/>
  <c r="AT20" i="15"/>
  <c r="AR20" i="15"/>
  <c r="AK20" i="15"/>
  <c r="AN20" i="15" s="1"/>
  <c r="AJ20" i="15"/>
  <c r="AG20" i="15"/>
  <c r="AC20" i="15"/>
  <c r="AF20" i="15" s="1"/>
  <c r="Y20" i="15"/>
  <c r="AB20" i="15" s="1"/>
  <c r="T20" i="15"/>
  <c r="X20" i="15" s="1"/>
  <c r="R20" i="15"/>
  <c r="M20" i="15" s="1"/>
  <c r="L20" i="15"/>
  <c r="N20" i="15" s="1"/>
  <c r="I20" i="15"/>
  <c r="G20" i="15"/>
  <c r="B20" i="15"/>
  <c r="BO19" i="15"/>
  <c r="BH19" i="15"/>
  <c r="BG19" i="15"/>
  <c r="BF19" i="15"/>
  <c r="BE19" i="15"/>
  <c r="BD19" i="15"/>
  <c r="BC19" i="15"/>
  <c r="BB19" i="15"/>
  <c r="BA19" i="15"/>
  <c r="AZ19" i="15"/>
  <c r="AY19" i="15"/>
  <c r="AX19" i="15"/>
  <c r="AW19" i="15"/>
  <c r="AV19" i="15"/>
  <c r="AU19" i="15"/>
  <c r="AT19" i="15"/>
  <c r="AR19" i="15"/>
  <c r="AK19" i="15"/>
  <c r="AN19" i="15" s="1"/>
  <c r="AJ19" i="15"/>
  <c r="AG19" i="15"/>
  <c r="AC19" i="15"/>
  <c r="AF19" i="15" s="1"/>
  <c r="Y19" i="15"/>
  <c r="AB19" i="15" s="1"/>
  <c r="T19" i="15"/>
  <c r="X19" i="15" s="1"/>
  <c r="R19" i="15"/>
  <c r="M19" i="15" s="1"/>
  <c r="L19" i="15"/>
  <c r="N19" i="15" s="1"/>
  <c r="I19" i="15"/>
  <c r="G19" i="15"/>
  <c r="B19" i="15"/>
  <c r="BO18" i="15"/>
  <c r="BH18" i="15"/>
  <c r="BG18" i="15"/>
  <c r="BF18" i="15"/>
  <c r="BE18" i="15"/>
  <c r="BD18" i="15"/>
  <c r="BC18" i="15"/>
  <c r="BB18" i="15"/>
  <c r="BA18" i="15"/>
  <c r="AZ18" i="15"/>
  <c r="AY18" i="15"/>
  <c r="AX18" i="15"/>
  <c r="AW18" i="15"/>
  <c r="AV18" i="15"/>
  <c r="AU18" i="15"/>
  <c r="AT18" i="15"/>
  <c r="AR18" i="15"/>
  <c r="AK18" i="15"/>
  <c r="AN18" i="15" s="1"/>
  <c r="AJ18" i="15"/>
  <c r="AG18" i="15"/>
  <c r="AF18" i="15"/>
  <c r="AC18" i="15"/>
  <c r="AB18" i="15"/>
  <c r="Y18" i="15"/>
  <c r="X18" i="15"/>
  <c r="T18" i="15"/>
  <c r="R18" i="15"/>
  <c r="BN18" i="15" s="1"/>
  <c r="L18" i="15"/>
  <c r="I18" i="15"/>
  <c r="G18" i="15"/>
  <c r="B18" i="15"/>
  <c r="BO17" i="15"/>
  <c r="BH17" i="15"/>
  <c r="BG17" i="15"/>
  <c r="BF17" i="15"/>
  <c r="BE17" i="15"/>
  <c r="BD17" i="15"/>
  <c r="BC17" i="15"/>
  <c r="BB17" i="15"/>
  <c r="BA17" i="15"/>
  <c r="AZ17" i="15"/>
  <c r="AY17" i="15"/>
  <c r="AX17" i="15"/>
  <c r="AW17" i="15"/>
  <c r="AV17" i="15"/>
  <c r="AU17" i="15"/>
  <c r="AT17" i="15"/>
  <c r="AR17" i="15"/>
  <c r="AN17" i="15"/>
  <c r="AK17" i="15"/>
  <c r="AJ17" i="15"/>
  <c r="AG17" i="15"/>
  <c r="AF17" i="15"/>
  <c r="AC17" i="15"/>
  <c r="AB17" i="15"/>
  <c r="Y17" i="15"/>
  <c r="X17" i="15"/>
  <c r="T17" i="15"/>
  <c r="R17" i="15"/>
  <c r="BN17" i="15" s="1"/>
  <c r="L17" i="15"/>
  <c r="I17" i="15"/>
  <c r="G17" i="15"/>
  <c r="B17" i="15"/>
  <c r="BO16" i="15"/>
  <c r="BH16" i="15"/>
  <c r="BG16" i="15"/>
  <c r="BF16" i="15"/>
  <c r="BE16" i="15"/>
  <c r="BD16" i="15"/>
  <c r="BC16" i="15"/>
  <c r="BB16" i="15"/>
  <c r="BA16" i="15"/>
  <c r="AZ16" i="15"/>
  <c r="AY16" i="15"/>
  <c r="AX16" i="15"/>
  <c r="AW16" i="15"/>
  <c r="AV16" i="15"/>
  <c r="AU16" i="15"/>
  <c r="AT16" i="15"/>
  <c r="AR16" i="15"/>
  <c r="AN16" i="15"/>
  <c r="AK16" i="15"/>
  <c r="AJ16" i="15"/>
  <c r="AG16" i="15"/>
  <c r="AF16" i="15"/>
  <c r="AC16" i="15"/>
  <c r="AB16" i="15"/>
  <c r="Y16" i="15"/>
  <c r="X16" i="15"/>
  <c r="T16" i="15"/>
  <c r="R16" i="15"/>
  <c r="BN16" i="15" s="1"/>
  <c r="L16" i="15"/>
  <c r="I16" i="15"/>
  <c r="G16" i="15"/>
  <c r="B16" i="15"/>
  <c r="BO15" i="15"/>
  <c r="BH15" i="15"/>
  <c r="BG15" i="15"/>
  <c r="BF15" i="15"/>
  <c r="BE15" i="15"/>
  <c r="BD15" i="15"/>
  <c r="BC15" i="15"/>
  <c r="BB15" i="15"/>
  <c r="BA15" i="15"/>
  <c r="AZ15" i="15"/>
  <c r="AY15" i="15"/>
  <c r="AX15" i="15"/>
  <c r="AW15" i="15"/>
  <c r="AV15" i="15"/>
  <c r="AU15" i="15"/>
  <c r="AT15" i="15"/>
  <c r="AR15" i="15"/>
  <c r="AN15" i="15"/>
  <c r="AK15" i="15"/>
  <c r="AJ15" i="15"/>
  <c r="AG15" i="15"/>
  <c r="AF15" i="15"/>
  <c r="AC15" i="15"/>
  <c r="AB15" i="15"/>
  <c r="Y15" i="15"/>
  <c r="X15" i="15"/>
  <c r="T15" i="15"/>
  <c r="R15" i="15"/>
  <c r="BN15" i="15" s="1"/>
  <c r="L15" i="15"/>
  <c r="I15" i="15"/>
  <c r="G15" i="15"/>
  <c r="B15" i="15"/>
  <c r="BO14" i="15"/>
  <c r="BH14" i="15"/>
  <c r="BG14" i="15"/>
  <c r="BF14" i="15"/>
  <c r="BE14" i="15"/>
  <c r="BD14" i="15"/>
  <c r="BC14" i="15"/>
  <c r="BB14" i="15"/>
  <c r="BA14" i="15"/>
  <c r="AZ14" i="15"/>
  <c r="AY14" i="15"/>
  <c r="AX14" i="15"/>
  <c r="AX10" i="15" s="1"/>
  <c r="AW14" i="15"/>
  <c r="AV14" i="15"/>
  <c r="AU14" i="15"/>
  <c r="AT14" i="15"/>
  <c r="AR14" i="15"/>
  <c r="AN14" i="15"/>
  <c r="AK14" i="15"/>
  <c r="AJ14" i="15"/>
  <c r="AG14" i="15"/>
  <c r="AF14" i="15"/>
  <c r="AC14" i="15"/>
  <c r="AB14" i="15"/>
  <c r="Y14" i="15"/>
  <c r="X14" i="15"/>
  <c r="T14" i="15"/>
  <c r="R14" i="15"/>
  <c r="BN14" i="15" s="1"/>
  <c r="L14" i="15"/>
  <c r="I14" i="15"/>
  <c r="G14" i="15"/>
  <c r="B14" i="15"/>
  <c r="BO13" i="15"/>
  <c r="AX13" i="15"/>
  <c r="AW13" i="15"/>
  <c r="AV13" i="15"/>
  <c r="AV10" i="15" s="1"/>
  <c r="AU13" i="15"/>
  <c r="AT13" i="15"/>
  <c r="Y13" i="15"/>
  <c r="AC13" i="15" s="1"/>
  <c r="T13" i="15"/>
  <c r="X13" i="15" s="1"/>
  <c r="R13" i="15"/>
  <c r="BN13" i="15" s="1"/>
  <c r="L13" i="15"/>
  <c r="I13" i="15"/>
  <c r="G13" i="15"/>
  <c r="B13" i="15"/>
  <c r="BO10" i="15"/>
  <c r="BL10" i="15"/>
  <c r="AT10" i="15"/>
  <c r="AQ10" i="15"/>
  <c r="AM10" i="15"/>
  <c r="AL10" i="15"/>
  <c r="AI10" i="15"/>
  <c r="AH10" i="15"/>
  <c r="AE10" i="15"/>
  <c r="AD10" i="15"/>
  <c r="AA10" i="15"/>
  <c r="Z10" i="15"/>
  <c r="W10" i="15"/>
  <c r="V10" i="15"/>
  <c r="U10" i="15"/>
  <c r="Q10" i="15"/>
  <c r="P10" i="15"/>
  <c r="O10" i="15"/>
  <c r="R10" i="15" s="1"/>
  <c r="K10" i="15"/>
  <c r="J10" i="15"/>
  <c r="L10" i="15" s="1"/>
  <c r="H10" i="15"/>
  <c r="G10" i="15"/>
  <c r="F10" i="15"/>
  <c r="E10" i="15"/>
  <c r="BH9" i="15"/>
  <c r="BG9" i="15"/>
  <c r="BF9" i="15"/>
  <c r="BE9" i="15"/>
  <c r="BD9" i="15"/>
  <c r="BC9" i="15"/>
  <c r="BB9" i="15"/>
  <c r="BA9" i="15"/>
  <c r="AZ9" i="15"/>
  <c r="AY9" i="15"/>
  <c r="AX9" i="15"/>
  <c r="AW9" i="15"/>
  <c r="AV9" i="15"/>
  <c r="AU9" i="15"/>
  <c r="AT9" i="15"/>
  <c r="Q9" i="15"/>
  <c r="P9" i="15"/>
  <c r="O9" i="15"/>
  <c r="AK8" i="15"/>
  <c r="AG8" i="15"/>
  <c r="AC8" i="15"/>
  <c r="Y8" i="15"/>
  <c r="T8" i="15"/>
  <c r="E5" i="15"/>
  <c r="E4" i="15"/>
  <c r="E3" i="15"/>
  <c r="F38" i="16" l="1"/>
  <c r="AB13" i="15"/>
  <c r="AW10" i="15"/>
  <c r="N29" i="15"/>
  <c r="N33" i="15"/>
  <c r="AP21" i="15"/>
  <c r="T10" i="15"/>
  <c r="X10" i="15" s="1"/>
  <c r="AU10" i="15"/>
  <c r="N27" i="15"/>
  <c r="N31" i="15"/>
  <c r="N39" i="15"/>
  <c r="G38" i="16"/>
  <c r="N10" i="15"/>
  <c r="AC10" i="15"/>
  <c r="AF10" i="15" s="1"/>
  <c r="AG13" i="15"/>
  <c r="AF13" i="15"/>
  <c r="I10" i="15"/>
  <c r="M13" i="15"/>
  <c r="AY13" i="15"/>
  <c r="AY10" i="15" s="1"/>
  <c r="BC13" i="15"/>
  <c r="BC10" i="15" s="1"/>
  <c r="BG13" i="15"/>
  <c r="BG10" i="15" s="1"/>
  <c r="M14" i="15"/>
  <c r="M15" i="15"/>
  <c r="M16" i="15"/>
  <c r="M17" i="15"/>
  <c r="M18" i="15"/>
  <c r="AP18" i="15"/>
  <c r="AP19" i="15"/>
  <c r="AP20" i="15"/>
  <c r="N23" i="15"/>
  <c r="N25" i="15"/>
  <c r="AP39" i="15"/>
  <c r="AP38" i="15"/>
  <c r="AP37" i="15"/>
  <c r="AP36" i="15"/>
  <c r="AP35" i="15"/>
  <c r="AP34" i="15"/>
  <c r="AP33" i="15"/>
  <c r="AP32" i="15"/>
  <c r="AP31" i="15"/>
  <c r="AP30" i="15"/>
  <c r="AP29" i="15"/>
  <c r="AP28" i="15"/>
  <c r="AP27" i="15"/>
  <c r="AP26" i="15"/>
  <c r="AP25" i="15"/>
  <c r="AP24" i="15"/>
  <c r="AP23" i="15"/>
  <c r="AP22" i="15"/>
  <c r="N13" i="15"/>
  <c r="AZ13" i="15"/>
  <c r="AZ10" i="15" s="1"/>
  <c r="BD13" i="15"/>
  <c r="BD10" i="15" s="1"/>
  <c r="N14" i="15"/>
  <c r="AP14" i="15"/>
  <c r="N15" i="15"/>
  <c r="AP15" i="15"/>
  <c r="N16" i="15"/>
  <c r="AP16" i="15"/>
  <c r="N17" i="15"/>
  <c r="AP17" i="15"/>
  <c r="N18" i="15"/>
  <c r="BN19" i="15"/>
  <c r="BN20" i="15"/>
  <c r="BN21" i="15"/>
  <c r="BN23" i="15"/>
  <c r="BN25" i="15"/>
  <c r="BN27" i="15"/>
  <c r="M29" i="15"/>
  <c r="BN29" i="15"/>
  <c r="BA13" i="15"/>
  <c r="BA10" i="15" s="1"/>
  <c r="Y10" i="15"/>
  <c r="AB10" i="15" s="1"/>
  <c r="BB13" i="15"/>
  <c r="BB10" i="15" s="1"/>
  <c r="BN22" i="15"/>
  <c r="BN24" i="15"/>
  <c r="BN26" i="15"/>
  <c r="BN28" i="15"/>
  <c r="N35" i="15"/>
  <c r="N36" i="15"/>
  <c r="N37" i="15"/>
  <c r="N38" i="15"/>
  <c r="BN30" i="15"/>
  <c r="BN31" i="15"/>
  <c r="BN32" i="15"/>
  <c r="BN33" i="15"/>
  <c r="BN34" i="15"/>
  <c r="BN35" i="15"/>
  <c r="BN36" i="15"/>
  <c r="BN37" i="15"/>
  <c r="BN38" i="15"/>
  <c r="BN39" i="15"/>
  <c r="D30" i="14"/>
  <c r="F30" i="14" s="1"/>
  <c r="D29" i="14"/>
  <c r="D36" i="14" s="1"/>
  <c r="F36" i="14" s="1"/>
  <c r="D23" i="14"/>
  <c r="D37" i="14" s="1"/>
  <c r="F37" i="14" s="1"/>
  <c r="D22" i="14"/>
  <c r="D21" i="14"/>
  <c r="D28" i="14" s="1"/>
  <c r="D20" i="14"/>
  <c r="D27" i="14" s="1"/>
  <c r="D34" i="14" s="1"/>
  <c r="F34" i="14" s="1"/>
  <c r="D19" i="14"/>
  <c r="D26" i="14" s="1"/>
  <c r="BN10" i="15" l="1"/>
  <c r="BH13" i="15"/>
  <c r="BH10" i="15" s="1"/>
  <c r="BF13" i="15"/>
  <c r="BF10" i="15" s="1"/>
  <c r="AK13" i="15"/>
  <c r="AG10" i="15"/>
  <c r="AJ10" i="15" s="1"/>
  <c r="AJ13" i="15"/>
  <c r="BE13" i="15"/>
  <c r="F26" i="14"/>
  <c r="D25" i="14"/>
  <c r="D33" i="14"/>
  <c r="F28" i="14"/>
  <c r="D35" i="14"/>
  <c r="F35" i="14" s="1"/>
  <c r="F27" i="14"/>
  <c r="F29" i="14"/>
  <c r="AK10" i="15" l="1"/>
  <c r="AN10" i="15" s="1"/>
  <c r="AN13" i="15"/>
  <c r="BE10" i="15"/>
  <c r="AP13" i="15"/>
  <c r="D32" i="14"/>
  <c r="D44" i="14" s="1"/>
  <c r="F33" i="14"/>
  <c r="I23" i="11"/>
  <c r="I22" i="11"/>
  <c r="E22" i="11" s="1"/>
  <c r="F22" i="11" s="1"/>
  <c r="I21" i="11"/>
  <c r="E21" i="11" s="1"/>
  <c r="I20" i="11"/>
  <c r="I19" i="11"/>
  <c r="I18" i="11"/>
  <c r="J18" i="11" s="1"/>
  <c r="I17" i="11"/>
  <c r="I16" i="11"/>
  <c r="I15" i="11"/>
  <c r="I14" i="11"/>
  <c r="J14" i="11" s="1"/>
  <c r="I13" i="11"/>
  <c r="I12" i="11"/>
  <c r="I11" i="11"/>
  <c r="I10" i="11"/>
  <c r="G10" i="11"/>
  <c r="B23" i="11"/>
  <c r="B22" i="11"/>
  <c r="B21" i="11"/>
  <c r="B20" i="11"/>
  <c r="B19" i="11"/>
  <c r="B18" i="11"/>
  <c r="B17" i="11"/>
  <c r="B16" i="11"/>
  <c r="B15" i="11"/>
  <c r="B14" i="11"/>
  <c r="B13" i="11"/>
  <c r="B12" i="11"/>
  <c r="B11" i="11"/>
  <c r="G23" i="11"/>
  <c r="E23" i="11"/>
  <c r="D23" i="11"/>
  <c r="J23" i="11" s="1"/>
  <c r="C23" i="11"/>
  <c r="G22" i="11"/>
  <c r="D22" i="11"/>
  <c r="L22" i="11" s="1"/>
  <c r="C22" i="11"/>
  <c r="G21" i="11"/>
  <c r="D21" i="11"/>
  <c r="L21" i="11" s="1"/>
  <c r="C21" i="11"/>
  <c r="G20" i="11"/>
  <c r="E20" i="11"/>
  <c r="D20" i="11"/>
  <c r="J20" i="11" s="1"/>
  <c r="C20" i="11"/>
  <c r="D37" i="10"/>
  <c r="B10" i="11"/>
  <c r="A26" i="10"/>
  <c r="A13" i="11" s="1"/>
  <c r="A25" i="10"/>
  <c r="A12" i="11" s="1"/>
  <c r="A24" i="10"/>
  <c r="A11" i="11" s="1"/>
  <c r="A23" i="10"/>
  <c r="A10" i="11" s="1"/>
  <c r="A36" i="10"/>
  <c r="A23" i="11" s="1"/>
  <c r="A35" i="10"/>
  <c r="A22" i="11" s="1"/>
  <c r="A34" i="10"/>
  <c r="A21" i="11" s="1"/>
  <c r="A33" i="10"/>
  <c r="A20" i="11" s="1"/>
  <c r="A27" i="10"/>
  <c r="A28" i="10" s="1"/>
  <c r="A29" i="10" s="1"/>
  <c r="A30" i="10" s="1"/>
  <c r="A31" i="10" s="1"/>
  <c r="A32" i="10" s="1"/>
  <c r="A19" i="11" s="1"/>
  <c r="F36" i="10"/>
  <c r="F35" i="10"/>
  <c r="F34" i="10"/>
  <c r="F33" i="10"/>
  <c r="F32" i="10"/>
  <c r="F31" i="10"/>
  <c r="F30" i="10"/>
  <c r="F29" i="10"/>
  <c r="F28" i="10"/>
  <c r="F27" i="10"/>
  <c r="F26" i="10"/>
  <c r="F25" i="10"/>
  <c r="F24" i="10"/>
  <c r="F23" i="10"/>
  <c r="F37" i="10" s="1"/>
  <c r="G12" i="10"/>
  <c r="D19" i="11"/>
  <c r="L19" i="11" s="1"/>
  <c r="D18" i="11"/>
  <c r="L18" i="11" s="1"/>
  <c r="D17" i="11"/>
  <c r="L17" i="11" s="1"/>
  <c r="D16" i="11"/>
  <c r="J16" i="11" s="1"/>
  <c r="D15" i="11"/>
  <c r="L15" i="11" s="1"/>
  <c r="D14" i="11"/>
  <c r="L14" i="11" s="1"/>
  <c r="D13" i="11"/>
  <c r="L13" i="11" s="1"/>
  <c r="D12" i="11"/>
  <c r="J12" i="11" s="1"/>
  <c r="D11" i="11"/>
  <c r="L11" i="11" s="1"/>
  <c r="C19" i="11"/>
  <c r="C18" i="11"/>
  <c r="C17" i="11"/>
  <c r="C16" i="11"/>
  <c r="C15" i="11"/>
  <c r="C14" i="11"/>
  <c r="C13" i="11"/>
  <c r="C12" i="11"/>
  <c r="C11" i="11"/>
  <c r="J15" i="11" l="1"/>
  <c r="A17" i="11"/>
  <c r="J22" i="11"/>
  <c r="J11" i="11"/>
  <c r="J19" i="11"/>
  <c r="J13" i="11"/>
  <c r="J17" i="11"/>
  <c r="AP10" i="15"/>
  <c r="AR10" i="15" s="1"/>
  <c r="AR13" i="15"/>
  <c r="F20" i="11"/>
  <c r="H21" i="11"/>
  <c r="H22" i="11"/>
  <c r="J21" i="11"/>
  <c r="L23" i="11"/>
  <c r="H20" i="11"/>
  <c r="E10" i="11"/>
  <c r="L12" i="11"/>
  <c r="L16" i="11"/>
  <c r="L20" i="11"/>
  <c r="F21" i="11"/>
  <c r="F23" i="11"/>
  <c r="A14" i="11"/>
  <c r="A15" i="11"/>
  <c r="A18" i="11"/>
  <c r="A16" i="11"/>
  <c r="H23" i="11"/>
  <c r="G19" i="11"/>
  <c r="E18" i="11"/>
  <c r="G18" i="11"/>
  <c r="E17" i="11"/>
  <c r="G17" i="11"/>
  <c r="E16" i="11"/>
  <c r="F16" i="11" s="1"/>
  <c r="G16" i="11"/>
  <c r="H16" i="11" s="1"/>
  <c r="E15" i="11"/>
  <c r="F15" i="11" s="1"/>
  <c r="G15" i="11"/>
  <c r="G14" i="11"/>
  <c r="E14" i="11"/>
  <c r="E13" i="11"/>
  <c r="F13" i="11" s="1"/>
  <c r="G13" i="11"/>
  <c r="G12" i="11"/>
  <c r="E11" i="11"/>
  <c r="G11" i="11"/>
  <c r="D10" i="11"/>
  <c r="L10" i="11" s="1"/>
  <c r="C10" i="11"/>
  <c r="D6" i="11"/>
  <c r="D5" i="11"/>
  <c r="D4" i="11"/>
  <c r="D2" i="11"/>
  <c r="G2" i="10"/>
  <c r="D3" i="11" s="1"/>
  <c r="H10" i="11" l="1"/>
  <c r="F10" i="11"/>
  <c r="J10" i="11"/>
  <c r="J24" i="11" s="1"/>
  <c r="E28" i="11" s="1"/>
  <c r="F18" i="11"/>
  <c r="G9" i="10"/>
  <c r="H11" i="11"/>
  <c r="F17" i="11"/>
  <c r="F14" i="11"/>
  <c r="F11" i="11"/>
  <c r="H18" i="11"/>
  <c r="D24" i="11"/>
  <c r="H12" i="11"/>
  <c r="H19" i="11"/>
  <c r="H15" i="11"/>
  <c r="H14" i="11"/>
  <c r="H17" i="11"/>
  <c r="E12" i="11"/>
  <c r="F12" i="11" s="1"/>
  <c r="H13" i="11"/>
  <c r="E19" i="11"/>
  <c r="F19" i="11" s="1"/>
  <c r="L24" i="11"/>
  <c r="E27" i="11" l="1"/>
  <c r="E29" i="11"/>
  <c r="E30" i="11" s="1"/>
  <c r="G10" i="10" s="1"/>
  <c r="F24" i="11"/>
  <c r="C28" i="11" s="1"/>
  <c r="H24" i="11"/>
  <c r="E34" i="11" l="1"/>
  <c r="G11" i="10"/>
  <c r="C29" i="11"/>
  <c r="C30" i="11"/>
  <c r="C31" i="11" s="1"/>
  <c r="C27" i="11"/>
  <c r="C34" i="11" s="1"/>
  <c r="E31" i="11"/>
  <c r="C35" i="11" l="1"/>
  <c r="G16" i="10"/>
  <c r="G17" i="10" s="1"/>
  <c r="G18" i="10" s="1"/>
  <c r="G13" i="10"/>
  <c r="E35" i="11"/>
  <c r="G14" i="10" s="1"/>
</calcChain>
</file>

<file path=xl/comments1.xml><?xml version="1.0" encoding="utf-8"?>
<comments xmlns="http://schemas.openxmlformats.org/spreadsheetml/2006/main">
  <authors>
    <author>DungLQ3</author>
    <author>Tran Hai Binh</author>
    <author>ThangNV2</author>
  </authors>
  <commentList>
    <comment ref="I3" authorId="0" shapeId="0">
      <text>
        <r>
          <rPr>
            <b/>
            <sz val="9"/>
            <color indexed="81"/>
            <rFont val="Tahoma"/>
            <family val="2"/>
          </rPr>
          <t>Cách đặt tên:</t>
        </r>
        <r>
          <rPr>
            <sz val="9"/>
            <color indexed="81"/>
            <rFont val="Tahoma"/>
            <family val="2"/>
          </rPr>
          <t xml:space="preserve"> Ngày-BU-Brand-Sale-Số tham chiếu. Số DDH sẽ là subject mail khi gởi FAC.</t>
        </r>
      </text>
    </comment>
    <comment ref="C13" authorId="1" shapeId="0">
      <text>
        <r>
          <rPr>
            <b/>
            <sz val="9"/>
            <color indexed="81"/>
            <rFont val="Tahoma"/>
            <family val="2"/>
          </rPr>
          <t xml:space="preserve"> </t>
        </r>
        <r>
          <rPr>
            <sz val="9"/>
            <color indexed="81"/>
            <rFont val="Tahoma"/>
            <family val="2"/>
          </rPr>
          <t xml:space="preserve">Điền tháng đặt hàng và lần đặt hàng thứ bao nhiêu trong tháng để các ngày tháng trong file tự động nhảy </t>
        </r>
      </text>
    </comment>
    <comment ref="G20" authorId="2" shapeId="0">
      <text>
        <r>
          <rPr>
            <b/>
            <sz val="9"/>
            <color indexed="81"/>
            <rFont val="Tahoma"/>
            <family val="2"/>
          </rPr>
          <t>ThangNV2:</t>
        </r>
        <r>
          <rPr>
            <sz val="9"/>
            <color indexed="81"/>
            <rFont val="Tahoma"/>
            <family val="2"/>
          </rPr>
          <t xml:space="preserve">
Gồm VAT 10%, chi phí vận chuyển, kho hàng… 1%</t>
        </r>
      </text>
    </comment>
    <comment ref="L20" authorId="1" shapeId="0">
      <text>
        <r>
          <rPr>
            <sz val="9"/>
            <color indexed="81"/>
            <rFont val="Tahoma"/>
            <family val="2"/>
          </rPr>
          <t>Min đang áp dụng trên KMS</t>
        </r>
      </text>
    </comment>
    <comment ref="M20" authorId="1" shapeId="0">
      <text>
        <r>
          <rPr>
            <sz val="9"/>
            <color indexed="81"/>
            <rFont val="Tahoma"/>
            <family val="2"/>
          </rPr>
          <t>Giá min sẽ áp dụng với PO này, sau khi hàng về kho</t>
        </r>
      </text>
    </comment>
  </commentList>
</comments>
</file>

<file path=xl/comments2.xml><?xml version="1.0" encoding="utf-8"?>
<comments xmlns="http://schemas.openxmlformats.org/spreadsheetml/2006/main">
  <authors>
    <author>DungLQ3</author>
    <author>Ha Phan Thu</author>
  </authors>
  <commentList>
    <comment ref="G3" authorId="0" shapeId="0">
      <text>
        <r>
          <rPr>
            <sz val="9"/>
            <color indexed="81"/>
            <rFont val="Tahoma"/>
            <family val="2"/>
          </rPr>
          <t xml:space="preserve">Thống nhất cách đặt tên DDH nội: </t>
        </r>
        <r>
          <rPr>
            <b/>
            <sz val="9"/>
            <color indexed="81"/>
            <rFont val="Tahoma"/>
            <family val="2"/>
          </rPr>
          <t>Ngày-BU-Brand-Sale-Số tham chiếu của BU</t>
        </r>
        <r>
          <rPr>
            <sz val="9"/>
            <color indexed="81"/>
            <rFont val="Tahoma"/>
            <family val="2"/>
          </rPr>
          <t>, thống nhất đây là subject mail gởi đặt hàng.</t>
        </r>
      </text>
    </comment>
    <comment ref="G5" authorId="0" shapeId="0">
      <text>
        <r>
          <rPr>
            <sz val="9"/>
            <color indexed="81"/>
            <rFont val="Tahoma"/>
            <family val="2"/>
          </rPr>
          <t>Ngày ký HĐ</t>
        </r>
      </text>
    </comment>
    <comment ref="G6" authorId="0" shapeId="0">
      <text>
        <r>
          <rPr>
            <sz val="9"/>
            <color indexed="81"/>
            <rFont val="Tahoma"/>
            <family val="2"/>
          </rPr>
          <t>Ngày giao hàng theo HĐ</t>
        </r>
      </text>
    </comment>
    <comment ref="B17" authorId="1" shapeId="0">
      <text>
        <r>
          <rPr>
            <b/>
            <sz val="9"/>
            <color indexed="81"/>
            <rFont val="Tahoma"/>
            <family val="2"/>
          </rPr>
          <t>Ha Phan Thu:</t>
        </r>
        <r>
          <rPr>
            <sz val="9"/>
            <color indexed="81"/>
            <rFont val="Tahoma"/>
            <family val="2"/>
          </rPr>
          <t xml:space="preserve">
Yêu cầu khác về phương thức vận tải hoặc giấy chứng nhận xuất xứ (C/O)</t>
        </r>
      </text>
    </comment>
    <comment ref="G19" authorId="0" shapeId="0">
      <text>
        <r>
          <rPr>
            <sz val="9"/>
            <color indexed="81"/>
            <rFont val="Tahoma"/>
            <family val="2"/>
          </rPr>
          <t>Ghi rõ hình thức bảo lãnh HĐ nếu có</t>
        </r>
      </text>
    </comment>
    <comment ref="G20" authorId="0" shapeId="0">
      <text>
        <r>
          <rPr>
            <sz val="9"/>
            <color indexed="81"/>
            <rFont val="Tahoma"/>
            <family val="2"/>
          </rPr>
          <t>Note rõ thời hạn bảo lãnh, ngày hết hạn.</t>
        </r>
      </text>
    </comment>
  </commentList>
</comments>
</file>

<file path=xl/comments3.xml><?xml version="1.0" encoding="utf-8"?>
<comments xmlns="http://schemas.openxmlformats.org/spreadsheetml/2006/main">
  <authors>
    <author>Windows User</author>
  </authors>
  <commentList>
    <comment ref="K3" authorId="0" shapeId="0">
      <text>
        <r>
          <rPr>
            <b/>
            <sz val="9"/>
            <color indexed="81"/>
            <rFont val="Tahoma"/>
            <family val="2"/>
          </rPr>
          <t>Windows User:</t>
        </r>
        <r>
          <rPr>
            <sz val="9"/>
            <color indexed="81"/>
            <rFont val="Tahoma"/>
            <family val="2"/>
          </rPr>
          <t xml:space="preserve">
Tỷ giá ngày đặt hàng</t>
        </r>
      </text>
    </comment>
    <comment ref="K4" authorId="0" shapeId="0">
      <text>
        <r>
          <rPr>
            <b/>
            <sz val="9"/>
            <color indexed="81"/>
            <rFont val="Tahoma"/>
            <family val="2"/>
          </rPr>
          <t>Windows User:</t>
        </r>
        <r>
          <rPr>
            <sz val="9"/>
            <color indexed="81"/>
            <rFont val="Tahoma"/>
            <family val="2"/>
          </rPr>
          <t xml:space="preserve">
Tỷ giá theo thỏa thuận với khách hàng trên hợp đồng
</t>
        </r>
      </text>
    </comment>
    <comment ref="B29" authorId="0" shapeId="0">
      <text>
        <r>
          <rPr>
            <b/>
            <sz val="9"/>
            <color indexed="81"/>
            <rFont val="Tahoma"/>
            <family val="2"/>
          </rPr>
          <t>Windows User:</t>
        </r>
        <r>
          <rPr>
            <sz val="9"/>
            <color indexed="81"/>
            <rFont val="Tahoma"/>
            <family val="2"/>
          </rPr>
          <t xml:space="preserve">
Tổng: Cước vận chuyển, phí bảo hiểm, chi phí giao nhận hàng, thuế nhập khẩu...</t>
        </r>
      </text>
    </comment>
    <comment ref="B30" authorId="0" shapeId="0">
      <text>
        <r>
          <rPr>
            <b/>
            <sz val="9"/>
            <color indexed="81"/>
            <rFont val="Tahoma"/>
            <family val="2"/>
          </rPr>
          <t>Windows User:</t>
        </r>
        <r>
          <rPr>
            <sz val="9"/>
            <color indexed="81"/>
            <rFont val="Tahoma"/>
            <family val="2"/>
          </rPr>
          <t xml:space="preserve">
Cost hệ thống
</t>
        </r>
      </text>
    </comment>
    <comment ref="B31" authorId="0" shapeId="0">
      <text>
        <r>
          <rPr>
            <b/>
            <sz val="9"/>
            <color indexed="81"/>
            <rFont val="Tahoma"/>
            <family val="2"/>
          </rPr>
          <t xml:space="preserve">Windows User:
Cộng thêm chi phí inland
</t>
        </r>
      </text>
    </comment>
  </commentList>
</comments>
</file>

<file path=xl/sharedStrings.xml><?xml version="1.0" encoding="utf-8"?>
<sst xmlns="http://schemas.openxmlformats.org/spreadsheetml/2006/main" count="618" uniqueCount="440">
  <si>
    <t>Note</t>
  </si>
  <si>
    <t>Pending</t>
  </si>
  <si>
    <t>I. MỤC ĐÍCH VÀ PHẠM VI ÁP DỤNG</t>
  </si>
  <si>
    <t>II. ĐỊNH NGHĨA VÀ CÁC CHỮ VIẾT TẮT</t>
  </si>
  <si>
    <t>FAC</t>
  </si>
  <si>
    <t>GĐ</t>
  </si>
  <si>
    <t>: Giám đốc</t>
  </si>
  <si>
    <t>TTKD</t>
  </si>
  <si>
    <t>KH</t>
  </si>
  <si>
    <t>FBP</t>
  </si>
  <si>
    <t>FIE</t>
  </si>
  <si>
    <t>: Ban giám đốc</t>
  </si>
  <si>
    <t>V. CÁC BƯỚC THỰC HIỆN</t>
  </si>
  <si>
    <t>Bước 1:  Đề nghị đặt hàng</t>
  </si>
  <si>
    <t>STT</t>
  </si>
  <si>
    <t>Hoạt động</t>
  </si>
  <si>
    <t>Sản phẩm</t>
  </si>
  <si>
    <t>Người thực hiện</t>
  </si>
  <si>
    <t>Thời gian</t>
  </si>
  <si>
    <t>Tài liệu hướng dẫn</t>
  </si>
  <si>
    <t>Khi có nhu cầu đặt hàng kinh doanh, TTKD sẽ làm đề nghị đặt mua hàng từ hãng.</t>
  </si>
  <si>
    <t>GĐ TTKD</t>
  </si>
  <si>
    <t>Khi có nhu cầu</t>
  </si>
  <si>
    <t>Khi đặt hàng, TTKD phải:
- Phân biệt hàng dự án hay hàng phân phối.
- Sản phẩm mới hay cũ (theo định nghĩa trong mục II)
- Gửi mail cc tất cả thông tin đặt hàng cho bộ phận FAC cùng nắm.</t>
  </si>
  <si>
    <t>Bước 2: TTKD cung cấp các thông tin liên quan</t>
  </si>
  <si>
    <t>Khi đặt hàng, TTKD phải cung cấp các thông tin cần thiết cho việc xem xét, phê duyệt như:</t>
  </si>
  <si>
    <t>- Đơn đặt hàng dự án &amp; đánh giá hiệu quả hợp đồng
- Xác nhận đặt cọc của kế toán (nếu có).
- Hợp đồng / PO</t>
  </si>
  <si>
    <t>Ngay khi đề nghị đặt hàng</t>
  </si>
  <si>
    <t>GĐ TTKD phải kiểm tra lại hồ sơ trước khi chuyển cho FAC xem xét đối với đặt hàng dự án. Nếu không đầy đủ hồ sơ như quy định bên trên, phải trả hồ sơ lại cho nhân viên kinh doanh bổ sung.</t>
  </si>
  <si>
    <t>GĐ TTKD
Nhân viên kinh doanh</t>
  </si>
  <si>
    <t>- Đơn đặt hàng phân phối
- Kế hoạch bán hàng
- Thông tin thị trường</t>
  </si>
  <si>
    <t>Bước 3: Xem xét</t>
  </si>
  <si>
    <t>Đội FAC sẽ xem xét các thông số trên đơn hàng để quyết định việc đặt hàng</t>
  </si>
  <si>
    <t>Ngay khi nhận được đề nghị đặt hàng phân phối</t>
  </si>
  <si>
    <t>Trong đó:</t>
  </si>
  <si>
    <t>units</t>
  </si>
  <si>
    <t>Lead time</t>
  </si>
  <si>
    <t>week(s)</t>
  </si>
  <si>
    <t>Thời gian tính từ lúc đặt hàng cho tới khi hàng về</t>
  </si>
  <si>
    <t>Lượng hàng bán buffer để "an toàn" trong trường hợp lead-time kéo dài hơn dự kiến</t>
  </si>
  <si>
    <t>Order Frequency (Ordering Cycle)</t>
  </si>
  <si>
    <t>Tần suất/ Định kỳ đặt hàng</t>
  </si>
  <si>
    <t>Inventory Quantity</t>
  </si>
  <si>
    <t>Hàng tồn trong kho (gồm hàng chuyển giữa các vùng miền)</t>
  </si>
  <si>
    <t>Hàng đã đặt hãng từ trước và chưa về kho</t>
  </si>
  <si>
    <t>Lượng hàng cần đặt</t>
  </si>
  <si>
    <t>Ngay khi nhận được đề nghị đặt hàng dự án</t>
  </si>
  <si>
    <t>Bước 4: Phê duyệt</t>
  </si>
  <si>
    <t>Tiêu chí</t>
  </si>
  <si>
    <t>Thông tin sản phẩm</t>
  </si>
  <si>
    <t>GĐTT phê duyệt</t>
  </si>
  <si>
    <t>FAC xem xét theo UQ</t>
  </si>
  <si>
    <t>BGĐ FTG phê duyệt</t>
  </si>
  <si>
    <t>Sản phẩm mới &amp; Không phải sản phẩm thay thế các dòng sản phẩm cũ (không có lịch sử bán hàng), gồm hàng pending</t>
  </si>
  <si>
    <t>Tổng tồn kho</t>
  </si>
  <si>
    <t>(Tổng tồn kho thực tế + lượng hàng về)/ Tổng tồn kho kế hoạch</t>
  </si>
  <si>
    <t>1-2</t>
  </si>
  <si>
    <t>Giá trị PO</t>
  </si>
  <si>
    <t>Đơn đặt hàng phân phối
Đơn đặt hàng dự án</t>
  </si>
  <si>
    <t>Bước 5: Đặt hàng và nhập hàng về</t>
  </si>
  <si>
    <t>Dựa trên phê duyệt đặt hàng của các cấp thẩm quyền, FBP sẽ làm thủ tục mua hàng từ nhà cung cấp.</t>
  </si>
  <si>
    <t>Khi các đề nghị đặt hàng đã được phê duyệt</t>
  </si>
  <si>
    <t>MTQT mua hàng kinh doanh 
(01-QT/MH/HDCV/FTG)</t>
  </si>
  <si>
    <t>Khi có sản phẩm từ nhà cung cấp, FIE sẽ lo các thủ tục để nhập hàng về đến kho hàng của FPT.</t>
  </si>
  <si>
    <t>Bước 6: Bán hàng</t>
  </si>
  <si>
    <t>Khi có hàng về đến kho, TTKD sẽ xuất hàng bán cho KH.</t>
  </si>
  <si>
    <t>Khi có hàng tại kho</t>
  </si>
  <si>
    <t>Khi có yêu cầu của FAC</t>
  </si>
  <si>
    <t>Bước 7: Hậu kiểm</t>
  </si>
  <si>
    <t>TTKD
FAC</t>
  </si>
  <si>
    <t>Hàng tháng</t>
  </si>
  <si>
    <t>FAC
BGĐ</t>
  </si>
  <si>
    <t>Sau khi hậu kiểm</t>
  </si>
  <si>
    <t>Bước 8: Báo cáo kết quả</t>
  </si>
  <si>
    <t>VI. HỒ SƠ</t>
  </si>
  <si>
    <t>Tên hồ sơ</t>
  </si>
  <si>
    <t>Mã biểu mẫu</t>
  </si>
  <si>
    <t>Người lập</t>
  </si>
  <si>
    <t>Hình thức lưu</t>
  </si>
  <si>
    <t>Thời hạn lưu giữ (năm)</t>
  </si>
  <si>
    <t>Mức độ quan trọng</t>
  </si>
  <si>
    <t>Đơn đặt hàng phân phối &amp; Kế hoạch bán hàng</t>
  </si>
  <si>
    <t>Cao</t>
  </si>
  <si>
    <t>Đơn đặt hàng dự án &amp; đánh giá hiệu quả hợp đồng</t>
  </si>
  <si>
    <t>Người duyệt</t>
  </si>
  <si>
    <t>Người xem xét</t>
  </si>
  <si>
    <t>TRẦN QUỐC HOÀI</t>
  </si>
  <si>
    <t>NGUYỄN MINH VƯƠNG</t>
  </si>
  <si>
    <t>A</t>
  </si>
  <si>
    <t>B</t>
  </si>
  <si>
    <t>D</t>
  </si>
  <si>
    <t>Average Forecast Sales/Week (M1/4)</t>
  </si>
  <si>
    <t>Average Forecast Sales/Week (M2/4)</t>
  </si>
  <si>
    <t>Safety Stock</t>
  </si>
  <si>
    <t>C</t>
  </si>
  <si>
    <t>H</t>
  </si>
  <si>
    <t>I</t>
  </si>
  <si>
    <t>Doanh số trung bình 1 tuần theo kế hoạch bán của tháng gần nhất (M1)</t>
  </si>
  <si>
    <t>Doanh số trung bình 1 tuần theo kế hoạch bán của tháng thứ 2 (M2)</t>
  </si>
  <si>
    <t>Áp dụng</t>
  </si>
  <si>
    <t>≤ 6 (tuần bán hàng)</t>
  </si>
  <si>
    <t>FHP</t>
  </si>
  <si>
    <t>≤ 4 (tuần bán hàng)</t>
  </si>
  <si>
    <t>4-8 (tuần bán hàng)</t>
  </si>
  <si>
    <t>FAP</t>
  </si>
  <si>
    <t>F5 IT</t>
  </si>
  <si>
    <t>F6</t>
  </si>
  <si>
    <t>FCE</t>
  </si>
  <si>
    <t>FCN</t>
  </si>
  <si>
    <t>FPS</t>
  </si>
  <si>
    <t>Áp dụng cho Phòng phân tích và kiểm soát tài chính (FAC), TTKD và các bộ phận liên quan khác đến hoạt động đặt hàng tại công ty.</t>
  </si>
  <si>
    <t>: Phòng Phân tích và kiểm soát tài chính</t>
  </si>
  <si>
    <t>: Phòng Mua hàng</t>
  </si>
  <si>
    <t>: Phòng Xuất - nhập khẩu</t>
  </si>
  <si>
    <t>Forecast (Weekly Average)</t>
  </si>
  <si>
    <t>CALCULATIONS</t>
  </si>
  <si>
    <t>Items</t>
  </si>
  <si>
    <t>Amount</t>
  </si>
  <si>
    <t>Unit</t>
  </si>
  <si>
    <t>Description</t>
  </si>
  <si>
    <t>Forecast (Monthly)</t>
  </si>
  <si>
    <t>Kế hoạch bán hàng ở kỳ M1 tiếp theo</t>
  </si>
  <si>
    <t>Kế hoạch bán hàng ở kỳ M2 tiếp theo</t>
  </si>
  <si>
    <t>Kế hoạch bán hàng ở kỳ M3 tiếp theo</t>
  </si>
  <si>
    <t>Kế hoạch bán hàng ở kỳ M4 tiếp theo</t>
  </si>
  <si>
    <t>Kế hoạch bán hàng ở kỳ M5 tiếp theo</t>
  </si>
  <si>
    <t>Kế hoạch bán hàng ở kỳ W5-W8 tiếp theo</t>
  </si>
  <si>
    <t>Kế hoạch bán hàng ở kỳ W9-W12 tiếp theo</t>
  </si>
  <si>
    <t>Kế hoạch bán hàng ở kỳ W13-W16 tiếp theo</t>
  </si>
  <si>
    <t>Kế hoạch bán hàng ở kỳ W17-W20 tiếp theo</t>
  </si>
  <si>
    <t>E</t>
  </si>
  <si>
    <t>times</t>
  </si>
  <si>
    <t>Lượng hàng buffer trong trường hợp lead-time kéo dài hơn dự kiến hoặc hàng bán nhiều hơn so với kế hoạch</t>
  </si>
  <si>
    <t>F</t>
  </si>
  <si>
    <t>G</t>
  </si>
  <si>
    <t>Order Quantity* (OQ*)</t>
  </si>
  <si>
    <t>Lượng hàng cần đặt theo công thức</t>
  </si>
  <si>
    <t>Quy định cách thức thực hiện và kiểm soát hoạt động đặt hàng của các TTKD trực thuộc Công ty TNHH Thương Mại FPT, Công ty TNHH Phân phối FPT, Công ty TNHH Phân Phối Sản Phẩm Công Nghệ FPT, Công Ty TNHH Phân Phối Công Nghệ Viễn Thông FPT và chi nhánh trực thuộc</t>
  </si>
  <si>
    <t>OQ*: Lượng hàng cần đặt tính theo công thức</t>
  </si>
  <si>
    <t>OQ:  Lượng hàng cần đặt thực tế</t>
  </si>
  <si>
    <r>
      <rPr>
        <b/>
        <u/>
        <sz val="10.5"/>
        <rFont val="Calibri"/>
        <family val="2"/>
        <scheme val="minor"/>
      </rPr>
      <t>Mục đích:</t>
    </r>
    <r>
      <rPr>
        <sz val="10.5"/>
        <rFont val="Calibri"/>
        <family val="2"/>
        <scheme val="minor"/>
      </rPr>
      <t xml:space="preserve"> </t>
    </r>
  </si>
  <si>
    <r>
      <rPr>
        <b/>
        <sz val="10.5"/>
        <rFont val="Calibri"/>
        <family val="2"/>
        <scheme val="minor"/>
      </rPr>
      <t>Đối với đặt hàng dự án, cần các thông tin:</t>
    </r>
    <r>
      <rPr>
        <sz val="10.5"/>
        <rFont val="Calibri"/>
        <family val="2"/>
        <scheme val="minor"/>
      </rPr>
      <t xml:space="preserve">
- Hợp đồng / PO.
- Xác nhận đặt cọc của kế toán (nếu có).
- Đánh giá hiệu quả hợp đồng.
- Bảo lãnh gốc…
- Hàng có sẵn trong kho hay phải đặt.</t>
    </r>
  </si>
  <si>
    <r>
      <rPr>
        <b/>
        <sz val="10.5"/>
        <rFont val="Calibri"/>
        <family val="2"/>
        <scheme val="minor"/>
      </rPr>
      <t>Đối với đặt hàng phân phối, cần các thông tin:</t>
    </r>
    <r>
      <rPr>
        <sz val="10.5"/>
        <rFont val="Calibri"/>
        <family val="2"/>
        <scheme val="minor"/>
      </rPr>
      <t xml:space="preserve">
- Thông tin đặc biệt của sản phẩm (dòng thấp cao, tập trung đối tượng KH nào, cho sản phẩm gì).
- Giá nhập so với các hãng khác và so với đối thủ cạnh tranh, dự kiến giá bán, lãi gộp của bộ phận.
- Thông tin lịch sử bán, hàng intransit, hàng pending, hàng chuyển nội bộ, WOI kỳ hiện tại và kỳ kế hoạch (theo từng lần hàng về và SO).
- Kế hoạch bán hàng (kế hoạch bán hàng dự kiến vượt 30% số bán lịch sử hoặc best care cần có thông tin cụ thể).
- Thông tin hàng Over, kế hoạch clear.
- Định mức hàng tồn.
- Xu hướng thị trường hiện tại như thế nào?
- Đang có những model nào cùng phân khúc, giá cả như thế nào?
- Xu hướng nhập hàng của các đại lý ra sao?
- Hiện tại đang có những deal nào với đại lý.
- Chính sách của hãng support cho sản phẩm, hỗ trợ nếu hàng tồn kho.
- Đánh giá các thuận lợi và rủi ro khi đặt đơn hàng.</t>
    </r>
  </si>
  <si>
    <t>WOI (n)</t>
  </si>
  <si>
    <t>Không</t>
  </si>
  <si>
    <t>LÊ QUANG THẮNG</t>
  </si>
  <si>
    <t>NGUYỄN VĂN THẮNG</t>
  </si>
  <si>
    <t>Sản phẩm cũ</t>
  </si>
  <si>
    <t>Sản phẩm mới</t>
  </si>
  <si>
    <t>Phạm vi:</t>
  </si>
  <si>
    <t>II. Phân cấp thẩm quyền phê duyệt đơn đặt hàng</t>
  </si>
  <si>
    <t>Order Quantity = Sales Out (OrderCycle) + Sales Out(LeadTime) + Safety Stock – Inventory Quantity – Pending</t>
  </si>
  <si>
    <t>BGĐ</t>
  </si>
  <si>
    <t>Đội FAC sẽ tiến hành hậu kiểm theo định kỳ hàng tháng. Nếu:
- TTKD thực hiện đúng cam kết đặt hàng, bán hàng: FAC sẽ tổng kết và báo cáo kết quả với BGĐ FTG.
- TTKD thực hiện không đúng cam kết đặt hàng, bán hàng, FAC sẽ yêu cầu TTKD giải trình và đưa ra cam kết bán hàng mới. Trường hợp:
     + TTKD giải trình và không nêu được lý do hợp lý, FAC đề nghị chế tài / kỷ luật theo quy định.     
     + TTKD giải trình và nêu được lý do hợp lý về việc không thực hiện đúng cam kết đặt hàng, bán hàng, FAC sẽ tổng kết và báo cáo kết quả với BGĐ FTG.</t>
  </si>
  <si>
    <t>FAC sẽ tổng kết kết quả kiểm soát, gửi báo cáo định kỳ cho BGĐ FTG</t>
  </si>
  <si>
    <t>Ngay khi nhận được đơn đặt hàng dự án</t>
  </si>
  <si>
    <t>HTC</t>
  </si>
  <si>
    <t>Elead</t>
  </si>
  <si>
    <t>FMB</t>
  </si>
  <si>
    <t>F9</t>
  </si>
  <si>
    <t>F5 MB</t>
  </si>
  <si>
    <t>Trung tâm</t>
  </si>
  <si>
    <t>Order Cycle</t>
  </si>
  <si>
    <t>Tháng</t>
  </si>
  <si>
    <t>Safety Stock/Lead time</t>
  </si>
  <si>
    <t>Current Stock</t>
  </si>
  <si>
    <t>Sell-Through HISTORY</t>
  </si>
  <si>
    <t>To be ORDERed</t>
  </si>
  <si>
    <t>Market Research</t>
  </si>
  <si>
    <t xml:space="preserve">Kế hoạch bán hàng trung bình tuần ở các kỳ tiếp theo </t>
  </si>
  <si>
    <t>Kế hoạch bán hàng ở kỳ tiếp theo (đủ bán trong thời gian Lead time)</t>
  </si>
  <si>
    <t>Kế hoạch bán hàng ở kỳ tiếp theo (đủ bán giữa 2 lần đặt hàng)</t>
  </si>
  <si>
    <t>Phân khúc giá</t>
  </si>
  <si>
    <t>% Brand Share</t>
  </si>
  <si>
    <t>Total Market</t>
  </si>
  <si>
    <t>%PY</t>
  </si>
  <si>
    <t>Lượng Sell-out tối đa (sp cũ)</t>
  </si>
  <si>
    <t>Lượng Sell-out tối đa (sp mới)</t>
  </si>
  <si>
    <t>Item Code</t>
  </si>
  <si>
    <t>Item Name/Model</t>
  </si>
  <si>
    <t>Over &gt;30</t>
  </si>
  <si>
    <t>%Over30</t>
  </si>
  <si>
    <t>Over &gt;60</t>
  </si>
  <si>
    <t>%Over60</t>
  </si>
  <si>
    <t>Released Orders</t>
  </si>
  <si>
    <t>Back Orders</t>
  </si>
  <si>
    <t>Total Pending</t>
  </si>
  <si>
    <t>WOI</t>
  </si>
  <si>
    <t>WOI (incl. Back Orders)</t>
  </si>
  <si>
    <t>Monthly 
Average</t>
  </si>
  <si>
    <t>Beginning Stock</t>
  </si>
  <si>
    <t>Sell-in</t>
  </si>
  <si>
    <t>Sell-through</t>
  </si>
  <si>
    <t>Recommended - Order Qty</t>
  </si>
  <si>
    <t>Proposed by BU - Order Qty</t>
  </si>
  <si>
    <t>Difference</t>
  </si>
  <si>
    <t>Total</t>
  </si>
  <si>
    <t>Điện thoại</t>
  </si>
  <si>
    <t>&lt;=500K</t>
  </si>
  <si>
    <r>
      <rPr>
        <b/>
        <u/>
        <sz val="10.5"/>
        <rFont val="Calibri"/>
        <family val="2"/>
        <scheme val="minor"/>
      </rPr>
      <t>Đối với đơn hàng dự án, đội FAC sẽ xem xét các thông tin</t>
    </r>
    <r>
      <rPr>
        <sz val="10.5"/>
        <rFont val="Calibri"/>
        <family val="2"/>
        <scheme val="minor"/>
      </rPr>
      <t xml:space="preserve">
</t>
    </r>
    <r>
      <rPr>
        <b/>
        <u/>
        <sz val="10.5"/>
        <rFont val="Calibri"/>
        <family val="2"/>
        <scheme val="minor"/>
      </rPr>
      <t>* Bắt buộc:</t>
    </r>
    <r>
      <rPr>
        <sz val="10.5"/>
        <rFont val="Calibri"/>
        <family val="2"/>
        <scheme val="minor"/>
      </rPr>
      <t xml:space="preserve">
- Kiểm tra tính pháp lý HĐ, Bảo lãnh (FAF đã ký nháy hợp đồng)
- Confirm đặt cọc của FAF
- Kiểm tra hiệu quả hợp đồng so với chỉ tiêu đăng ký.
- Kiểm tra khối lượng hàng hóa đặt / thời gian hàng về so với hợp đồng đã ký.
- Theo dõi tình hình triển khai hàng hóa dự án  theo hợp đồng (Hậu kiểm)
</t>
    </r>
    <r>
      <rPr>
        <b/>
        <u/>
        <sz val="10.5"/>
        <rFont val="Calibri"/>
        <family val="2"/>
        <scheme val="minor"/>
      </rPr>
      <t>* Tham khảo</t>
    </r>
    <r>
      <rPr>
        <sz val="10.5"/>
        <rFont val="Calibri"/>
        <family val="2"/>
        <scheme val="minor"/>
      </rPr>
      <t xml:space="preserve">
- Kiểm tra thông tin công nợ/tín dụng khách hàng trước khi quyết định nhập hàng.
- Xem xét yếu tố tỷ giá, các dự báo và tác động tỷ giá khi hàng về giao hàng.</t>
    </r>
  </si>
  <si>
    <t>Khi nhận được đề nghị đặt hàng</t>
  </si>
  <si>
    <t>IT</t>
  </si>
  <si>
    <t>≤ 12 (tuần bán hàng)</t>
  </si>
  <si>
    <t>12-16 (tuần bán hàng)</t>
  </si>
  <si>
    <t>Tổng giá trị trên 1 PO</t>
  </si>
  <si>
    <t>Mobile (trừ F9)</t>
  </si>
  <si>
    <t>Theo ủy uyền nhưng không quá 100 tỷ</t>
  </si>
  <si>
    <t>Theo thẩm quyền</t>
  </si>
  <si>
    <t>Vượt thẩm quyền của GĐTT và FAC</t>
  </si>
  <si>
    <r>
      <t xml:space="preserve">Khi nhận có </t>
    </r>
    <r>
      <rPr>
        <b/>
        <i/>
        <sz val="10.5"/>
        <rFont val="Calibri"/>
        <family val="2"/>
        <scheme val="minor"/>
      </rPr>
      <t>đơn đặt hàng phân phối</t>
    </r>
    <r>
      <rPr>
        <sz val="10.5"/>
        <rFont val="Calibri"/>
        <family val="2"/>
        <scheme val="minor"/>
      </rPr>
      <t xml:space="preserve"> với đầy đủ thông tin bên trên, các cấp có thẩm quyền quyết định đặt hàng được quy định trong bảng phân cấp thẩm quyền bên dưới: </t>
    </r>
  </si>
  <si>
    <t>Tổng giá trị 1 PO</t>
  </si>
  <si>
    <t>Sản phẩm cũ, sản phẩm mới thay thế các dòng sản phẩm cũ (dựa trên số bán trung bình 3 tháng gần nhất hoặc từ khi giao dịch nếu dưới 3 tháng), gồm hàng pending</t>
  </si>
  <si>
    <t>Theo Phụ lục 1</t>
  </si>
  <si>
    <t>ĐƠN ĐẶT HÀNG PHÂN PHỐI</t>
  </si>
  <si>
    <t>Ngày:</t>
  </si>
  <si>
    <t>Số:</t>
  </si>
  <si>
    <t>Số DDH:</t>
  </si>
  <si>
    <t>120723-FPS-Cisco-ManLT-HIPT-01</t>
  </si>
  <si>
    <t>Số HĐ:</t>
  </si>
  <si>
    <t>HDMB-FDC-FPS-HIPT-2012-71</t>
  </si>
  <si>
    <t>Ngày HĐ:</t>
  </si>
  <si>
    <t>Ngày giao hàng HĐ:</t>
  </si>
  <si>
    <t>ĐƠN ĐẶT HÀNG DỰ ÁN</t>
  </si>
  <si>
    <t>Giá nhập ($)</t>
  </si>
  <si>
    <t>Giá cost ($)</t>
  </si>
  <si>
    <t>Kính gửi</t>
  </si>
  <si>
    <t>Phòng mua hàng - FBP</t>
  </si>
  <si>
    <t>Giá bán ($)</t>
  </si>
  <si>
    <t>Người đề nghị đặt hàng</t>
  </si>
  <si>
    <t>ManLT</t>
  </si>
  <si>
    <t>Chi phí marketing…</t>
  </si>
  <si>
    <t>Bộ phận đặt hàng</t>
  </si>
  <si>
    <t>Lãi gộp ($)</t>
  </si>
  <si>
    <t>Mua từ nhà cung cấp</t>
  </si>
  <si>
    <t>Cisco</t>
  </si>
  <si>
    <t>Tỷ lệ lãi gộp (%)</t>
  </si>
  <si>
    <t>Phương thức thanh toán</t>
  </si>
  <si>
    <t>Tỷ giá (VND)</t>
  </si>
  <si>
    <t>Địa điểm hàng đến</t>
  </si>
  <si>
    <t>HN</t>
  </si>
  <si>
    <t>Giá bán (VND)</t>
  </si>
  <si>
    <t>Yêu cầu khác</t>
  </si>
  <si>
    <t>[Phương thức vận tải; giấy chứng nhận xuất xứ…]</t>
  </si>
  <si>
    <t>Giá bán + VAT</t>
  </si>
  <si>
    <t>Cọc HĐ</t>
  </si>
  <si>
    <t>Bank Warranty</t>
  </si>
  <si>
    <t>Bảo lãnh thanh toán 80%</t>
  </si>
  <si>
    <t>Ngày hết hạn bảo lãnh</t>
  </si>
  <si>
    <t>Mã hàng (Part No.)</t>
  </si>
  <si>
    <t>Tên hàng, miêu tả hàng hóa (Description)</t>
  </si>
  <si>
    <t>Số lượng</t>
  </si>
  <si>
    <t>Đơn giá (USD)</t>
  </si>
  <si>
    <t>Tổng giá (USD)</t>
  </si>
  <si>
    <t>Ghi chú-promo code</t>
  </si>
  <si>
    <t>Tổng cộng</t>
  </si>
  <si>
    <t>Các thông tin khác</t>
  </si>
  <si>
    <t>[AM name...]</t>
  </si>
  <si>
    <t>Authorization Number</t>
  </si>
  <si>
    <t>Promotion Code</t>
  </si>
  <si>
    <t>Special Deal</t>
  </si>
  <si>
    <t>Claim code / Bid Number</t>
  </si>
  <si>
    <t>Thông tin khách hàng (End-user)</t>
  </si>
  <si>
    <t>Company</t>
  </si>
  <si>
    <t>English Name</t>
  </si>
  <si>
    <t>Address</t>
  </si>
  <si>
    <t>Tel/Fax</t>
  </si>
  <si>
    <t>Contact Person</t>
  </si>
  <si>
    <t>Email</t>
  </si>
  <si>
    <t>Thông tin khách hàng (Dealer)</t>
  </si>
  <si>
    <t xml:space="preserve"> </t>
  </si>
  <si>
    <t>Người đề nghị</t>
  </si>
  <si>
    <t>Trưởng bộ phận</t>
  </si>
  <si>
    <t>ĐÁNH GIÁ HIỆU QUẢ HỢP ĐỒNG</t>
  </si>
  <si>
    <t>Số HĐ/PO</t>
  </si>
  <si>
    <t>Ngày HĐ/PO</t>
  </si>
  <si>
    <t>Tỷ giá mua</t>
  </si>
  <si>
    <t>Tên khách hàng</t>
  </si>
  <si>
    <t>Tỷ giá bán</t>
  </si>
  <si>
    <t>Bộ phận</t>
  </si>
  <si>
    <t>Nhân viên kinh doanh</t>
  </si>
  <si>
    <t>Số lượng (Qty)</t>
  </si>
  <si>
    <t>VND</t>
  </si>
  <si>
    <t>USD</t>
  </si>
  <si>
    <t>Giá đặt hàng</t>
  </si>
  <si>
    <t>Thành tiền đặt hàng</t>
  </si>
  <si>
    <t>Đơn giá bán</t>
  </si>
  <si>
    <t>Thành tiền bán</t>
  </si>
  <si>
    <t>Hiệu Quả</t>
  </si>
  <si>
    <t>Giá trị (VND)</t>
  </si>
  <si>
    <t>ĐVT</t>
  </si>
  <si>
    <t>Giá trị (USD)</t>
  </si>
  <si>
    <t>Tổng giá bán</t>
  </si>
  <si>
    <t>Tổng giá đặt hàng</t>
  </si>
  <si>
    <t>Chi phí nhập hàng</t>
  </si>
  <si>
    <t>Tổng giá cost MIS</t>
  </si>
  <si>
    <t>Tổng Cost thực tế</t>
  </si>
  <si>
    <t>Chi phí Marketing</t>
  </si>
  <si>
    <t>Rebate/Discount</t>
  </si>
  <si>
    <t>Lãi gộp</t>
  </si>
  <si>
    <t>Tỷ lệ lãi gộp</t>
  </si>
  <si>
    <t>%</t>
  </si>
  <si>
    <t>Phòng Kế toán</t>
  </si>
  <si>
    <t>Ban Giám Đốc</t>
  </si>
  <si>
    <t>&lt;GĐ/PGĐ Trung tâm&gt;</t>
  </si>
  <si>
    <t>TP/PP Kế toán</t>
  </si>
  <si>
    <t>&lt;Ban GĐ công ty&gt;*</t>
  </si>
  <si>
    <t>* BGĐ công ty ký trong TH lai gộp thấp, không cọc hoặc các TH đặc biệt khác</t>
  </si>
  <si>
    <t>120928-FHP-Mo-HaPT2-PO</t>
  </si>
  <si>
    <t>Tháng đặt hàng</t>
  </si>
  <si>
    <t>Lần đặt hàng</t>
  </si>
  <si>
    <t>THÔNG TIN ĐẶT HÀNG</t>
  </si>
  <si>
    <t>Ngày hàng về dự kiến</t>
  </si>
  <si>
    <t>Rebate/1u</t>
  </si>
  <si>
    <t>Rebate CIA 3%</t>
  </si>
  <si>
    <t>Item code</t>
  </si>
  <si>
    <t>Đơn giá</t>
  </si>
  <si>
    <t>Thành tiền (DxE)</t>
  </si>
  <si>
    <t>Giá MIN
đang áp dụng</t>
  </si>
  <si>
    <t>Giá MIN
sẽ áp dụng</t>
  </si>
  <si>
    <t>%GP (của mức giá mới)</t>
  </si>
  <si>
    <t>Các thông tin khác:</t>
  </si>
  <si>
    <t>Claim code/Bid:</t>
  </si>
  <si>
    <t>- Đơn đặt hàng dự án (kèm theo bảng Đánh giá hiệu quả dự án)
- Đơn đặt hàng phân phối (kèm theo Bảng kế hoạch bán hàng(</t>
  </si>
  <si>
    <t>3.02 - BM/PP/HDCV/FTG</t>
  </si>
  <si>
    <t>FAF</t>
  </si>
  <si>
    <t>: Phòng Kế toán</t>
  </si>
  <si>
    <t>HĐ</t>
  </si>
  <si>
    <t xml:space="preserve">: week on inventory - số tuần bán hàng </t>
  </si>
  <si>
    <t>Diễn giải 
(Description)</t>
  </si>
  <si>
    <t>Mã hàng 
(Part No.)</t>
  </si>
  <si>
    <r>
      <t xml:space="preserve">Forecast </t>
    </r>
    <r>
      <rPr>
        <b/>
        <sz val="11"/>
        <color rgb="FFC00000"/>
        <rFont val="Calibri"/>
        <family val="2"/>
        <scheme val="minor"/>
      </rPr>
      <t>(Weekly Average)</t>
    </r>
  </si>
  <si>
    <r>
      <t xml:space="preserve">Sales @ Lead time </t>
    </r>
    <r>
      <rPr>
        <b/>
        <sz val="11"/>
        <color rgb="FFC00000"/>
        <rFont val="Calibri"/>
        <family val="2"/>
        <scheme val="minor"/>
      </rPr>
      <t>(Monthly)</t>
    </r>
  </si>
  <si>
    <r>
      <t xml:space="preserve">Sales @ Order Cycle </t>
    </r>
    <r>
      <rPr>
        <b/>
        <sz val="11"/>
        <color rgb="FFC00000"/>
        <rFont val="Calibri"/>
        <family val="2"/>
        <scheme val="minor"/>
      </rPr>
      <t>(Monthly)</t>
    </r>
  </si>
  <si>
    <t>PO</t>
  </si>
  <si>
    <t>: Purchase Order - Đơn đặt hàng</t>
  </si>
  <si>
    <t>: Hợp đồng</t>
  </si>
  <si>
    <t>: Sản phẩm chưa có lịch sử giao dịch (gồm dòng sản phẩm, model với cấu hình khác), hoặc không phải sản phẩm tương đương thay thế sản phẩm cũ.</t>
  </si>
  <si>
    <t>: Không phải sản phẩm mới</t>
  </si>
  <si>
    <t>I. Công thức tính lượng đặt hàng lại:</t>
  </si>
  <si>
    <t>: Trung tâm kinh doanh</t>
  </si>
  <si>
    <t>: Khách hàng</t>
  </si>
  <si>
    <t>Thông số</t>
  </si>
  <si>
    <t>Mô tả</t>
  </si>
  <si>
    <t>Yêu cầu</t>
  </si>
  <si>
    <t>Đầu vào</t>
  </si>
  <si>
    <t>Đầu ra</t>
  </si>
  <si>
    <t>Chỉ tiêu đánh giá</t>
  </si>
  <si>
    <t>Quá trình liên quan</t>
  </si>
  <si>
    <t>III. THÔNG SỐ TỔNG HỢP</t>
  </si>
  <si>
    <t>IV. LƯU ĐỒ</t>
  </si>
  <si>
    <t>Thông tin đặt hàng của các trung tâm</t>
  </si>
  <si>
    <t>Thông tin chính xác, đầy đủ</t>
  </si>
  <si>
    <t>Yêu cầu đặt hàng được thông qua</t>
  </si>
  <si>
    <t>Các trung tâm đặt được hàng chính xác</t>
  </si>
  <si>
    <t>Mô tả quá trình Mua hàng kinh doanh (01-QT/MH/HDCV/FTG)</t>
  </si>
  <si>
    <t>Đặt hàng sai: tỷ lệ hàng tồn kho &gt; 90 ngày (giá trị)</t>
  </si>
  <si>
    <t>Mua hàng đúng theo yêu cầu của trung tâm kinh doanh</t>
  </si>
  <si>
    <t xml:space="preserve">Báo cáo kết quả kiểm soát </t>
  </si>
  <si>
    <t>Báo cáo kết quả kiểm soát</t>
  </si>
  <si>
    <t>S</t>
  </si>
  <si>
    <t>Điều kiện</t>
  </si>
  <si>
    <r>
      <rPr>
        <b/>
        <i/>
        <u/>
        <sz val="10.5"/>
        <rFont val="Calibri"/>
        <family val="2"/>
        <scheme val="minor"/>
      </rPr>
      <t>Lưu ý:</t>
    </r>
    <r>
      <rPr>
        <sz val="10.5"/>
        <rFont val="Calibri"/>
        <family val="2"/>
        <scheme val="minor"/>
      </rPr>
      <t xml:space="preserve"> 
- Cấp phê duyệt chỉ có thẩm quyền khi các thông tin sản phẩm thoả điều kiện cả 3 điều kiện trên
- Nếu là đơn hàng do GĐTT hoặc BGĐ FTG phê duyệt đặt hàng, các thông tin về đơn hàng cũng bắt buộc phải gửi thêm cho FAC theo dõi thông tin</t>
    </r>
  </si>
  <si>
    <t>Sau khi bán hàng, TTKD định kỳ cung cấp các thông tin sau cho FAC kiểm tra:
- Kế hoạch bán hàng.
- Kế hoạch xử lý hàng tồn kho.</t>
  </si>
  <si>
    <t>- Đảm bảo các đơn vị thực hiện đúng quy định đặt hàng.
- Đề nghị xử lý kỷ luật, chế tài nếu kết quả hậu kiểm không tốt</t>
  </si>
  <si>
    <t xml:space="preserve">Các hình thức chế tài TTKD:
- Trường hợp TTKD tự ý duyệt các đơn hàng vượt thẩm quyền theo bước 4 thì TTKD sẽ không được phép xét duyệt các đơn hàng sau.
- Trường hợp TTKD không thực hiện đúng cam kết bán hàng trong 3 tháng liên tiếp thì FAC đề xuất hình thức xử lý lên BGĐ.
- Trường hợp hàng Dự án tồn kho quá 30 ngày thì TTKD sẽ phải giải trình trong vòng 2 ngày, nguyên nhân và đề xuất hành động xử lý cho FAC và BGĐ Công ty.
- Trường hợp TTKD bổ sung giấy tờ hoàn tất các thủ tục (nêu tại Bước 2) thiếu hoặc chậm trễ so với quy định hoặc yêu cầu của BGĐ hoặc FAC, FAC sẽ làm căn cứ trừ điểm KPIs các kỳ.
</t>
  </si>
  <si>
    <t>SO : Sales out - doanh số bán</t>
  </si>
  <si>
    <t>J=A*D+B*C+E-H-I</t>
  </si>
  <si>
    <t>Order Quantity (OQ*)</t>
  </si>
  <si>
    <t>Note: Đơn vị điền thông tin vào các ô màu</t>
  </si>
  <si>
    <t>VỀ TÍNH TOÁN SỐ LƯỢNG KHI ĐẶT HÀNG</t>
  </si>
  <si>
    <t>Định nghĩa</t>
  </si>
  <si>
    <r>
      <t>·</t>
    </r>
    <r>
      <rPr>
        <sz val="14"/>
        <color theme="1"/>
        <rFont val="Times New Roman"/>
        <family val="1"/>
      </rPr>
      <t xml:space="preserve">             </t>
    </r>
    <r>
      <rPr>
        <b/>
        <sz val="14"/>
        <color theme="1"/>
        <rFont val="Calibri"/>
        <family val="2"/>
        <scheme val="minor"/>
      </rPr>
      <t>OQ(</t>
    </r>
    <r>
      <rPr>
        <sz val="14"/>
        <color theme="1"/>
        <rFont val="Calibri"/>
        <family val="2"/>
        <scheme val="minor"/>
      </rPr>
      <t>t</t>
    </r>
    <r>
      <rPr>
        <vertAlign val="subscript"/>
        <sz val="14"/>
        <color theme="1"/>
        <rFont val="Calibri"/>
        <family val="2"/>
        <scheme val="minor"/>
      </rPr>
      <t>0</t>
    </r>
    <r>
      <rPr>
        <b/>
        <sz val="14"/>
        <color theme="1"/>
        <rFont val="Calibri"/>
        <family val="2"/>
        <scheme val="minor"/>
      </rPr>
      <t>), Order Quantity</t>
    </r>
    <r>
      <rPr>
        <sz val="14"/>
        <color theme="1"/>
        <rFont val="Calibri"/>
        <family val="2"/>
        <scheme val="minor"/>
      </rPr>
      <t>: Số lượng đặt hàng cho một model tại thời điểm t</t>
    </r>
    <r>
      <rPr>
        <vertAlign val="subscript"/>
        <sz val="14"/>
        <color theme="1"/>
        <rFont val="Calibri"/>
        <family val="2"/>
        <scheme val="minor"/>
      </rPr>
      <t>0</t>
    </r>
    <r>
      <rPr>
        <sz val="14"/>
        <color theme="1"/>
        <rFont val="Calibri"/>
        <family val="2"/>
        <scheme val="minor"/>
      </rPr>
      <t>;</t>
    </r>
  </si>
  <si>
    <r>
      <t>·</t>
    </r>
    <r>
      <rPr>
        <sz val="14"/>
        <color theme="1"/>
        <rFont val="Times New Roman"/>
        <family val="1"/>
      </rPr>
      <t xml:space="preserve">             </t>
    </r>
    <r>
      <rPr>
        <b/>
        <sz val="14"/>
        <color theme="1"/>
        <rFont val="Calibri"/>
        <family val="2"/>
        <scheme val="minor"/>
      </rPr>
      <t>OC, Order Cycle</t>
    </r>
    <r>
      <rPr>
        <sz val="14"/>
        <color theme="1"/>
        <rFont val="Calibri"/>
        <family val="2"/>
        <scheme val="minor"/>
      </rPr>
      <t>: khoảng thời gian giữa 2 lần đặt hàng, thường phụ thuộc vào chủng loại hàng của 1 vendor</t>
    </r>
  </si>
  <si>
    <r>
      <t>·</t>
    </r>
    <r>
      <rPr>
        <sz val="14"/>
        <color theme="1"/>
        <rFont val="Times New Roman"/>
        <family val="1"/>
      </rPr>
      <t xml:space="preserve">             </t>
    </r>
    <r>
      <rPr>
        <b/>
        <sz val="14"/>
        <color theme="1"/>
        <rFont val="Calibri"/>
        <family val="2"/>
        <scheme val="minor"/>
      </rPr>
      <t>LT(t</t>
    </r>
    <r>
      <rPr>
        <b/>
        <vertAlign val="subscript"/>
        <sz val="14"/>
        <color theme="1"/>
        <rFont val="Calibri"/>
        <family val="2"/>
        <scheme val="minor"/>
      </rPr>
      <t>0</t>
    </r>
    <r>
      <rPr>
        <b/>
        <sz val="14"/>
        <color theme="1"/>
        <rFont val="Calibri"/>
        <family val="2"/>
        <scheme val="minor"/>
      </rPr>
      <t>), Lead Time</t>
    </r>
    <r>
      <rPr>
        <sz val="14"/>
        <color theme="1"/>
        <rFont val="Calibri"/>
        <family val="2"/>
        <scheme val="minor"/>
      </rPr>
      <t>: Khoảng thời gian từ lúc đặt một đơn hàng đến lúc hàng về kho, tại thời điểm t</t>
    </r>
    <r>
      <rPr>
        <vertAlign val="subscript"/>
        <sz val="14"/>
        <color theme="1"/>
        <rFont val="Calibri"/>
        <family val="2"/>
        <scheme val="minor"/>
      </rPr>
      <t xml:space="preserve">0 </t>
    </r>
    <r>
      <rPr>
        <sz val="14"/>
        <color theme="1"/>
        <rFont val="Calibri"/>
        <family val="2"/>
        <scheme val="minor"/>
      </rPr>
      <t>(LT phụ thuộc vào nhiều yếu tố nên không như nhau với thời gian mà phụ thuộc thời gian)</t>
    </r>
  </si>
  <si>
    <r>
      <t>·</t>
    </r>
    <r>
      <rPr>
        <sz val="14"/>
        <color theme="1"/>
        <rFont val="Times New Roman"/>
        <family val="1"/>
      </rPr>
      <t xml:space="preserve">             </t>
    </r>
    <r>
      <rPr>
        <b/>
        <sz val="14"/>
        <color theme="1"/>
        <rFont val="Calibri"/>
        <family val="2"/>
        <scheme val="minor"/>
      </rPr>
      <t>[t</t>
    </r>
    <r>
      <rPr>
        <b/>
        <vertAlign val="subscript"/>
        <sz val="14"/>
        <color theme="1"/>
        <rFont val="Calibri"/>
        <family val="2"/>
        <scheme val="minor"/>
      </rPr>
      <t>1</t>
    </r>
    <r>
      <rPr>
        <b/>
        <sz val="14"/>
        <color theme="1"/>
        <rFont val="Calibri"/>
        <family val="2"/>
        <scheme val="minor"/>
      </rPr>
      <t>,t</t>
    </r>
    <r>
      <rPr>
        <b/>
        <vertAlign val="subscript"/>
        <sz val="14"/>
        <color theme="1"/>
        <rFont val="Calibri"/>
        <family val="2"/>
        <scheme val="minor"/>
      </rPr>
      <t>2</t>
    </r>
    <r>
      <rPr>
        <b/>
        <sz val="14"/>
        <color theme="1"/>
        <rFont val="Calibri"/>
        <family val="2"/>
        <scheme val="minor"/>
      </rPr>
      <t>]:</t>
    </r>
    <r>
      <rPr>
        <sz val="14"/>
        <color theme="1"/>
        <rFont val="Calibri"/>
        <family val="2"/>
        <scheme val="minor"/>
      </rPr>
      <t xml:space="preserve"> khoảng thời gian có thời điểm bắt đầu là t</t>
    </r>
    <r>
      <rPr>
        <vertAlign val="subscript"/>
        <sz val="14"/>
        <color theme="1"/>
        <rFont val="Calibri"/>
        <family val="2"/>
        <scheme val="minor"/>
      </rPr>
      <t>1</t>
    </r>
    <r>
      <rPr>
        <sz val="14"/>
        <color theme="1"/>
        <rFont val="Calibri"/>
        <family val="2"/>
        <scheme val="minor"/>
      </rPr>
      <t xml:space="preserve"> và kết thúc là t</t>
    </r>
    <r>
      <rPr>
        <vertAlign val="subscript"/>
        <sz val="14"/>
        <color theme="1"/>
        <rFont val="Calibri"/>
        <family val="2"/>
        <scheme val="minor"/>
      </rPr>
      <t>2</t>
    </r>
  </si>
  <si>
    <r>
      <t>·</t>
    </r>
    <r>
      <rPr>
        <sz val="14"/>
        <color theme="1"/>
        <rFont val="Times New Roman"/>
        <family val="1"/>
      </rPr>
      <t xml:space="preserve">             </t>
    </r>
    <r>
      <rPr>
        <b/>
        <sz val="14"/>
        <color theme="1"/>
        <rFont val="Calibri"/>
        <family val="2"/>
        <scheme val="minor"/>
      </rPr>
      <t>Sale_Out[t</t>
    </r>
    <r>
      <rPr>
        <b/>
        <vertAlign val="subscript"/>
        <sz val="14"/>
        <color theme="1"/>
        <rFont val="Calibri"/>
        <family val="2"/>
        <scheme val="minor"/>
      </rPr>
      <t>1</t>
    </r>
    <r>
      <rPr>
        <b/>
        <sz val="14"/>
        <color theme="1"/>
        <rFont val="Calibri"/>
        <family val="2"/>
        <scheme val="minor"/>
      </rPr>
      <t>,t</t>
    </r>
    <r>
      <rPr>
        <b/>
        <vertAlign val="subscript"/>
        <sz val="14"/>
        <color theme="1"/>
        <rFont val="Calibri"/>
        <family val="2"/>
        <scheme val="minor"/>
      </rPr>
      <t>2</t>
    </r>
    <r>
      <rPr>
        <b/>
        <sz val="14"/>
        <color theme="1"/>
        <rFont val="Calibri"/>
        <family val="2"/>
        <scheme val="minor"/>
      </rPr>
      <t>]</t>
    </r>
    <r>
      <rPr>
        <sz val="14"/>
        <color theme="1"/>
        <rFont val="Calibri"/>
        <family val="2"/>
        <scheme val="minor"/>
      </rPr>
      <t>: số lường mặt hàng bán ra cho khoảng thời gian [t</t>
    </r>
    <r>
      <rPr>
        <vertAlign val="subscript"/>
        <sz val="14"/>
        <color theme="1"/>
        <rFont val="Calibri"/>
        <family val="2"/>
        <scheme val="minor"/>
      </rPr>
      <t>1</t>
    </r>
    <r>
      <rPr>
        <sz val="14"/>
        <color theme="1"/>
        <rFont val="Calibri"/>
        <family val="2"/>
        <scheme val="minor"/>
      </rPr>
      <t>,t</t>
    </r>
    <r>
      <rPr>
        <vertAlign val="subscript"/>
        <sz val="14"/>
        <color theme="1"/>
        <rFont val="Calibri"/>
        <family val="2"/>
        <scheme val="minor"/>
      </rPr>
      <t>2</t>
    </r>
    <r>
      <rPr>
        <sz val="14"/>
        <color theme="1"/>
        <rFont val="Calibri"/>
        <family val="2"/>
        <scheme val="minor"/>
      </rPr>
      <t>].</t>
    </r>
  </si>
  <si>
    <r>
      <t>·</t>
    </r>
    <r>
      <rPr>
        <sz val="14"/>
        <color theme="1"/>
        <rFont val="Times New Roman"/>
        <family val="1"/>
      </rPr>
      <t xml:space="preserve">             </t>
    </r>
    <r>
      <rPr>
        <b/>
        <sz val="14"/>
        <color theme="1"/>
        <rFont val="Calibri"/>
        <family val="2"/>
        <scheme val="minor"/>
      </rPr>
      <t>Plan_Sale_Out[t</t>
    </r>
    <r>
      <rPr>
        <b/>
        <vertAlign val="subscript"/>
        <sz val="14"/>
        <color theme="1"/>
        <rFont val="Calibri"/>
        <family val="2"/>
        <scheme val="minor"/>
      </rPr>
      <t>1</t>
    </r>
    <r>
      <rPr>
        <b/>
        <sz val="14"/>
        <color theme="1"/>
        <rFont val="Calibri"/>
        <family val="2"/>
        <scheme val="minor"/>
      </rPr>
      <t>,t</t>
    </r>
    <r>
      <rPr>
        <b/>
        <vertAlign val="subscript"/>
        <sz val="14"/>
        <color theme="1"/>
        <rFont val="Calibri"/>
        <family val="2"/>
        <scheme val="minor"/>
      </rPr>
      <t>2</t>
    </r>
    <r>
      <rPr>
        <b/>
        <sz val="14"/>
        <color theme="1"/>
        <rFont val="Calibri"/>
        <family val="2"/>
        <scheme val="minor"/>
      </rPr>
      <t>]</t>
    </r>
    <r>
      <rPr>
        <sz val="14"/>
        <color theme="1"/>
        <rFont val="Calibri"/>
        <family val="2"/>
        <scheme val="minor"/>
      </rPr>
      <t>: Kế hoạch bán ra cho khoảng thời gian [t</t>
    </r>
    <r>
      <rPr>
        <vertAlign val="subscript"/>
        <sz val="14"/>
        <color theme="1"/>
        <rFont val="Calibri"/>
        <family val="2"/>
        <scheme val="minor"/>
      </rPr>
      <t>1</t>
    </r>
    <r>
      <rPr>
        <sz val="14"/>
        <color theme="1"/>
        <rFont val="Calibri"/>
        <family val="2"/>
        <scheme val="minor"/>
      </rPr>
      <t>,t</t>
    </r>
    <r>
      <rPr>
        <vertAlign val="subscript"/>
        <sz val="14"/>
        <color theme="1"/>
        <rFont val="Calibri"/>
        <family val="2"/>
        <scheme val="minor"/>
      </rPr>
      <t>2</t>
    </r>
    <r>
      <rPr>
        <sz val="14"/>
        <color theme="1"/>
        <rFont val="Calibri"/>
        <family val="2"/>
        <scheme val="minor"/>
      </rPr>
      <t>].</t>
    </r>
  </si>
  <si>
    <r>
      <t>·</t>
    </r>
    <r>
      <rPr>
        <sz val="14"/>
        <color theme="1"/>
        <rFont val="Times New Roman"/>
        <family val="1"/>
      </rPr>
      <t xml:space="preserve">             </t>
    </r>
    <r>
      <rPr>
        <b/>
        <sz val="14"/>
        <color theme="1"/>
        <rFont val="Calibri"/>
        <family val="2"/>
        <scheme val="minor"/>
      </rPr>
      <t>Hàng tồn tối ưu (t</t>
    </r>
    <r>
      <rPr>
        <b/>
        <vertAlign val="subscript"/>
        <sz val="14"/>
        <color theme="1"/>
        <rFont val="Calibri"/>
        <family val="2"/>
        <scheme val="minor"/>
      </rPr>
      <t>0</t>
    </r>
    <r>
      <rPr>
        <b/>
        <sz val="14"/>
        <color theme="1"/>
        <rFont val="Calibri"/>
        <family val="2"/>
        <scheme val="minor"/>
      </rPr>
      <t>)</t>
    </r>
    <r>
      <rPr>
        <sz val="14"/>
        <color theme="1"/>
        <rFont val="Calibri"/>
        <family val="2"/>
        <scheme val="minor"/>
      </rPr>
      <t>: số hàng tồn tương ứng với kế hoạch bán ra tại thời điểm t</t>
    </r>
    <r>
      <rPr>
        <vertAlign val="subscript"/>
        <sz val="14"/>
        <color theme="1"/>
        <rFont val="Calibri"/>
        <family val="2"/>
        <scheme val="minor"/>
      </rPr>
      <t>0</t>
    </r>
    <r>
      <rPr>
        <sz val="14"/>
        <color theme="1"/>
        <rFont val="Calibri"/>
        <family val="2"/>
        <scheme val="minor"/>
      </rPr>
      <t xml:space="preserve"> cho một kỳ OC;</t>
    </r>
  </si>
  <si>
    <r>
      <t>·</t>
    </r>
    <r>
      <rPr>
        <sz val="14"/>
        <color theme="1"/>
        <rFont val="Times New Roman"/>
        <family val="1"/>
      </rPr>
      <t xml:space="preserve">             </t>
    </r>
    <r>
      <rPr>
        <b/>
        <sz val="14"/>
        <color theme="1"/>
        <rFont val="Calibri"/>
        <family val="2"/>
        <scheme val="minor"/>
      </rPr>
      <t>Hàng dự phòng (t</t>
    </r>
    <r>
      <rPr>
        <b/>
        <vertAlign val="subscript"/>
        <sz val="14"/>
        <color theme="1"/>
        <rFont val="Calibri"/>
        <family val="2"/>
        <scheme val="minor"/>
      </rPr>
      <t>0</t>
    </r>
    <r>
      <rPr>
        <b/>
        <sz val="14"/>
        <color theme="1"/>
        <rFont val="Calibri"/>
        <family val="2"/>
        <scheme val="minor"/>
      </rPr>
      <t>)</t>
    </r>
    <r>
      <rPr>
        <sz val="14"/>
        <color theme="1"/>
        <rFont val="Calibri"/>
        <family val="2"/>
        <scheme val="minor"/>
      </rPr>
      <t>: số hàng trong kho để dự trữ tại thời điểm t</t>
    </r>
    <r>
      <rPr>
        <vertAlign val="subscript"/>
        <sz val="14"/>
        <color theme="1"/>
        <rFont val="Calibri"/>
        <family val="2"/>
        <scheme val="minor"/>
      </rPr>
      <t>0</t>
    </r>
    <r>
      <rPr>
        <sz val="14"/>
        <color theme="1"/>
        <rFont val="Calibri"/>
        <family val="2"/>
        <scheme val="minor"/>
      </rPr>
      <t>, được giả định là kế hoạch bán ra tại thời điểm t</t>
    </r>
    <r>
      <rPr>
        <vertAlign val="subscript"/>
        <sz val="14"/>
        <color theme="1"/>
        <rFont val="Calibri"/>
        <family val="2"/>
        <scheme val="minor"/>
      </rPr>
      <t>0</t>
    </r>
    <r>
      <rPr>
        <sz val="14"/>
        <color theme="1"/>
        <rFont val="Calibri"/>
        <family val="2"/>
        <scheme val="minor"/>
      </rPr>
      <t xml:space="preserve"> cho khoảng thời gian 1/2 LT(t</t>
    </r>
    <r>
      <rPr>
        <vertAlign val="subscript"/>
        <sz val="14"/>
        <color theme="1"/>
        <rFont val="Calibri"/>
        <family val="2"/>
        <scheme val="minor"/>
      </rPr>
      <t>0</t>
    </r>
    <r>
      <rPr>
        <sz val="14"/>
        <color theme="1"/>
        <rFont val="Calibri"/>
        <family val="2"/>
        <scheme val="minor"/>
      </rPr>
      <t>);</t>
    </r>
  </si>
  <si>
    <r>
      <t>·</t>
    </r>
    <r>
      <rPr>
        <sz val="14"/>
        <color theme="1"/>
        <rFont val="Times New Roman"/>
        <family val="1"/>
      </rPr>
      <t xml:space="preserve">             </t>
    </r>
    <r>
      <rPr>
        <sz val="14"/>
        <color theme="1"/>
        <rFont val="Calibri"/>
        <family val="2"/>
        <scheme val="minor"/>
      </rPr>
      <t>Hàng tồn trong kho (t</t>
    </r>
    <r>
      <rPr>
        <vertAlign val="subscript"/>
        <sz val="14"/>
        <color theme="1"/>
        <rFont val="Calibri"/>
        <family val="2"/>
        <scheme val="minor"/>
      </rPr>
      <t>0</t>
    </r>
    <r>
      <rPr>
        <sz val="14"/>
        <color theme="1"/>
        <rFont val="Calibri"/>
        <family val="2"/>
        <scheme val="minor"/>
      </rPr>
      <t>): số lượng hàng tồn kho của mặt hàng tại thời điểm t</t>
    </r>
    <r>
      <rPr>
        <vertAlign val="subscript"/>
        <sz val="14"/>
        <color theme="1"/>
        <rFont val="Calibri"/>
        <family val="2"/>
        <scheme val="minor"/>
      </rPr>
      <t>0</t>
    </r>
    <r>
      <rPr>
        <sz val="14"/>
        <color theme="1"/>
        <rFont val="Calibri"/>
        <family val="2"/>
        <scheme val="minor"/>
      </rPr>
      <t>;</t>
    </r>
  </si>
  <si>
    <t>Lưu ý: Thời điểm + Khoảng thời gian = Thời điểm</t>
  </si>
  <si>
    <t>Yêu cầu quan trọng:</t>
  </si>
  <si>
    <r>
      <t>·</t>
    </r>
    <r>
      <rPr>
        <sz val="14"/>
        <color theme="1"/>
        <rFont val="Times New Roman"/>
        <family val="1"/>
      </rPr>
      <t xml:space="preserve">             </t>
    </r>
    <r>
      <rPr>
        <sz val="14"/>
        <color theme="1"/>
        <rFont val="Calibri"/>
        <family val="2"/>
        <scheme val="minor"/>
      </rPr>
      <t>Kế hoạch bán hàng được lập theo từng tuần (từng ngày) chứ không nên ngoại suy từ tốc độ trung bình bán hàng 1 số tuần cuối gần đây. Hay hành động Plan Sale Out cần được tiến hành tại mọi thời điểm khi tính toán, lập kế hoạch.</t>
    </r>
  </si>
  <si>
    <r>
      <t>·</t>
    </r>
    <r>
      <rPr>
        <sz val="14"/>
        <color theme="1"/>
        <rFont val="Times New Roman"/>
        <family val="1"/>
      </rPr>
      <t xml:space="preserve">             </t>
    </r>
    <r>
      <rPr>
        <sz val="14"/>
        <color theme="1"/>
        <rFont val="Calibri"/>
        <family val="2"/>
        <scheme val="minor"/>
      </rPr>
      <t>Chỉ có thể ngoại suy từ tốc độ trung bình bán hàng nếu tốc độ bán đã ổn định trong 1 thời gian dài và thời gian sắp tới không có một hành động khuyến mại hay mkting đặc biệt nào.</t>
    </r>
  </si>
  <si>
    <r>
      <t xml:space="preserve">Công thức lý tưởng </t>
    </r>
    <r>
      <rPr>
        <sz val="14"/>
        <color theme="1"/>
        <rFont val="Calibri"/>
        <family val="2"/>
        <scheme val="minor"/>
      </rPr>
      <t>(tại mọi thời điểm)</t>
    </r>
    <r>
      <rPr>
        <b/>
        <sz val="14"/>
        <color theme="1"/>
        <rFont val="Calibri"/>
        <family val="2"/>
        <scheme val="minor"/>
      </rPr>
      <t>:</t>
    </r>
  </si>
  <si>
    <t>Hàng tồn trong kho = Hàng tồn tối ưu+ Hàng dự phòng</t>
  </si>
  <si>
    <t xml:space="preserve">Công thức xuất phát: </t>
  </si>
  <si>
    <r>
      <t>Tại thời điểm t</t>
    </r>
    <r>
      <rPr>
        <vertAlign val="subscript"/>
        <sz val="14"/>
        <color theme="1"/>
        <rFont val="Calibri"/>
        <family val="2"/>
        <scheme val="minor"/>
      </rPr>
      <t>0</t>
    </r>
    <r>
      <rPr>
        <sz val="14"/>
        <color theme="1"/>
        <rFont val="Calibri"/>
        <family val="2"/>
        <scheme val="minor"/>
      </rPr>
      <t xml:space="preserve"> cần phải đặt hàng và cần tính toán số lượng đặt hàng.</t>
    </r>
  </si>
  <si>
    <t>Ta có công thức sau:</t>
  </si>
  <si>
    <r>
      <t>OQ(t</t>
    </r>
    <r>
      <rPr>
        <vertAlign val="subscript"/>
        <sz val="14"/>
        <color theme="1"/>
        <rFont val="Calibri"/>
        <family val="2"/>
        <scheme val="minor"/>
      </rPr>
      <t>0</t>
    </r>
    <r>
      <rPr>
        <sz val="14"/>
        <color theme="1"/>
        <rFont val="Calibri"/>
        <family val="2"/>
        <scheme val="minor"/>
      </rPr>
      <t>)+Hàng_tồn_trong_kho(t</t>
    </r>
    <r>
      <rPr>
        <vertAlign val="subscript"/>
        <sz val="14"/>
        <color theme="1"/>
        <rFont val="Calibri"/>
        <family val="2"/>
        <scheme val="minor"/>
      </rPr>
      <t>0</t>
    </r>
    <r>
      <rPr>
        <sz val="14"/>
        <color theme="1"/>
        <rFont val="Calibri"/>
        <family val="2"/>
        <scheme val="minor"/>
      </rPr>
      <t>)+Hàng_đi_đường(&lt;t</t>
    </r>
    <r>
      <rPr>
        <vertAlign val="subscript"/>
        <sz val="14"/>
        <color theme="1"/>
        <rFont val="Calibri"/>
        <family val="2"/>
        <scheme val="minor"/>
      </rPr>
      <t>0</t>
    </r>
    <r>
      <rPr>
        <sz val="14"/>
        <color theme="1"/>
        <rFont val="Calibri"/>
        <family val="2"/>
        <scheme val="minor"/>
      </rPr>
      <t>)-Plan_Sale_Out[t</t>
    </r>
    <r>
      <rPr>
        <vertAlign val="subscript"/>
        <sz val="14"/>
        <color theme="1"/>
        <rFont val="Calibri"/>
        <family val="2"/>
        <scheme val="minor"/>
      </rPr>
      <t>0</t>
    </r>
    <r>
      <rPr>
        <sz val="14"/>
        <color theme="1"/>
        <rFont val="Calibri"/>
        <family val="2"/>
        <scheme val="minor"/>
      </rPr>
      <t>,t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Hàng_tồn_tối_ưu(t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 Hàng_dự_phòng(t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t>
    </r>
  </si>
  <si>
    <r>
      <t>/*Vế trái là số hàng sẽ có trong kho tại thời điểm hàng về 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còn vế phải là mục tiêu hàng cần có tại mỗi thời điểm, áp dụng từ công thức lý tưởng cho thời điểm hàng về*/</t>
    </r>
  </si>
  <si>
    <t>Từ đó có công thức:</t>
  </si>
  <si>
    <r>
      <t>OQ(t</t>
    </r>
    <r>
      <rPr>
        <b/>
        <vertAlign val="subscript"/>
        <sz val="14"/>
        <color theme="1"/>
        <rFont val="Calibri"/>
        <family val="2"/>
        <scheme val="minor"/>
      </rPr>
      <t>0</t>
    </r>
    <r>
      <rPr>
        <b/>
        <sz val="14"/>
        <color theme="1"/>
        <rFont val="Calibri"/>
        <family val="2"/>
        <scheme val="minor"/>
      </rPr>
      <t>)=</t>
    </r>
    <r>
      <rPr>
        <sz val="14"/>
        <color theme="1"/>
        <rFont val="Calibri"/>
        <family val="2"/>
        <scheme val="minor"/>
      </rPr>
      <t>Hàng_tồn_tối_ưu(t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))+Hàng_dự_phòng(t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))-Hàng_tồn_trong_kho(t</t>
    </r>
    <r>
      <rPr>
        <vertAlign val="subscript"/>
        <sz val="14"/>
        <color theme="1"/>
        <rFont val="Calibri"/>
        <family val="2"/>
        <scheme val="minor"/>
      </rPr>
      <t>0</t>
    </r>
    <r>
      <rPr>
        <sz val="14"/>
        <color theme="1"/>
        <rFont val="Calibri"/>
        <family val="2"/>
        <scheme val="minor"/>
      </rPr>
      <t>)-       Hàng_đi_đường(&lt;t</t>
    </r>
    <r>
      <rPr>
        <vertAlign val="subscript"/>
        <sz val="14"/>
        <color theme="1"/>
        <rFont val="Calibri"/>
        <family val="2"/>
        <scheme val="minor"/>
      </rPr>
      <t>0</t>
    </r>
    <r>
      <rPr>
        <sz val="14"/>
        <color theme="1"/>
        <rFont val="Calibri"/>
        <family val="2"/>
        <scheme val="minor"/>
      </rPr>
      <t>)+Plan_Sale_Out[t</t>
    </r>
    <r>
      <rPr>
        <vertAlign val="subscript"/>
        <sz val="14"/>
        <color theme="1"/>
        <rFont val="Calibri"/>
        <family val="2"/>
        <scheme val="minor"/>
      </rPr>
      <t>0</t>
    </r>
    <r>
      <rPr>
        <sz val="14"/>
        <color theme="1"/>
        <rFont val="Calibri"/>
        <family val="2"/>
        <scheme val="minor"/>
      </rPr>
      <t>,t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t>
    </r>
  </si>
  <si>
    <r>
      <t>·</t>
    </r>
    <r>
      <rPr>
        <sz val="14"/>
        <color theme="1"/>
        <rFont val="Times New Roman"/>
        <family val="1"/>
      </rPr>
      <t xml:space="preserve">             </t>
    </r>
    <r>
      <rPr>
        <sz val="14"/>
        <color theme="1"/>
        <rFont val="Calibri"/>
        <family val="2"/>
        <scheme val="minor"/>
      </rPr>
      <t>Hàng_tồn_tối_ưu(t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 Plan_Sale_Out[t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)+OC]</t>
    </r>
  </si>
  <si>
    <r>
      <t>·</t>
    </r>
    <r>
      <rPr>
        <sz val="14"/>
        <color theme="1"/>
        <rFont val="Times New Roman"/>
        <family val="1"/>
      </rPr>
      <t xml:space="preserve">             </t>
    </r>
    <r>
      <rPr>
        <sz val="14"/>
        <color theme="1"/>
        <rFont val="Calibri"/>
        <family val="2"/>
        <scheme val="minor"/>
      </rPr>
      <t>Hàng_dự_phòng(t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 Plan_Sale_Out[t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 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)+LT(t</t>
    </r>
    <r>
      <rPr>
        <vertAlign val="subscript"/>
        <sz val="14"/>
        <color theme="1"/>
        <rFont val="Calibri"/>
        <family val="2"/>
        <scheme val="minor"/>
      </rPr>
      <t>0</t>
    </r>
    <r>
      <rPr>
        <sz val="14"/>
        <color theme="1"/>
        <rFont val="Calibri"/>
        <family val="2"/>
        <scheme val="minor"/>
      </rPr>
      <t>)/2]</t>
    </r>
  </si>
  <si>
    <t>History (Monthly)</t>
  </si>
  <si>
    <t>Lượng bán hàng ở kỳ P (n-1)</t>
  </si>
  <si>
    <t>Lượng bán hàng ở kỳ P (n-2)</t>
  </si>
  <si>
    <t>Lượng bán hàng ở kỳ P (n-3)</t>
  </si>
  <si>
    <t>Lượng bán hàng trung bình của 3 tháng trước</t>
  </si>
  <si>
    <t xml:space="preserve">Kế hoạch bán hàng ở kỳ W1-W4 tiếp theo </t>
  </si>
  <si>
    <t>H = D + C * (1 + E) - F - G</t>
  </si>
  <si>
    <t>Sales Out _ Lead time</t>
  </si>
  <si>
    <t>Sales Out _ Order Cycle</t>
  </si>
  <si>
    <t>Safety Stock/ (Sales Out _ Lead time)</t>
  </si>
  <si>
    <t>&lt;salesman&gt;</t>
  </si>
  <si>
    <t>Mã hiệu: 10 - QT/MH/HDCV/FTG
Lần ban hành/sửa đổi: 1/0
Ngày hiệu lực: 05/10/2015</t>
  </si>
  <si>
    <t>Mã hiệu: 10.1-PL/MH/HDCV/FTG
Lần ban hành/sửa đổi: 1/0
Ngày hiệu lực: 05/10/2015</t>
  </si>
  <si>
    <t>H/S</t>
  </si>
  <si>
    <t>QUY TRÌNH KIỂM SOÁT ĐẶT HÀNG</t>
  </si>
  <si>
    <t>1.01a - BM/MH/HDCV/FTG</t>
  </si>
  <si>
    <r>
      <t xml:space="preserve">Sản phẩm mới &amp; Không phải sản phẩm thay thế các dòng sản phẩm cũ (không có lịch sử bán hàng), </t>
    </r>
    <r>
      <rPr>
        <sz val="10.5"/>
        <color rgb="FFC00000"/>
        <rFont val="Arial"/>
        <family val="2"/>
      </rPr>
      <t>gồm hàng pending</t>
    </r>
  </si>
  <si>
    <r>
      <t xml:space="preserve">Sản phẩm cũ, sản phẩm mới thay thế các dòng sản phẩm cũ (dựa trên số bán trung bình 3 tháng gần nhất hoặc từ khi giao dịch nếu dưới 3 tháng), </t>
    </r>
    <r>
      <rPr>
        <sz val="10.5"/>
        <color rgb="FFC00000"/>
        <rFont val="Arial"/>
        <family val="2"/>
      </rPr>
      <t>gồm hàng pending</t>
    </r>
  </si>
  <si>
    <r>
      <rPr>
        <u/>
        <sz val="10.5"/>
        <rFont val="Arial"/>
        <family val="2"/>
      </rPr>
      <t>&lt;</t>
    </r>
    <r>
      <rPr>
        <sz val="10.5"/>
        <rFont val="Arial"/>
        <family val="2"/>
      </rPr>
      <t xml:space="preserve"> 1</t>
    </r>
  </si>
  <si>
    <r>
      <t xml:space="preserve">Lưu ý: 
</t>
    </r>
    <r>
      <rPr>
        <sz val="10.5"/>
        <color theme="1"/>
        <rFont val="Arial"/>
        <family val="2"/>
      </rPr>
      <t>- Cấp phê duyệt chỉ có thẩm quyền khi các thông tin sản phẩm thoả điều kiện cả 3 điều kiện trên
- Nếu là đơn hàng do GĐTT hoặc BGĐ FTG phê duyệt đặt hàng, các thông tin về đơn hàng cũng bắt buộc phải gửi thêm cho FAC theo dõi thông tin</t>
    </r>
  </si>
  <si>
    <t>PHỤ LỤC 1 
CÔNG THỨC TÍNH LƯỢNG ĐẶT HÀNG &amp; PHÂN CẤP THẨM QUYỀN PHÊ DUYỆT ĐƠN HÀNG</t>
  </si>
  <si>
    <r>
      <rPr>
        <u/>
        <sz val="10.5"/>
        <rFont val="Arial"/>
        <family val="2"/>
      </rPr>
      <t>&lt;</t>
    </r>
    <r>
      <rPr>
        <sz val="10.5"/>
        <rFont val="Arial"/>
        <family val="2"/>
      </rPr>
      <t xml:space="preserve"> 20%</t>
    </r>
  </si>
  <si>
    <r>
      <t xml:space="preserve">* Đối với </t>
    </r>
    <r>
      <rPr>
        <b/>
        <i/>
        <sz val="10.5"/>
        <rFont val="Calibri"/>
        <family val="2"/>
        <scheme val="minor"/>
      </rPr>
      <t>hàng phân phối</t>
    </r>
    <r>
      <rPr>
        <sz val="10.5"/>
        <rFont val="Calibri"/>
        <family val="2"/>
        <scheme val="minor"/>
      </rPr>
      <t xml:space="preserve">, quyết định phải có căn cứ rõ ràng dựa trên các thông tin: 
</t>
    </r>
    <r>
      <rPr>
        <b/>
        <u/>
        <sz val="10.5"/>
        <rFont val="Calibri"/>
        <family val="2"/>
        <scheme val="minor"/>
      </rPr>
      <t>*Bắt buộc</t>
    </r>
    <r>
      <rPr>
        <sz val="10.5"/>
        <rFont val="Calibri"/>
        <family val="2"/>
        <scheme val="minor"/>
      </rPr>
      <t xml:space="preserve">
- Số liệu bán hàng lịch sử
- Hiện trạng hàng tồn kho theo số lượng hàng tồn, hàng đã đặt chưa về kho 
- Hàng over, hạn mức hàng tồn
- Kế hoạch doanh số, KH bán hàng, Dự kiến giá bán, lãi gộp của bộ phận
- Tính toán lại lượng hàng đặt theo: 
</t>
    </r>
    <r>
      <rPr>
        <b/>
        <sz val="10.5"/>
        <rFont val="Calibri"/>
        <family val="2"/>
        <scheme val="minor"/>
      </rPr>
      <t>Order Quantity = Sales Out (OrderCycle) + Sales Out(LeadTime) + Safety Stock – Inventory Quantity – Pending</t>
    </r>
    <r>
      <rPr>
        <sz val="10.5"/>
        <rFont val="Calibri"/>
        <family val="2"/>
        <scheme val="minor"/>
      </rPr>
      <t xml:space="preserve">
(Hướng dẫn chi tiết công thức xem thêm ở phụ lục 1)
</t>
    </r>
    <r>
      <rPr>
        <b/>
        <u/>
        <sz val="10.5"/>
        <rFont val="Calibri"/>
        <family val="2"/>
        <scheme val="minor"/>
      </rPr>
      <t xml:space="preserve">*Tham khảo
</t>
    </r>
    <r>
      <rPr>
        <sz val="10.5"/>
        <rFont val="Calibri"/>
        <family val="2"/>
        <scheme val="minor"/>
      </rPr>
      <t>- Giá nhập so với các hãng khác và so với đối thủ cạnh tranh
- Thông tin thị trường: giá cả, đối thủ…</t>
    </r>
    <r>
      <rPr>
        <b/>
        <u/>
        <sz val="10.5"/>
        <rFont val="Calibri"/>
        <family val="2"/>
        <scheme val="minor"/>
      </rPr>
      <t xml:space="preserve">
</t>
    </r>
    <r>
      <rPr>
        <sz val="10.5"/>
        <rFont val="Calibri"/>
        <family val="2"/>
        <scheme val="minor"/>
      </rPr>
      <t>- Xem xét yếu tố tỷ giá, các dự báo và tác động tỷ giá khi hàng về giao hàng.</t>
    </r>
  </si>
  <si>
    <r>
      <t xml:space="preserve">Tất cả các </t>
    </r>
    <r>
      <rPr>
        <b/>
        <i/>
        <sz val="10.5"/>
        <rFont val="Calibri"/>
        <family val="2"/>
        <scheme val="minor"/>
      </rPr>
      <t>đơn đặt hàng dự án</t>
    </r>
    <r>
      <rPr>
        <sz val="10.5"/>
        <rFont val="Calibri"/>
        <family val="2"/>
        <scheme val="minor"/>
      </rPr>
      <t xml:space="preserve"> đều phải thông qua FAC hoặc BGĐ FTG phê duyệt trước khi đặt hàng.</t>
    </r>
  </si>
  <si>
    <t>FAC
BGĐ FTG</t>
  </si>
  <si>
    <r>
      <rPr>
        <b/>
        <sz val="10.5"/>
        <rFont val="Calibri"/>
        <family val="2"/>
        <scheme val="minor"/>
      </rPr>
      <t>Phê duyệt đơn hàng:</t>
    </r>
    <r>
      <rPr>
        <sz val="10.5"/>
        <rFont val="Calibri"/>
        <family val="2"/>
        <scheme val="minor"/>
      </rPr>
      <t xml:space="preserve">
</t>
    </r>
    <r>
      <rPr>
        <b/>
        <i/>
        <u/>
        <sz val="10.5"/>
        <rFont val="Calibri"/>
        <family val="2"/>
        <scheme val="minor"/>
      </rPr>
      <t>- Chấp thuận:</t>
    </r>
    <r>
      <rPr>
        <sz val="10.5"/>
        <rFont val="Calibri"/>
        <family val="2"/>
        <scheme val="minor"/>
      </rPr>
      <t xml:space="preserve"> Thông báo cho bộ phận về việc chấp thuận đơn hàng và gửi cho FBP tiếp tục xử lý đơn đặt hàng
</t>
    </r>
    <r>
      <rPr>
        <b/>
        <i/>
        <u/>
        <sz val="10.5"/>
        <rFont val="Calibri"/>
        <family val="2"/>
        <scheme val="minor"/>
      </rPr>
      <t>- Từ chối:</t>
    </r>
    <r>
      <rPr>
        <sz val="10.5"/>
        <rFont val="Calibri"/>
        <family val="2"/>
        <scheme val="minor"/>
      </rPr>
      <t xml:space="preserve"> Nếu đơn hàng do FAC hoặc BGĐ FTG xem xét và từ chối phải nêu rõ nguyên nhân cụ thể của việc từ chối đơn hàng, các khuyến cáo hoặc yêu cầu cụ thể về việc sửa đổi đơn hàng.</t>
    </r>
  </si>
  <si>
    <t>GĐ TTKD
FAC
BGĐ FTG</t>
  </si>
  <si>
    <t>Planning (IT: 3 mths, Mobile: 5 mths)</t>
  </si>
  <si>
    <t>MTD Sell-Through</t>
  </si>
  <si>
    <t>Remaining Sell-through</t>
  </si>
  <si>
    <t>Đơn vị tiền</t>
  </si>
  <si>
    <t>VNĐ</t>
  </si>
  <si>
    <t>đơn vị tiền áp dụng trong form là đơn vị tiền khi đặt hàng</t>
  </si>
  <si>
    <t>Tỷ giá</t>
  </si>
  <si>
    <t>GIÁ MIN (+VAT)</t>
  </si>
  <si>
    <t>Share hàng</t>
  </si>
  <si>
    <t>Cost kho dự kiến (+VAT)</t>
  </si>
  <si>
    <t>Giá đặt gần nhất</t>
  </si>
  <si>
    <t>HCM</t>
  </si>
  <si>
    <t xml:space="preserve"> BX80637G1610SR10K </t>
  </si>
  <si>
    <t>tháng 8</t>
  </si>
  <si>
    <t>88907489 v1</t>
  </si>
  <si>
    <t>SO</t>
  </si>
  <si>
    <t>: sale out - doanh số bán ra của FTG</t>
  </si>
  <si>
    <r>
      <t xml:space="preserve">(Tổng tồn kho thực tế + lượng hàng về)/ </t>
    </r>
    <r>
      <rPr>
        <b/>
        <sz val="10.5"/>
        <color rgb="FFFF0000"/>
        <rFont val="Arial"/>
        <family val="2"/>
      </rPr>
      <t>Tổng tồn kho kế hoạch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</si>
</sst>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_(* #,##0_);_(* \(#,##0\);_(* &quot;-&quot;??_);_(@_)"/>
    <numFmt numFmtId="165" formatCode="_-* #,##0_-;\-* #,##0_-;_-* &quot;-&quot;??_-;_-@_-"/>
    <numFmt numFmtId="166" formatCode="_-* #,##0.00_-;\-* #,##0.00_-;_-* &quot;-&quot;??_-;_-@_-"/>
    <numFmt numFmtId="167" formatCode="_(* #,##0.0_);_(* \(#,##0.0\);_(* &quot;-&quot;??_);_(@_)"/>
    <numFmt numFmtId="168" formatCode="&quot;$&quot;#,##0.00"/>
    <numFmt numFmtId="169" formatCode="_(&quot;$&quot;* #,##0_);_(&quot;$&quot;* \(#,##0\);_(&quot;$&quot;* &quot;-&quot;??_);_(@_)"/>
    <numFmt numFmtId="170" formatCode="_-[$$-409]* #,##0.00_ ;_-[$$-409]* \-#,##0.00\ ;_-[$$-409]* &quot;-&quot;??_ ;_-@_ "/>
    <numFmt numFmtId="171" formatCode="#,##0.00;[Red]#,##0.00"/>
    <numFmt numFmtId="172" formatCode="[$-409]d\-mmm\-yy;@"/>
    <numFmt numFmtId="173" formatCode="0.0%"/>
  </numFmts>
  <fonts count="73" x14ac:knownFonts="1">
    <font>
      <sz val="9"/>
      <color theme="1"/>
      <name val="Arial"/>
      <family val="2"/>
    </font>
    <font>
      <sz val="10.5"/>
      <color theme="1"/>
      <name val="Arial"/>
      <family val="2"/>
    </font>
    <font>
      <sz val="10.5"/>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color theme="1"/>
      <name val="Arial"/>
      <family val="2"/>
    </font>
    <font>
      <u/>
      <sz val="10"/>
      <color rgb="FF0000FF"/>
      <name val="Arial"/>
      <family val="2"/>
    </font>
    <font>
      <u/>
      <sz val="10"/>
      <color indexed="12"/>
      <name val="Arial"/>
      <family val="2"/>
    </font>
    <font>
      <sz val="12"/>
      <color theme="1"/>
      <name val="Calibri"/>
      <family val="2"/>
      <scheme val="minor"/>
    </font>
    <font>
      <b/>
      <sz val="10.5"/>
      <name val="Calibri"/>
      <family val="2"/>
      <scheme val="minor"/>
    </font>
    <font>
      <sz val="10.5"/>
      <name val="Calibri"/>
      <family val="2"/>
      <scheme val="minor"/>
    </font>
    <font>
      <u/>
      <sz val="10.5"/>
      <name val="Calibri"/>
      <family val="2"/>
      <scheme val="minor"/>
    </font>
    <font>
      <b/>
      <u/>
      <sz val="10.5"/>
      <name val="Calibri"/>
      <family val="2"/>
      <scheme val="minor"/>
    </font>
    <font>
      <b/>
      <i/>
      <sz val="10.5"/>
      <name val="Calibri"/>
      <family val="2"/>
      <scheme val="minor"/>
    </font>
    <font>
      <b/>
      <i/>
      <u/>
      <sz val="10.5"/>
      <name val="Calibri"/>
      <family val="2"/>
      <scheme val="minor"/>
    </font>
    <font>
      <b/>
      <sz val="18"/>
      <name val="Calibri"/>
      <family val="2"/>
      <scheme val="minor"/>
    </font>
    <font>
      <b/>
      <sz val="11"/>
      <color rgb="FFC00000"/>
      <name val="Calibri"/>
      <family val="2"/>
      <scheme val="minor"/>
    </font>
    <font>
      <b/>
      <sz val="11"/>
      <color theme="1"/>
      <name val="Calibri"/>
      <family val="2"/>
      <scheme val="minor"/>
    </font>
    <font>
      <b/>
      <sz val="11"/>
      <color theme="0"/>
      <name val="Calibri"/>
      <family val="2"/>
      <scheme val="minor"/>
    </font>
    <font>
      <b/>
      <sz val="11"/>
      <color rgb="FFFA7D00"/>
      <name val="Calibri"/>
      <family val="2"/>
      <scheme val="minor"/>
    </font>
    <font>
      <b/>
      <sz val="12"/>
      <color rgb="FFC00000"/>
      <name val="Calibri"/>
      <family val="2"/>
      <scheme val="minor"/>
    </font>
    <font>
      <b/>
      <sz val="12"/>
      <color theme="1"/>
      <name val="Calibri"/>
      <family val="2"/>
      <scheme val="minor"/>
    </font>
    <font>
      <sz val="10"/>
      <name val="MS Sans Serif"/>
      <family val="2"/>
    </font>
    <font>
      <sz val="9"/>
      <color indexed="81"/>
      <name val="Tahoma"/>
      <family val="2"/>
    </font>
    <font>
      <b/>
      <sz val="9"/>
      <color indexed="81"/>
      <name val="Tahoma"/>
      <family val="2"/>
    </font>
    <font>
      <sz val="10"/>
      <name val="Arial"/>
      <family val="2"/>
      <charset val="163"/>
    </font>
    <font>
      <b/>
      <sz val="8"/>
      <color theme="1"/>
      <name val="Calibri"/>
      <family val="2"/>
      <scheme val="minor"/>
    </font>
    <font>
      <sz val="8"/>
      <color theme="1"/>
      <name val="Calibri"/>
      <family val="2"/>
      <scheme val="minor"/>
    </font>
    <font>
      <b/>
      <sz val="8"/>
      <color theme="3" tint="-0.499984740745262"/>
      <name val="Calibri"/>
      <family val="2"/>
      <scheme val="minor"/>
    </font>
    <font>
      <b/>
      <sz val="8"/>
      <color rgb="FFC00000"/>
      <name val="Calibri"/>
      <family val="2"/>
      <scheme val="minor"/>
    </font>
    <font>
      <b/>
      <sz val="16"/>
      <color theme="1"/>
      <name val="Calibri"/>
      <family val="2"/>
      <scheme val="minor"/>
    </font>
    <font>
      <sz val="8"/>
      <color rgb="FFC00000"/>
      <name val="Calibri"/>
      <family val="2"/>
      <scheme val="minor"/>
    </font>
    <font>
      <sz val="8"/>
      <name val="Calibri"/>
      <family val="2"/>
      <scheme val="minor"/>
    </font>
    <font>
      <b/>
      <i/>
      <sz val="8"/>
      <color theme="1"/>
      <name val="Calibri"/>
      <family val="2"/>
      <scheme val="minor"/>
    </font>
    <font>
      <u/>
      <sz val="8"/>
      <color indexed="12"/>
      <name val="Calibri"/>
      <family val="2"/>
      <scheme val="minor"/>
    </font>
    <font>
      <b/>
      <sz val="8"/>
      <name val="Calibri"/>
      <family val="2"/>
      <scheme val="minor"/>
    </font>
    <font>
      <b/>
      <sz val="11"/>
      <name val="Calibri"/>
      <family val="2"/>
      <scheme val="minor"/>
    </font>
    <font>
      <b/>
      <sz val="12"/>
      <name val="Calibri"/>
      <family val="2"/>
      <scheme val="minor"/>
    </font>
    <font>
      <sz val="12"/>
      <name val="Calibri"/>
      <family val="2"/>
      <scheme val="minor"/>
    </font>
    <font>
      <i/>
      <sz val="12"/>
      <color theme="1"/>
      <name val="Calibri"/>
      <family val="2"/>
      <scheme val="minor"/>
    </font>
    <font>
      <sz val="9"/>
      <color theme="1"/>
      <name val="Calibri"/>
      <family val="2"/>
      <scheme val="minor"/>
    </font>
    <font>
      <b/>
      <sz val="10.5"/>
      <name val="Arial"/>
      <family val="2"/>
    </font>
    <font>
      <b/>
      <sz val="14"/>
      <color theme="1"/>
      <name val="Calibri"/>
      <family val="2"/>
      <scheme val="minor"/>
    </font>
    <font>
      <sz val="14"/>
      <color theme="1"/>
      <name val="Symbol"/>
      <family val="1"/>
      <charset val="2"/>
    </font>
    <font>
      <sz val="14"/>
      <color theme="1"/>
      <name val="Times New Roman"/>
      <family val="1"/>
    </font>
    <font>
      <sz val="14"/>
      <color theme="1"/>
      <name val="Calibri"/>
      <family val="2"/>
      <scheme val="minor"/>
    </font>
    <font>
      <vertAlign val="subscript"/>
      <sz val="14"/>
      <color theme="1"/>
      <name val="Calibri"/>
      <family val="2"/>
      <scheme val="minor"/>
    </font>
    <font>
      <b/>
      <vertAlign val="subscript"/>
      <sz val="14"/>
      <color theme="1"/>
      <name val="Calibri"/>
      <family val="2"/>
      <scheme val="minor"/>
    </font>
    <font>
      <b/>
      <i/>
      <sz val="14"/>
      <color rgb="FF0070C0"/>
      <name val="Calibri"/>
      <family val="2"/>
      <scheme val="minor"/>
    </font>
    <font>
      <b/>
      <sz val="12"/>
      <color theme="0"/>
      <name val="Calibri"/>
      <family val="2"/>
      <scheme val="minor"/>
    </font>
    <font>
      <sz val="12"/>
      <color theme="0"/>
      <name val="Calibri"/>
      <family val="2"/>
      <scheme val="minor"/>
    </font>
    <font>
      <sz val="12"/>
      <color rgb="FFFF0000"/>
      <name val="Calibri"/>
      <family val="2"/>
      <scheme val="minor"/>
    </font>
    <font>
      <b/>
      <sz val="12"/>
      <color rgb="FFFF0000"/>
      <name val="Calibri"/>
      <family val="2"/>
      <scheme val="minor"/>
    </font>
    <font>
      <b/>
      <sz val="10.5"/>
      <color theme="1"/>
      <name val="Arial"/>
      <family val="2"/>
    </font>
    <font>
      <sz val="10.5"/>
      <name val="Arial"/>
      <family val="2"/>
    </font>
    <font>
      <b/>
      <sz val="18"/>
      <name val="Arial"/>
      <family val="2"/>
    </font>
    <font>
      <b/>
      <sz val="16"/>
      <color theme="1"/>
      <name val="Arial"/>
      <family val="2"/>
    </font>
    <font>
      <sz val="10.5"/>
      <color rgb="FFC00000"/>
      <name val="Arial"/>
      <family val="2"/>
    </font>
    <font>
      <u/>
      <sz val="10.5"/>
      <name val="Arial"/>
      <family val="2"/>
    </font>
    <font>
      <b/>
      <i/>
      <u/>
      <sz val="10.5"/>
      <color theme="1"/>
      <name val="Arial"/>
      <family val="2"/>
    </font>
    <font>
      <b/>
      <sz val="8"/>
      <name val="Arial"/>
      <family val="2"/>
    </font>
    <font>
      <sz val="8"/>
      <name val="Arial"/>
      <family val="2"/>
    </font>
    <font>
      <b/>
      <sz val="16"/>
      <name val="Arial"/>
      <family val="2"/>
    </font>
    <font>
      <b/>
      <sz val="8"/>
      <color theme="3" tint="-0.499984740745262"/>
      <name val="Arial"/>
      <family val="2"/>
    </font>
    <font>
      <i/>
      <sz val="8"/>
      <color rgb="FFC00000"/>
      <name val="Arial"/>
      <family val="2"/>
    </font>
    <font>
      <b/>
      <sz val="11"/>
      <name val="Arial"/>
      <family val="2"/>
    </font>
    <font>
      <b/>
      <sz val="8"/>
      <color theme="1"/>
      <name val="Arial"/>
      <family val="2"/>
    </font>
    <font>
      <b/>
      <sz val="10.5"/>
      <color rgb="FFFF0000"/>
      <name val="Arial"/>
      <family val="2"/>
    </font>
  </fonts>
  <fills count="21">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0" tint="-0.249977111117893"/>
        <bgColor indexed="64"/>
      </patternFill>
    </fill>
    <fill>
      <patternFill patternType="solid">
        <fgColor rgb="FFF2F2F2"/>
      </patternFill>
    </fill>
    <fill>
      <patternFill patternType="solid">
        <fgColor theme="6" tint="-0.249977111117893"/>
        <bgColor indexed="64"/>
      </patternFill>
    </fill>
    <fill>
      <patternFill patternType="solid">
        <fgColor theme="3" tint="0.39997558519241921"/>
        <bgColor indexed="64"/>
      </patternFill>
    </fill>
    <fill>
      <patternFill patternType="solid">
        <fgColor theme="1"/>
        <bgColor theme="1"/>
      </patternFill>
    </fill>
    <fill>
      <patternFill patternType="solid">
        <fgColor rgb="FFC00000"/>
        <bgColor theme="1"/>
      </patternFill>
    </fill>
    <fill>
      <patternFill patternType="solid">
        <fgColor theme="9" tint="-0.499984740745262"/>
        <bgColor theme="1"/>
      </patternFill>
    </fill>
    <fill>
      <patternFill patternType="solid">
        <fgColor theme="2" tint="-0.499984740745262"/>
        <bgColor indexed="64"/>
      </patternFill>
    </fill>
    <fill>
      <patternFill patternType="solid">
        <fgColor rgb="FFCCFFCC"/>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00B050"/>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top style="thin">
        <color auto="1"/>
      </top>
      <bottom style="hair">
        <color auto="1"/>
      </bottom>
      <diagonal/>
    </border>
    <border>
      <left/>
      <right/>
      <top style="hair">
        <color auto="1"/>
      </top>
      <bottom style="thin">
        <color auto="1"/>
      </bottom>
      <diagonal/>
    </border>
    <border>
      <left/>
      <right/>
      <top style="hair">
        <color auto="1"/>
      </top>
      <bottom/>
      <diagonal/>
    </border>
    <border>
      <left style="hair">
        <color auto="1"/>
      </left>
      <right/>
      <top/>
      <bottom/>
      <diagonal/>
    </border>
    <border>
      <left/>
      <right style="hair">
        <color auto="1"/>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hair">
        <color auto="1"/>
      </top>
      <bottom style="hair">
        <color auto="1"/>
      </bottom>
      <diagonal/>
    </border>
    <border>
      <left style="thin">
        <color theme="0" tint="-0.24994659260841701"/>
      </left>
      <right/>
      <top style="hair">
        <color auto="1"/>
      </top>
      <bottom style="hair">
        <color auto="1"/>
      </bottom>
      <diagonal/>
    </border>
    <border>
      <left/>
      <right style="thin">
        <color theme="0" tint="-0.24994659260841701"/>
      </right>
      <top style="hair">
        <color auto="1"/>
      </top>
      <bottom style="hair">
        <color auto="1"/>
      </bottom>
      <diagonal/>
    </border>
    <border>
      <left style="thin">
        <color theme="0" tint="-0.24994659260841701"/>
      </left>
      <right style="thin">
        <color theme="0" tint="-0.24994659260841701"/>
      </right>
      <top/>
      <bottom style="hair">
        <color auto="1"/>
      </bottom>
      <diagonal/>
    </border>
    <border>
      <left style="thin">
        <color theme="0" tint="-0.24994659260841701"/>
      </left>
      <right/>
      <top/>
      <bottom style="hair">
        <color auto="1"/>
      </bottom>
      <diagonal/>
    </border>
    <border>
      <left/>
      <right style="thin">
        <color theme="0" tint="-0.24994659260841701"/>
      </right>
      <top/>
      <bottom style="hair">
        <color auto="1"/>
      </bottom>
      <diagonal/>
    </border>
    <border>
      <left style="thin">
        <color theme="0" tint="-0.24994659260841701"/>
      </left>
      <right style="thin">
        <color theme="0" tint="-0.24994659260841701"/>
      </right>
      <top style="hair">
        <color auto="1"/>
      </top>
      <bottom style="thin">
        <color auto="1"/>
      </bottom>
      <diagonal/>
    </border>
    <border>
      <left style="thin">
        <color theme="0" tint="-0.24994659260841701"/>
      </left>
      <right/>
      <top style="hair">
        <color auto="1"/>
      </top>
      <bottom style="thin">
        <color auto="1"/>
      </bottom>
      <diagonal/>
    </border>
    <border>
      <left/>
      <right style="thin">
        <color theme="0" tint="-0.24994659260841701"/>
      </right>
      <top style="hair">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theme="0" tint="-0.34998626667073579"/>
      </bottom>
      <diagonal/>
    </border>
    <border>
      <left style="thin">
        <color indexed="64"/>
      </left>
      <right style="thin">
        <color indexed="64"/>
      </right>
      <top style="medium">
        <color indexed="64"/>
      </top>
      <bottom style="thin">
        <color theme="0" tint="-0.34998626667073579"/>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theme="0" tint="-0.34998626667073579"/>
      </top>
      <bottom style="thin">
        <color indexed="64"/>
      </bottom>
      <diagonal/>
    </border>
    <border>
      <left style="medium">
        <color indexed="64"/>
      </left>
      <right style="thin">
        <color indexed="64"/>
      </right>
      <top/>
      <bottom style="thin">
        <color theme="0" tint="-0.34998626667073579"/>
      </bottom>
      <diagonal/>
    </border>
    <border>
      <left/>
      <right/>
      <top/>
      <bottom style="thin">
        <color theme="0" tint="-0.34998626667073579"/>
      </bottom>
      <diagonal/>
    </border>
    <border>
      <left style="thin">
        <color indexed="64"/>
      </left>
      <right style="thin">
        <color indexed="64"/>
      </right>
      <top/>
      <bottom style="thin">
        <color theme="0" tint="-0.34998626667073579"/>
      </bottom>
      <diagonal/>
    </border>
    <border>
      <left/>
      <right style="thin">
        <color indexed="64"/>
      </right>
      <top/>
      <bottom style="thin">
        <color theme="0" tint="-0.34998626667073579"/>
      </bottom>
      <diagonal/>
    </border>
    <border>
      <left/>
      <right style="medium">
        <color indexed="64"/>
      </right>
      <top/>
      <bottom style="thin">
        <color theme="0" tint="-0.34998626667073579"/>
      </bottom>
      <diagonal/>
    </border>
    <border>
      <left style="medium">
        <color indexed="64"/>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medium">
        <color indexed="64"/>
      </left>
      <right style="thin">
        <color indexed="64"/>
      </right>
      <top style="thin">
        <color theme="0" tint="-0.34998626667073579"/>
      </top>
      <bottom/>
      <diagonal/>
    </border>
    <border>
      <left/>
      <right/>
      <top style="thin">
        <color theme="0" tint="-0.34998626667073579"/>
      </top>
      <bottom/>
      <diagonal/>
    </border>
    <border>
      <left style="thin">
        <color indexed="64"/>
      </left>
      <right style="thin">
        <color indexed="64"/>
      </right>
      <top style="thin">
        <color theme="0" tint="-0.34998626667073579"/>
      </top>
      <bottom/>
      <diagonal/>
    </border>
    <border>
      <left/>
      <right style="thin">
        <color indexed="64"/>
      </right>
      <top style="thin">
        <color theme="0" tint="-0.34998626667073579"/>
      </top>
      <bottom/>
      <diagonal/>
    </border>
    <border>
      <left style="medium">
        <color indexed="64"/>
      </left>
      <right style="thin">
        <color indexed="64"/>
      </right>
      <top style="thin">
        <color theme="0" tint="-0.34998626667073579"/>
      </top>
      <bottom style="medium">
        <color indexed="64"/>
      </bottom>
      <diagonal/>
    </border>
    <border>
      <left/>
      <right style="thin">
        <color indexed="64"/>
      </right>
      <top style="thin">
        <color theme="0" tint="-0.34998626667073579"/>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theme="0" tint="-0.34998626667073579"/>
      </bottom>
      <diagonal/>
    </border>
    <border>
      <left/>
      <right style="thin">
        <color auto="1"/>
      </right>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hair">
        <color auto="1"/>
      </top>
      <bottom style="hair">
        <color auto="1"/>
      </bottom>
      <diagonal/>
    </border>
    <border>
      <left style="thin">
        <color theme="0" tint="-0.24994659260841701"/>
      </left>
      <right style="thin">
        <color auto="1"/>
      </right>
      <top style="hair">
        <color auto="1"/>
      </top>
      <bottom style="hair">
        <color auto="1"/>
      </bottom>
      <diagonal/>
    </border>
    <border>
      <left style="thin">
        <color auto="1"/>
      </left>
      <right style="thin">
        <color theme="0" tint="-0.24994659260841701"/>
      </right>
      <top/>
      <bottom style="hair">
        <color auto="1"/>
      </bottom>
      <diagonal/>
    </border>
    <border>
      <left style="thin">
        <color theme="0" tint="-0.24994659260841701"/>
      </left>
      <right style="thin">
        <color auto="1"/>
      </right>
      <top/>
      <bottom style="hair">
        <color auto="1"/>
      </bottom>
      <diagonal/>
    </border>
    <border>
      <left style="thin">
        <color auto="1"/>
      </left>
      <right style="thin">
        <color theme="0" tint="-0.24994659260841701"/>
      </right>
      <top style="hair">
        <color auto="1"/>
      </top>
      <bottom style="thin">
        <color auto="1"/>
      </bottom>
      <diagonal/>
    </border>
    <border>
      <left style="thin">
        <color theme="0" tint="-0.24994659260841701"/>
      </left>
      <right style="thin">
        <color auto="1"/>
      </right>
      <top style="hair">
        <color auto="1"/>
      </top>
      <bottom style="thin">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theme="0" tint="-0.34998626667073579"/>
      </top>
      <bottom style="medium">
        <color indexed="64"/>
      </bottom>
      <diagonal/>
    </border>
    <border>
      <left style="thin">
        <color indexed="64"/>
      </left>
      <right style="thin">
        <color indexed="64"/>
      </right>
      <top style="thin">
        <color theme="0" tint="-0.34998626667073579"/>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1">
    <xf numFmtId="0" fontId="0" fillId="0" borderId="0"/>
    <xf numFmtId="0" fontId="9" fillId="0" borderId="0"/>
    <xf numFmtId="0" fontId="9" fillId="0" borderId="0"/>
    <xf numFmtId="44" fontId="9" fillId="0" borderId="0" applyFont="0" applyFill="0" applyBorder="0" applyAlignment="0" applyProtection="0"/>
    <xf numFmtId="0" fontId="11" fillId="0" borderId="0" applyNumberFormat="0" applyFill="0" applyBorder="0" applyAlignment="0" applyProtection="0"/>
    <xf numFmtId="0" fontId="8" fillId="0" borderId="0"/>
    <xf numFmtId="0" fontId="9" fillId="0" borderId="0"/>
    <xf numFmtId="0" fontId="12" fillId="0" borderId="0" applyNumberFormat="0" applyFill="0" applyBorder="0" applyAlignment="0" applyProtection="0">
      <alignment vertical="top"/>
      <protection locked="0"/>
    </xf>
    <xf numFmtId="0" fontId="7" fillId="0" borderId="0"/>
    <xf numFmtId="0" fontId="13"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10" fillId="0" borderId="0"/>
    <xf numFmtId="43" fontId="5" fillId="0" borderId="0" applyFont="0" applyFill="0" applyBorder="0" applyAlignment="0" applyProtection="0"/>
    <xf numFmtId="43" fontId="10" fillId="0" borderId="0" applyFont="0" applyFill="0" applyBorder="0" applyAlignment="0" applyProtection="0"/>
    <xf numFmtId="0" fontId="24" fillId="7" borderId="23" applyNumberFormat="0" applyAlignment="0" applyProtection="0"/>
    <xf numFmtId="0" fontId="5" fillId="0" borderId="0"/>
    <xf numFmtId="43" fontId="10" fillId="0" borderId="0" applyFont="0" applyFill="0" applyBorder="0" applyAlignment="0" applyProtection="0"/>
    <xf numFmtId="44" fontId="10" fillId="0" borderId="0" applyFont="0" applyFill="0" applyBorder="0" applyAlignment="0" applyProtection="0"/>
    <xf numFmtId="0" fontId="27" fillId="0" borderId="0"/>
    <xf numFmtId="0" fontId="30" fillId="0" borderId="0"/>
    <xf numFmtId="0" fontId="9" fillId="0" borderId="0" applyFont="0" applyFill="0" applyBorder="0" applyAlignment="0" applyProtection="0"/>
    <xf numFmtId="0" fontId="3" fillId="0" borderId="0"/>
    <xf numFmtId="0" fontId="13" fillId="0" borderId="0"/>
    <xf numFmtId="43"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4" fontId="3" fillId="0" borderId="0" applyFont="0" applyFill="0" applyBorder="0" applyAlignment="0" applyProtection="0"/>
    <xf numFmtId="43" fontId="3" fillId="0" borderId="0" applyFont="0" applyFill="0" applyBorder="0" applyAlignment="0" applyProtection="0"/>
    <xf numFmtId="0" fontId="3" fillId="0" borderId="0"/>
  </cellStyleXfs>
  <cellXfs count="581">
    <xf numFmtId="0" fontId="0" fillId="0" borderId="0" xfId="0"/>
    <xf numFmtId="0" fontId="15" fillId="0" borderId="0" xfId="6" applyFont="1" applyFill="1" applyBorder="1" applyAlignment="1">
      <alignment horizontal="center" vertical="center"/>
    </xf>
    <xf numFmtId="0" fontId="15" fillId="0" borderId="0" xfId="6" applyFont="1" applyFill="1" applyBorder="1" applyAlignment="1">
      <alignment vertical="center"/>
    </xf>
    <xf numFmtId="0" fontId="14" fillId="0" borderId="0" xfId="6" applyFont="1" applyFill="1" applyBorder="1" applyAlignment="1">
      <alignment horizontal="center" vertical="center"/>
    </xf>
    <xf numFmtId="0" fontId="15" fillId="0" borderId="6" xfId="6" applyFont="1" applyFill="1" applyBorder="1" applyAlignment="1">
      <alignment horizontal="left" vertical="center" wrapText="1"/>
    </xf>
    <xf numFmtId="0" fontId="15" fillId="0" borderId="6" xfId="6" applyFont="1" applyFill="1" applyBorder="1" applyAlignment="1">
      <alignment vertical="center" wrapText="1"/>
    </xf>
    <xf numFmtId="0" fontId="14" fillId="0" borderId="6" xfId="6" applyFont="1" applyFill="1" applyBorder="1" applyAlignment="1">
      <alignment horizontal="center" vertical="center" wrapText="1"/>
    </xf>
    <xf numFmtId="0" fontId="15" fillId="0" borderId="0" xfId="5" applyFont="1" applyFill="1" applyBorder="1" applyAlignment="1">
      <alignment vertical="center"/>
    </xf>
    <xf numFmtId="0" fontId="15" fillId="0" borderId="0" xfId="5" applyFont="1" applyFill="1" applyBorder="1" applyAlignment="1">
      <alignment horizontal="center" vertical="center"/>
    </xf>
    <xf numFmtId="0" fontId="15" fillId="0" borderId="0" xfId="6" applyFont="1" applyFill="1" applyBorder="1" applyAlignment="1">
      <alignment vertical="top"/>
    </xf>
    <xf numFmtId="0" fontId="17" fillId="0" borderId="0" xfId="6" applyFont="1" applyFill="1" applyBorder="1" applyAlignment="1">
      <alignment vertical="center" wrapText="1"/>
    </xf>
    <xf numFmtId="0" fontId="22" fillId="0" borderId="0" xfId="9" applyFont="1" applyAlignment="1" applyProtection="1">
      <alignment vertical="center"/>
      <protection hidden="1"/>
    </xf>
    <xf numFmtId="0" fontId="22" fillId="0" borderId="0" xfId="9" applyFont="1" applyAlignment="1" applyProtection="1">
      <alignment vertical="center" wrapText="1"/>
      <protection hidden="1"/>
    </xf>
    <xf numFmtId="0" fontId="22" fillId="13" borderId="1" xfId="9" applyFont="1" applyFill="1" applyBorder="1" applyAlignment="1" applyProtection="1">
      <alignment horizontal="centerContinuous" vertical="center" wrapText="1"/>
      <protection hidden="1"/>
    </xf>
    <xf numFmtId="0" fontId="22" fillId="9" borderId="1" xfId="9" applyFont="1" applyFill="1" applyBorder="1" applyAlignment="1" applyProtection="1">
      <alignment horizontal="centerContinuous" vertical="center" wrapText="1"/>
      <protection hidden="1"/>
    </xf>
    <xf numFmtId="164" fontId="25" fillId="0" borderId="1" xfId="20" applyNumberFormat="1" applyFont="1" applyFill="1" applyBorder="1" applyAlignment="1" applyProtection="1">
      <alignment horizontal="center" vertical="center"/>
      <protection hidden="1"/>
    </xf>
    <xf numFmtId="164" fontId="25" fillId="0" borderId="1" xfId="20" applyNumberFormat="1" applyFont="1" applyFill="1" applyBorder="1" applyAlignment="1" applyProtection="1">
      <alignment horizontal="left" vertical="center"/>
      <protection hidden="1"/>
    </xf>
    <xf numFmtId="0" fontId="25" fillId="0" borderId="1" xfId="20" applyNumberFormat="1" applyFont="1" applyFill="1" applyBorder="1" applyAlignment="1" applyProtection="1">
      <alignment horizontal="center" vertical="center"/>
      <protection hidden="1"/>
    </xf>
    <xf numFmtId="167" fontId="25" fillId="0" borderId="1" xfId="20" applyNumberFormat="1" applyFont="1" applyFill="1" applyBorder="1" applyAlignment="1" applyProtection="1">
      <alignment horizontal="center" vertical="center"/>
      <protection hidden="1"/>
    </xf>
    <xf numFmtId="164" fontId="25" fillId="0" borderId="38" xfId="20" applyNumberFormat="1" applyFont="1" applyFill="1" applyBorder="1" applyAlignment="1" applyProtection="1">
      <alignment horizontal="center" vertical="center"/>
      <protection hidden="1"/>
    </xf>
    <xf numFmtId="167" fontId="25" fillId="0" borderId="38" xfId="20" applyNumberFormat="1" applyFont="1" applyFill="1" applyBorder="1" applyAlignment="1" applyProtection="1">
      <alignment horizontal="center" vertical="center"/>
      <protection hidden="1"/>
    </xf>
    <xf numFmtId="0" fontId="26" fillId="0" borderId="0" xfId="9" applyFont="1" applyFill="1" applyAlignment="1" applyProtection="1">
      <alignment vertical="center"/>
      <protection hidden="1"/>
    </xf>
    <xf numFmtId="0" fontId="24" fillId="0" borderId="23" xfId="20" applyNumberFormat="1" applyFont="1" applyFill="1" applyBorder="1" applyAlignment="1" applyProtection="1">
      <alignment horizontal="center" vertical="center"/>
      <protection hidden="1"/>
    </xf>
    <xf numFmtId="49" fontId="24" fillId="3" borderId="23" xfId="20" applyNumberFormat="1" applyFont="1" applyFill="1" applyBorder="1" applyAlignment="1" applyProtection="1">
      <alignment horizontal="center" vertical="center"/>
      <protection locked="0" hidden="1"/>
    </xf>
    <xf numFmtId="49" fontId="24" fillId="3" borderId="23" xfId="20" applyNumberFormat="1" applyFont="1" applyFill="1" applyBorder="1" applyAlignment="1" applyProtection="1">
      <alignment horizontal="left" vertical="center"/>
      <protection locked="0" hidden="1"/>
    </xf>
    <xf numFmtId="164" fontId="24" fillId="3" borderId="23" xfId="20" applyNumberFormat="1" applyFont="1" applyFill="1" applyBorder="1" applyAlignment="1" applyProtection="1">
      <alignment horizontal="center" vertical="center"/>
      <protection locked="0" hidden="1"/>
    </xf>
    <xf numFmtId="164" fontId="24" fillId="0" borderId="23" xfId="20" applyNumberFormat="1" applyFont="1" applyFill="1" applyBorder="1" applyAlignment="1" applyProtection="1">
      <alignment horizontal="center" vertical="center"/>
      <protection hidden="1"/>
    </xf>
    <xf numFmtId="164" fontId="24" fillId="0" borderId="23" xfId="20" applyNumberFormat="1" applyFont="1" applyFill="1" applyBorder="1" applyAlignment="1" applyProtection="1">
      <alignment vertical="center"/>
      <protection hidden="1"/>
    </xf>
    <xf numFmtId="164" fontId="24" fillId="3" borderId="23" xfId="20" applyNumberFormat="1" applyFont="1" applyFill="1" applyBorder="1" applyAlignment="1" applyProtection="1">
      <alignment vertical="center"/>
      <protection locked="0" hidden="1"/>
    </xf>
    <xf numFmtId="0" fontId="15" fillId="0" borderId="6" xfId="21" applyFont="1" applyFill="1" applyBorder="1" applyAlignment="1">
      <alignment horizontal="center" vertical="center"/>
    </xf>
    <xf numFmtId="0" fontId="31" fillId="0" borderId="0" xfId="1" applyFont="1" applyFill="1" applyBorder="1" applyAlignment="1">
      <alignment vertical="center"/>
    </xf>
    <xf numFmtId="168" fontId="31" fillId="0" borderId="0" xfId="1" applyNumberFormat="1" applyFont="1" applyFill="1" applyBorder="1" applyAlignment="1">
      <alignment horizontal="right" vertical="center"/>
    </xf>
    <xf numFmtId="0" fontId="31" fillId="0" borderId="0" xfId="1" applyFont="1" applyFill="1" applyAlignment="1">
      <alignment vertical="center"/>
    </xf>
    <xf numFmtId="0" fontId="32" fillId="0" borderId="0" xfId="1" applyFont="1" applyFill="1" applyBorder="1" applyAlignment="1">
      <alignment horizontal="centerContinuous" vertical="center"/>
    </xf>
    <xf numFmtId="0" fontId="31" fillId="0" borderId="0" xfId="1" applyFont="1" applyFill="1" applyBorder="1" applyAlignment="1">
      <alignment horizontal="center" vertical="center"/>
    </xf>
    <xf numFmtId="168" fontId="32" fillId="0" borderId="0" xfId="1" applyNumberFormat="1" applyFont="1" applyFill="1" applyBorder="1" applyAlignment="1">
      <alignment horizontal="right" vertical="center"/>
    </xf>
    <xf numFmtId="0" fontId="32" fillId="0" borderId="0" xfId="1" applyNumberFormat="1" applyFont="1" applyFill="1" applyBorder="1" applyAlignment="1">
      <alignment horizontal="center" vertical="center"/>
    </xf>
    <xf numFmtId="168" fontId="33" fillId="0" borderId="0" xfId="1" applyNumberFormat="1" applyFont="1" applyFill="1" applyBorder="1" applyAlignment="1">
      <alignment horizontal="left" vertical="center"/>
    </xf>
    <xf numFmtId="14" fontId="33" fillId="0" borderId="0" xfId="1" applyNumberFormat="1" applyFont="1" applyFill="1" applyBorder="1" applyAlignment="1">
      <alignment horizontal="center" vertical="center"/>
    </xf>
    <xf numFmtId="0" fontId="34" fillId="0" borderId="0" xfId="1" applyFont="1" applyFill="1" applyBorder="1" applyAlignment="1">
      <alignment horizontal="centerContinuous" vertical="center"/>
    </xf>
    <xf numFmtId="0" fontId="34" fillId="0" borderId="0" xfId="1" applyFont="1" applyFill="1" applyBorder="1" applyAlignment="1">
      <alignment horizontal="center" vertical="center"/>
    </xf>
    <xf numFmtId="168" fontId="34" fillId="0" borderId="0" xfId="1" applyNumberFormat="1" applyFont="1" applyFill="1" applyBorder="1" applyAlignment="1">
      <alignment horizontal="right" vertical="center"/>
    </xf>
    <xf numFmtId="0" fontId="34" fillId="0" borderId="0" xfId="1" applyNumberFormat="1" applyFont="1" applyFill="1" applyBorder="1" applyAlignment="1">
      <alignment horizontal="center" vertical="center"/>
    </xf>
    <xf numFmtId="0" fontId="33" fillId="0" borderId="0" xfId="1" applyFont="1" applyFill="1" applyBorder="1" applyAlignment="1">
      <alignment horizontal="left" vertical="center"/>
    </xf>
    <xf numFmtId="14" fontId="33" fillId="0" borderId="0" xfId="1" applyNumberFormat="1" applyFont="1" applyFill="1" applyBorder="1" applyAlignment="1">
      <alignment horizontal="center" vertical="center" wrapText="1"/>
    </xf>
    <xf numFmtId="0" fontId="34" fillId="0" borderId="0" xfId="1" applyFont="1" applyFill="1" applyAlignment="1">
      <alignment vertical="center"/>
    </xf>
    <xf numFmtId="0" fontId="32" fillId="0" borderId="0" xfId="1" applyFont="1" applyFill="1" applyBorder="1" applyAlignment="1">
      <alignment horizontal="center" vertical="center"/>
    </xf>
    <xf numFmtId="0" fontId="33" fillId="0" borderId="0" xfId="1" applyFont="1" applyFill="1" applyBorder="1" applyAlignment="1">
      <alignment vertical="center"/>
    </xf>
    <xf numFmtId="169" fontId="33" fillId="0" borderId="0" xfId="13" applyNumberFormat="1" applyFont="1" applyFill="1" applyBorder="1" applyAlignment="1">
      <alignment vertical="center"/>
    </xf>
    <xf numFmtId="0" fontId="32" fillId="0" borderId="0" xfId="1" applyFont="1" applyFill="1" applyBorder="1" applyAlignment="1">
      <alignment vertical="center"/>
    </xf>
    <xf numFmtId="0" fontId="32" fillId="0" borderId="0" xfId="1" applyNumberFormat="1" applyFont="1" applyFill="1" applyBorder="1" applyAlignment="1"/>
    <xf numFmtId="10" fontId="33" fillId="0" borderId="0" xfId="14" applyNumberFormat="1" applyFont="1" applyFill="1" applyBorder="1" applyAlignment="1">
      <alignment vertical="center"/>
    </xf>
    <xf numFmtId="164" fontId="33" fillId="0" borderId="0" xfId="18" applyNumberFormat="1" applyFont="1" applyFill="1" applyBorder="1" applyAlignment="1">
      <alignment vertical="center"/>
    </xf>
    <xf numFmtId="0" fontId="34" fillId="0" borderId="0" xfId="1" applyFont="1" applyFill="1" applyBorder="1" applyAlignment="1">
      <alignment vertical="center"/>
    </xf>
    <xf numFmtId="0" fontId="36" fillId="0" borderId="0" xfId="1" applyNumberFormat="1" applyFont="1" applyFill="1" applyBorder="1" applyAlignment="1"/>
    <xf numFmtId="164" fontId="33" fillId="0" borderId="0" xfId="18" applyNumberFormat="1" applyFont="1" applyFill="1" applyBorder="1" applyAlignment="1">
      <alignment horizontal="right" vertical="center"/>
    </xf>
    <xf numFmtId="14" fontId="33" fillId="0" borderId="0" xfId="18" applyNumberFormat="1" applyFont="1" applyFill="1" applyBorder="1" applyAlignment="1">
      <alignment vertical="center"/>
    </xf>
    <xf numFmtId="164" fontId="31" fillId="0" borderId="0" xfId="18" applyNumberFormat="1" applyFont="1" applyFill="1" applyBorder="1" applyAlignment="1">
      <alignment vertical="center"/>
    </xf>
    <xf numFmtId="164" fontId="31" fillId="0" borderId="0" xfId="18" applyNumberFormat="1" applyFont="1" applyFill="1" applyAlignment="1">
      <alignment vertical="center"/>
    </xf>
    <xf numFmtId="1" fontId="32" fillId="0" borderId="0" xfId="1" applyNumberFormat="1" applyFont="1" applyFill="1" applyBorder="1" applyAlignment="1">
      <alignment vertical="center"/>
    </xf>
    <xf numFmtId="171" fontId="32" fillId="0" borderId="0" xfId="1" applyNumberFormat="1" applyFont="1" applyFill="1" applyBorder="1" applyAlignment="1">
      <alignment horizontal="right" vertical="center" wrapText="1"/>
    </xf>
    <xf numFmtId="0" fontId="31" fillId="0" borderId="0" xfId="1" applyFont="1" applyFill="1" applyBorder="1" applyAlignment="1">
      <alignment horizontal="left"/>
    </xf>
    <xf numFmtId="0" fontId="32" fillId="0" borderId="0" xfId="1" applyFont="1" applyFill="1" applyBorder="1" applyAlignment="1">
      <alignment horizontal="left"/>
    </xf>
    <xf numFmtId="4" fontId="32" fillId="0" borderId="0" xfId="1" applyNumberFormat="1" applyFont="1" applyFill="1" applyBorder="1" applyAlignment="1">
      <alignment horizontal="right" vertical="center" wrapText="1"/>
    </xf>
    <xf numFmtId="0" fontId="32" fillId="0" borderId="0" xfId="24" applyFont="1" applyFill="1" applyBorder="1" applyAlignment="1">
      <alignment vertical="center" shrinkToFit="1"/>
    </xf>
    <xf numFmtId="0" fontId="38" fillId="0" borderId="0" xfId="24" applyFont="1" applyFill="1" applyBorder="1" applyAlignment="1">
      <alignment horizontal="left" vertical="center" shrinkToFit="1"/>
    </xf>
    <xf numFmtId="9" fontId="32" fillId="0" borderId="0" xfId="14" applyFont="1" applyFill="1" applyBorder="1" applyAlignment="1">
      <alignment vertical="center"/>
    </xf>
    <xf numFmtId="0" fontId="32" fillId="0" borderId="0" xfId="24" applyFont="1" applyFill="1" applyBorder="1" applyAlignment="1">
      <alignment vertical="center"/>
    </xf>
    <xf numFmtId="0" fontId="38" fillId="0" borderId="0" xfId="24" applyFont="1" applyFill="1" applyBorder="1" applyAlignment="1">
      <alignment horizontal="left" vertical="center"/>
    </xf>
    <xf numFmtId="0" fontId="32" fillId="0" borderId="0" xfId="1" applyFont="1" applyFill="1" applyBorder="1" applyAlignment="1"/>
    <xf numFmtId="0" fontId="36" fillId="0" borderId="0" xfId="1" applyFont="1" applyFill="1" applyBorder="1" applyAlignment="1">
      <alignment horizontal="left"/>
    </xf>
    <xf numFmtId="0" fontId="34" fillId="0" borderId="0" xfId="1" applyFont="1" applyFill="1" applyBorder="1" applyAlignment="1">
      <alignment horizontal="left"/>
    </xf>
    <xf numFmtId="168" fontId="36" fillId="0" borderId="0" xfId="1" applyNumberFormat="1" applyFont="1" applyFill="1" applyBorder="1" applyAlignment="1">
      <alignment horizontal="right" vertical="center"/>
    </xf>
    <xf numFmtId="1" fontId="36" fillId="0" borderId="0" xfId="1" applyNumberFormat="1" applyFont="1" applyFill="1" applyBorder="1" applyAlignment="1">
      <alignment vertical="center"/>
    </xf>
    <xf numFmtId="4" fontId="36" fillId="0" borderId="0" xfId="1" applyNumberFormat="1" applyFont="1" applyFill="1" applyBorder="1" applyAlignment="1">
      <alignment horizontal="right" vertical="center" wrapText="1"/>
    </xf>
    <xf numFmtId="0" fontId="39" fillId="0" borderId="0" xfId="7" applyFont="1" applyFill="1" applyBorder="1" applyAlignment="1" applyProtection="1">
      <alignment horizontal="left"/>
    </xf>
    <xf numFmtId="0" fontId="32" fillId="0" borderId="0" xfId="1" applyFont="1" applyFill="1" applyBorder="1" applyAlignment="1">
      <alignment horizontal="centerContinuous" vertical="center" wrapText="1"/>
    </xf>
    <xf numFmtId="0" fontId="32" fillId="0" borderId="0" xfId="1" applyFont="1" applyFill="1" applyBorder="1" applyAlignment="1">
      <alignment readingOrder="1"/>
    </xf>
    <xf numFmtId="0" fontId="32" fillId="0" borderId="0" xfId="1" applyFont="1" applyFill="1" applyBorder="1" applyAlignment="1">
      <alignment horizontal="left" vertical="center"/>
    </xf>
    <xf numFmtId="0" fontId="32" fillId="0" borderId="0" xfId="1" applyFont="1" applyFill="1" applyAlignment="1">
      <alignment horizontal="left" vertical="center"/>
    </xf>
    <xf numFmtId="168" fontId="32" fillId="0" borderId="0" xfId="1" applyNumberFormat="1" applyFont="1" applyFill="1" applyAlignment="1">
      <alignment horizontal="right" vertical="center"/>
    </xf>
    <xf numFmtId="168" fontId="31" fillId="0" borderId="0" xfId="1" applyNumberFormat="1" applyFont="1" applyFill="1" applyAlignment="1">
      <alignment horizontal="right" vertical="center"/>
    </xf>
    <xf numFmtId="0" fontId="32" fillId="0" borderId="0" xfId="21" applyFont="1"/>
    <xf numFmtId="0" fontId="32" fillId="0" borderId="0" xfId="17" applyFont="1"/>
    <xf numFmtId="0" fontId="32" fillId="0" borderId="0" xfId="21" applyFont="1" applyAlignment="1">
      <alignment horizontal="left"/>
    </xf>
    <xf numFmtId="0" fontId="40" fillId="0" borderId="0" xfId="25" applyFont="1" applyAlignment="1">
      <alignment vertical="center" wrapText="1"/>
    </xf>
    <xf numFmtId="0" fontId="37" fillId="16" borderId="1" xfId="25" applyFont="1" applyFill="1" applyBorder="1" applyAlignment="1">
      <alignment vertical="center" wrapText="1"/>
    </xf>
    <xf numFmtId="3" fontId="37" fillId="4" borderId="1" xfId="25" applyNumberFormat="1" applyFont="1" applyFill="1" applyBorder="1" applyAlignment="1">
      <alignment horizontal="center"/>
    </xf>
    <xf numFmtId="0" fontId="37" fillId="16" borderId="1" xfId="25" applyFont="1" applyFill="1" applyBorder="1"/>
    <xf numFmtId="0" fontId="40" fillId="0" borderId="0" xfId="25" applyFont="1" applyAlignment="1">
      <alignment horizontal="center" vertical="center" wrapText="1"/>
    </xf>
    <xf numFmtId="0" fontId="40" fillId="0" borderId="0" xfId="25" applyFont="1" applyBorder="1" applyAlignment="1">
      <alignment vertical="center" wrapText="1"/>
    </xf>
    <xf numFmtId="0" fontId="37" fillId="0" borderId="0" xfId="25" applyFont="1" applyAlignment="1">
      <alignment vertical="center" wrapText="1"/>
    </xf>
    <xf numFmtId="0" fontId="37" fillId="0" borderId="0" xfId="25" applyFont="1" applyAlignment="1">
      <alignment horizontal="center" vertical="center" wrapText="1"/>
    </xf>
    <xf numFmtId="0" fontId="37" fillId="0" borderId="0" xfId="25" applyFont="1" applyAlignment="1">
      <alignment horizontal="left" vertical="center" wrapText="1"/>
    </xf>
    <xf numFmtId="0" fontId="40" fillId="0" borderId="0" xfId="25" applyFont="1" applyBorder="1" applyAlignment="1">
      <alignment horizontal="center"/>
    </xf>
    <xf numFmtId="0" fontId="40" fillId="0" borderId="0" xfId="25" applyFont="1" applyAlignment="1">
      <alignment horizontal="center"/>
    </xf>
    <xf numFmtId="0" fontId="40" fillId="0" borderId="0" xfId="25" applyFont="1" applyBorder="1" applyAlignment="1">
      <alignment horizontal="center" vertical="center" wrapText="1"/>
    </xf>
    <xf numFmtId="0" fontId="32" fillId="0" borderId="0" xfId="17" applyFont="1" applyAlignment="1">
      <alignment horizontal="center"/>
    </xf>
    <xf numFmtId="0" fontId="32" fillId="0" borderId="0" xfId="21" applyFont="1" applyAlignment="1">
      <alignment horizontal="center"/>
    </xf>
    <xf numFmtId="164" fontId="40" fillId="0" borderId="0" xfId="25" applyNumberFormat="1" applyFont="1"/>
    <xf numFmtId="0" fontId="40" fillId="0" borderId="0" xfId="25" applyFont="1" applyAlignment="1">
      <alignment horizontal="left" vertical="center" wrapText="1"/>
    </xf>
    <xf numFmtId="0" fontId="40" fillId="0" borderId="39" xfId="25" applyFont="1" applyBorder="1" applyAlignment="1"/>
    <xf numFmtId="0" fontId="40" fillId="0" borderId="0" xfId="25" applyFont="1" applyAlignment="1"/>
    <xf numFmtId="3" fontId="40" fillId="18" borderId="1" xfId="22" applyNumberFormat="1" applyFont="1" applyFill="1" applyBorder="1" applyAlignment="1" applyProtection="1">
      <alignment horizontal="center" vertical="center" wrapText="1"/>
      <protection locked="0"/>
    </xf>
    <xf numFmtId="0" fontId="40" fillId="0" borderId="48" xfId="0" applyFont="1" applyFill="1" applyBorder="1" applyAlignment="1" applyProtection="1">
      <alignment horizontal="center" vertical="center" wrapText="1"/>
      <protection locked="0"/>
    </xf>
    <xf numFmtId="0" fontId="40" fillId="0" borderId="69" xfId="0" applyFont="1" applyFill="1" applyBorder="1" applyAlignment="1" applyProtection="1">
      <alignment horizontal="center" vertical="center" wrapText="1"/>
      <protection locked="0"/>
    </xf>
    <xf numFmtId="0" fontId="40" fillId="0" borderId="50" xfId="0" applyFont="1" applyFill="1" applyBorder="1" applyAlignment="1" applyProtection="1">
      <alignment horizontal="center" vertical="center" wrapText="1"/>
      <protection locked="0"/>
    </xf>
    <xf numFmtId="164" fontId="40" fillId="0" borderId="69" xfId="22" applyNumberFormat="1" applyFont="1" applyFill="1" applyBorder="1" applyAlignment="1" applyProtection="1">
      <alignment horizontal="center" vertical="center" wrapText="1"/>
      <protection locked="0"/>
    </xf>
    <xf numFmtId="164" fontId="40" fillId="0" borderId="48" xfId="22" applyNumberFormat="1" applyFont="1" applyFill="1" applyBorder="1" applyAlignment="1" applyProtection="1">
      <alignment horizontal="center" vertical="center" wrapText="1"/>
      <protection locked="0"/>
    </xf>
    <xf numFmtId="164" fontId="40" fillId="0" borderId="50" xfId="22" applyNumberFormat="1" applyFont="1" applyFill="1" applyBorder="1" applyAlignment="1" applyProtection="1">
      <alignment horizontal="center" vertical="center" wrapText="1"/>
      <protection locked="0"/>
    </xf>
    <xf numFmtId="164" fontId="40" fillId="0" borderId="48" xfId="22" applyNumberFormat="1" applyFont="1" applyFill="1" applyBorder="1" applyAlignment="1" applyProtection="1">
      <alignment horizontal="center" vertical="center" wrapText="1"/>
    </xf>
    <xf numFmtId="164" fontId="40" fillId="0" borderId="69" xfId="22" applyNumberFormat="1" applyFont="1" applyFill="1" applyBorder="1" applyAlignment="1" applyProtection="1">
      <alignment horizontal="center" vertical="center" wrapText="1"/>
    </xf>
    <xf numFmtId="164" fontId="40" fillId="0" borderId="69" xfId="22" applyNumberFormat="1" applyFont="1" applyFill="1" applyBorder="1" applyAlignment="1" applyProtection="1">
      <alignment horizontal="right" vertical="center" wrapText="1"/>
    </xf>
    <xf numFmtId="164" fontId="40" fillId="0" borderId="48" xfId="22" applyNumberFormat="1" applyFont="1" applyFill="1" applyBorder="1" applyAlignment="1" applyProtection="1">
      <alignment horizontal="right" vertical="center" wrapText="1"/>
    </xf>
    <xf numFmtId="164" fontId="40" fillId="0" borderId="50" xfId="22" applyNumberFormat="1" applyFont="1" applyFill="1" applyBorder="1" applyAlignment="1" applyProtection="1">
      <alignment horizontal="right" vertical="center" wrapText="1"/>
    </xf>
    <xf numFmtId="0" fontId="41" fillId="18" borderId="40" xfId="0" applyFont="1" applyFill="1" applyBorder="1" applyAlignment="1" applyProtection="1">
      <alignment horizontal="center" vertical="center" wrapText="1"/>
      <protection locked="0"/>
    </xf>
    <xf numFmtId="3" fontId="41" fillId="18" borderId="1" xfId="22" applyNumberFormat="1" applyFont="1" applyFill="1" applyBorder="1" applyAlignment="1" applyProtection="1">
      <alignment horizontal="center" vertical="center" wrapText="1"/>
      <protection locked="0"/>
    </xf>
    <xf numFmtId="43" fontId="41" fillId="18" borderId="1" xfId="22" applyFont="1" applyFill="1" applyBorder="1" applyAlignment="1" applyProtection="1">
      <alignment horizontal="center" vertical="center" wrapText="1"/>
      <protection locked="0"/>
    </xf>
    <xf numFmtId="169" fontId="41" fillId="18" borderId="1" xfId="23" applyNumberFormat="1" applyFont="1" applyFill="1" applyBorder="1" applyAlignment="1" applyProtection="1">
      <alignment horizontal="center" vertical="center" wrapText="1"/>
      <protection locked="0"/>
    </xf>
    <xf numFmtId="0" fontId="22" fillId="0" borderId="0" xfId="1" applyFont="1" applyFill="1" applyBorder="1" applyAlignment="1">
      <alignment horizontal="left" vertical="center"/>
    </xf>
    <xf numFmtId="0" fontId="22" fillId="0" borderId="0" xfId="1" applyFont="1" applyFill="1" applyBorder="1" applyAlignment="1">
      <alignment horizontal="center" vertical="center"/>
    </xf>
    <xf numFmtId="168" fontId="4" fillId="0" borderId="0" xfId="1" applyNumberFormat="1" applyFont="1" applyFill="1" applyBorder="1" applyAlignment="1">
      <alignment horizontal="right" vertical="center"/>
    </xf>
    <xf numFmtId="0" fontId="4" fillId="0" borderId="0" xfId="1" applyFont="1" applyFill="1" applyBorder="1" applyAlignment="1">
      <alignment readingOrder="1"/>
    </xf>
    <xf numFmtId="0" fontId="4" fillId="0" borderId="0" xfId="21" applyFont="1"/>
    <xf numFmtId="0" fontId="41" fillId="17" borderId="1" xfId="25" applyFont="1" applyFill="1" applyBorder="1" applyAlignment="1">
      <alignment horizontal="center" vertical="center" wrapText="1"/>
    </xf>
    <xf numFmtId="164" fontId="41" fillId="17" borderId="1" xfId="26" applyNumberFormat="1" applyFont="1" applyFill="1" applyBorder="1" applyAlignment="1">
      <alignment horizontal="center" vertical="center" wrapText="1"/>
    </xf>
    <xf numFmtId="164" fontId="41" fillId="17" borderId="1" xfId="19" applyNumberFormat="1" applyFont="1" applyFill="1" applyBorder="1" applyAlignment="1">
      <alignment horizontal="center" vertical="center" wrapText="1"/>
    </xf>
    <xf numFmtId="164" fontId="41" fillId="18" borderId="1" xfId="22" applyNumberFormat="1" applyFont="1" applyFill="1" applyBorder="1" applyAlignment="1" applyProtection="1">
      <alignment horizontal="center" vertical="center" wrapText="1"/>
      <protection locked="0"/>
    </xf>
    <xf numFmtId="0" fontId="40" fillId="0" borderId="0" xfId="25" applyFont="1" applyBorder="1" applyAlignment="1">
      <alignment horizontal="left" vertical="center" wrapText="1"/>
    </xf>
    <xf numFmtId="0" fontId="40" fillId="0" borderId="0" xfId="25" applyFont="1" applyFill="1" applyBorder="1" applyAlignment="1">
      <alignment horizontal="left" vertical="center"/>
    </xf>
    <xf numFmtId="0" fontId="22" fillId="0" borderId="0" xfId="1" applyFont="1" applyFill="1" applyAlignment="1">
      <alignment vertical="center"/>
    </xf>
    <xf numFmtId="0" fontId="40" fillId="0" borderId="69" xfId="0" applyFont="1" applyFill="1" applyBorder="1" applyAlignment="1" applyProtection="1">
      <alignment horizontal="center" vertical="center" wrapText="1"/>
    </xf>
    <xf numFmtId="0" fontId="40" fillId="0" borderId="48" xfId="0" applyFont="1" applyFill="1" applyBorder="1" applyAlignment="1" applyProtection="1">
      <alignment horizontal="center" vertical="center" wrapText="1"/>
    </xf>
    <xf numFmtId="0" fontId="40" fillId="0" borderId="50" xfId="0" applyFont="1" applyFill="1" applyBorder="1" applyAlignment="1" applyProtection="1">
      <alignment horizontal="center" vertical="center" wrapText="1"/>
    </xf>
    <xf numFmtId="164" fontId="37" fillId="0" borderId="69" xfId="22" applyNumberFormat="1" applyFont="1" applyFill="1" applyBorder="1" applyAlignment="1" applyProtection="1">
      <alignment horizontal="center" vertical="center" wrapText="1"/>
    </xf>
    <xf numFmtId="164" fontId="37" fillId="0" borderId="48" xfId="22" applyNumberFormat="1" applyFont="1" applyFill="1" applyBorder="1" applyAlignment="1" applyProtection="1">
      <alignment horizontal="center" vertical="center" wrapText="1"/>
    </xf>
    <xf numFmtId="164" fontId="37" fillId="0" borderId="50" xfId="22" applyNumberFormat="1" applyFont="1" applyFill="1" applyBorder="1" applyAlignment="1" applyProtection="1">
      <alignment horizontal="center" vertical="center" wrapText="1"/>
    </xf>
    <xf numFmtId="164" fontId="37" fillId="0" borderId="69" xfId="22" applyNumberFormat="1" applyFont="1" applyFill="1" applyBorder="1" applyAlignment="1" applyProtection="1">
      <alignment horizontal="left" vertical="center" wrapText="1"/>
    </xf>
    <xf numFmtId="164" fontId="37" fillId="0" borderId="48" xfId="22" applyNumberFormat="1" applyFont="1" applyFill="1" applyBorder="1" applyAlignment="1" applyProtection="1">
      <alignment horizontal="left" vertical="center" wrapText="1"/>
    </xf>
    <xf numFmtId="164" fontId="37" fillId="0" borderId="50" xfId="22" applyNumberFormat="1" applyFont="1" applyFill="1" applyBorder="1" applyAlignment="1" applyProtection="1">
      <alignment horizontal="left" vertical="center" wrapText="1"/>
    </xf>
    <xf numFmtId="0" fontId="43" fillId="0" borderId="0" xfId="25" applyFont="1" applyBorder="1"/>
    <xf numFmtId="0" fontId="42" fillId="0" borderId="0" xfId="25" applyFont="1" applyBorder="1" applyAlignment="1">
      <alignment horizontal="center"/>
    </xf>
    <xf numFmtId="0" fontId="42" fillId="0" borderId="0" xfId="25" applyFont="1"/>
    <xf numFmtId="0" fontId="13" fillId="0" borderId="0" xfId="17" applyFont="1"/>
    <xf numFmtId="0" fontId="13" fillId="0" borderId="0" xfId="21" applyFont="1"/>
    <xf numFmtId="0" fontId="44" fillId="0" borderId="0" xfId="21" applyFont="1"/>
    <xf numFmtId="0" fontId="44" fillId="0" borderId="0" xfId="21" applyFont="1" applyAlignment="1">
      <alignment horizontal="center"/>
    </xf>
    <xf numFmtId="0" fontId="13" fillId="0" borderId="0" xfId="21" applyFont="1" applyAlignment="1">
      <alignment horizontal="left"/>
    </xf>
    <xf numFmtId="0" fontId="22" fillId="0" borderId="0" xfId="1" applyFont="1" applyFill="1" applyAlignment="1">
      <alignment horizontal="center" vertical="center" wrapText="1"/>
    </xf>
    <xf numFmtId="0" fontId="22" fillId="0" borderId="0" xfId="1" applyFont="1" applyFill="1" applyBorder="1" applyAlignment="1">
      <alignment horizontal="center" vertical="center" wrapText="1"/>
    </xf>
    <xf numFmtId="164" fontId="41" fillId="18" borderId="1" xfId="22" applyNumberFormat="1" applyFont="1" applyFill="1" applyBorder="1" applyAlignment="1" applyProtection="1">
      <alignment horizontal="center" vertical="center" wrapText="1"/>
    </xf>
    <xf numFmtId="0" fontId="22" fillId="0" borderId="0" xfId="21" applyFont="1"/>
    <xf numFmtId="0" fontId="22" fillId="0" borderId="0" xfId="1" applyFont="1" applyFill="1" applyBorder="1" applyAlignment="1">
      <alignment vertical="center" wrapText="1"/>
    </xf>
    <xf numFmtId="164" fontId="22" fillId="0" borderId="0" xfId="22" applyNumberFormat="1" applyFont="1" applyFill="1" applyBorder="1" applyAlignment="1">
      <alignment horizontal="center" vertical="center"/>
    </xf>
    <xf numFmtId="168" fontId="22" fillId="0" borderId="0" xfId="1" applyNumberFormat="1" applyFont="1" applyFill="1" applyBorder="1" applyAlignment="1">
      <alignment horizontal="right" vertical="center"/>
    </xf>
    <xf numFmtId="170" fontId="22" fillId="0" borderId="0" xfId="3" applyNumberFormat="1" applyFont="1" applyFill="1" applyBorder="1" applyAlignment="1">
      <alignment horizontal="right" vertical="center" wrapText="1"/>
    </xf>
    <xf numFmtId="171" fontId="22" fillId="0" borderId="0" xfId="1" applyNumberFormat="1" applyFont="1" applyFill="1" applyBorder="1" applyAlignment="1">
      <alignment horizontal="right" vertical="center" wrapText="1"/>
    </xf>
    <xf numFmtId="3" fontId="45" fillId="0" borderId="0" xfId="9" applyNumberFormat="1" applyFont="1" applyAlignment="1" applyProtection="1">
      <alignment horizontal="center" vertical="center"/>
      <protection hidden="1"/>
    </xf>
    <xf numFmtId="0" fontId="46" fillId="0" borderId="0" xfId="6" applyFont="1" applyFill="1" applyBorder="1" applyAlignment="1">
      <alignment horizontal="left" vertical="center"/>
    </xf>
    <xf numFmtId="0" fontId="15" fillId="0" borderId="70" xfId="6" applyFont="1" applyFill="1" applyBorder="1" applyAlignment="1">
      <alignment vertical="center"/>
    </xf>
    <xf numFmtId="0" fontId="47" fillId="0" borderId="0" xfId="27" applyFont="1" applyAlignment="1">
      <alignment horizontal="center" vertical="center"/>
    </xf>
    <xf numFmtId="0" fontId="3" fillId="0" borderId="0" xfId="27"/>
    <xf numFmtId="0" fontId="47" fillId="0" borderId="0" xfId="27" applyFont="1" applyAlignment="1">
      <alignment horizontal="justify" vertical="center"/>
    </xf>
    <xf numFmtId="0" fontId="48" fillId="0" borderId="0" xfId="27" applyFont="1" applyAlignment="1">
      <alignment horizontal="justify" vertical="center"/>
    </xf>
    <xf numFmtId="0" fontId="50" fillId="0" borderId="0" xfId="27" applyFont="1" applyAlignment="1">
      <alignment horizontal="justify" vertical="center"/>
    </xf>
    <xf numFmtId="0" fontId="53" fillId="0" borderId="0" xfId="27" applyFont="1" applyAlignment="1">
      <alignment horizontal="justify" vertical="center"/>
    </xf>
    <xf numFmtId="0" fontId="54" fillId="5" borderId="0" xfId="28" applyFont="1" applyFill="1" applyAlignment="1">
      <alignment vertical="center"/>
    </xf>
    <xf numFmtId="0" fontId="55" fillId="5" borderId="0" xfId="28" applyFont="1" applyFill="1" applyAlignment="1">
      <alignment horizontal="center" vertical="center"/>
    </xf>
    <xf numFmtId="164" fontId="55" fillId="5" borderId="0" xfId="29" applyNumberFormat="1" applyFont="1" applyFill="1" applyAlignment="1">
      <alignment vertical="center"/>
    </xf>
    <xf numFmtId="0" fontId="55" fillId="5" borderId="0" xfId="28" applyFont="1" applyFill="1" applyAlignment="1">
      <alignment vertical="center"/>
    </xf>
    <xf numFmtId="0" fontId="13" fillId="0" borderId="0" xfId="28" applyFont="1"/>
    <xf numFmtId="0" fontId="13" fillId="3" borderId="17" xfId="28" applyFont="1" applyFill="1" applyBorder="1"/>
    <xf numFmtId="0" fontId="13" fillId="3" borderId="17" xfId="28" applyFont="1" applyFill="1" applyBorder="1" applyAlignment="1">
      <alignment horizontal="center"/>
    </xf>
    <xf numFmtId="164" fontId="13" fillId="3" borderId="17" xfId="29" applyNumberFormat="1" applyFont="1" applyFill="1" applyBorder="1" applyAlignment="1">
      <alignment horizontal="right"/>
    </xf>
    <xf numFmtId="0" fontId="13" fillId="3" borderId="0" xfId="28" applyFont="1" applyFill="1" applyBorder="1"/>
    <xf numFmtId="0" fontId="13" fillId="0" borderId="8" xfId="28" applyFont="1" applyBorder="1"/>
    <xf numFmtId="0" fontId="13" fillId="0" borderId="8" xfId="28" applyFont="1" applyBorder="1" applyAlignment="1">
      <alignment horizontal="center" vertical="center"/>
    </xf>
    <xf numFmtId="164" fontId="56" fillId="20" borderId="8" xfId="29" applyNumberFormat="1" applyFont="1" applyFill="1" applyBorder="1" applyProtection="1">
      <protection locked="0"/>
    </xf>
    <xf numFmtId="0" fontId="13" fillId="0" borderId="5" xfId="28" applyFont="1" applyBorder="1"/>
    <xf numFmtId="0" fontId="13" fillId="0" borderId="0" xfId="28" applyFont="1" applyAlignment="1">
      <alignment horizontal="center"/>
    </xf>
    <xf numFmtId="164" fontId="13" fillId="0" borderId="0" xfId="29" applyNumberFormat="1" applyFont="1"/>
    <xf numFmtId="0" fontId="13" fillId="0" borderId="0" xfId="28" applyFont="1" applyBorder="1"/>
    <xf numFmtId="0" fontId="13" fillId="0" borderId="18" xfId="28" applyFont="1" applyBorder="1"/>
    <xf numFmtId="0" fontId="13" fillId="0" borderId="20" xfId="28" applyFont="1" applyBorder="1"/>
    <xf numFmtId="0" fontId="13" fillId="0" borderId="20" xfId="28" applyFont="1" applyFill="1" applyBorder="1"/>
    <xf numFmtId="0" fontId="13" fillId="0" borderId="8" xfId="28" applyFont="1" applyBorder="1" applyAlignment="1">
      <alignment horizontal="left"/>
    </xf>
    <xf numFmtId="0" fontId="13" fillId="0" borderId="17" xfId="28" applyFont="1" applyBorder="1"/>
    <xf numFmtId="0" fontId="13" fillId="0" borderId="18" xfId="28" applyFont="1" applyBorder="1" applyAlignment="1">
      <alignment horizontal="left" wrapText="1"/>
    </xf>
    <xf numFmtId="0" fontId="13" fillId="0" borderId="8" xfId="28" applyFont="1" applyBorder="1" applyAlignment="1">
      <alignment horizontal="center"/>
    </xf>
    <xf numFmtId="9" fontId="13" fillId="0" borderId="8" xfId="30" applyFont="1" applyBorder="1"/>
    <xf numFmtId="0" fontId="13" fillId="3" borderId="8" xfId="28" applyFont="1" applyFill="1" applyBorder="1"/>
    <xf numFmtId="0" fontId="13" fillId="3" borderId="8" xfId="28" applyFont="1" applyFill="1" applyBorder="1" applyAlignment="1">
      <alignment horizontal="center"/>
    </xf>
    <xf numFmtId="165" fontId="26" fillId="3" borderId="8" xfId="28" applyNumberFormat="1" applyFont="1" applyFill="1" applyBorder="1"/>
    <xf numFmtId="0" fontId="13" fillId="3" borderId="8" xfId="27" applyFont="1" applyFill="1" applyBorder="1"/>
    <xf numFmtId="0" fontId="13" fillId="0" borderId="8" xfId="27" applyFont="1" applyBorder="1"/>
    <xf numFmtId="165" fontId="13" fillId="0" borderId="8" xfId="29" applyNumberFormat="1" applyFont="1" applyBorder="1"/>
    <xf numFmtId="166" fontId="13" fillId="0" borderId="0" xfId="29" applyNumberFormat="1" applyFont="1"/>
    <xf numFmtId="0" fontId="13" fillId="0" borderId="0" xfId="27" applyFont="1"/>
    <xf numFmtId="0" fontId="13" fillId="0" borderId="0" xfId="28" applyFont="1" applyBorder="1" applyAlignment="1">
      <alignment horizontal="center"/>
    </xf>
    <xf numFmtId="9" fontId="56" fillId="4" borderId="8" xfId="30" applyFont="1" applyFill="1" applyBorder="1"/>
    <xf numFmtId="164" fontId="13" fillId="4" borderId="8" xfId="29" applyNumberFormat="1" applyFont="1" applyFill="1" applyBorder="1"/>
    <xf numFmtId="0" fontId="26" fillId="0" borderId="19" xfId="28" applyFont="1" applyBorder="1" applyAlignment="1">
      <alignment vertical="center"/>
    </xf>
    <xf numFmtId="0" fontId="26" fillId="0" borderId="19" xfId="28" applyFont="1" applyBorder="1" applyAlignment="1">
      <alignment horizontal="center" vertical="center"/>
    </xf>
    <xf numFmtId="164" fontId="57" fillId="2" borderId="19" xfId="29" applyNumberFormat="1" applyFont="1" applyFill="1" applyBorder="1" applyAlignment="1">
      <alignment vertical="center"/>
    </xf>
    <xf numFmtId="0" fontId="13" fillId="5" borderId="0" xfId="28" applyFont="1" applyFill="1"/>
    <xf numFmtId="0" fontId="13" fillId="5" borderId="0" xfId="28" applyFont="1" applyFill="1" applyAlignment="1">
      <alignment horizontal="center"/>
    </xf>
    <xf numFmtId="164" fontId="13" fillId="5" borderId="0" xfId="29" applyNumberFormat="1" applyFont="1" applyFill="1"/>
    <xf numFmtId="14" fontId="13" fillId="0" borderId="0" xfId="28" applyNumberFormat="1" applyFont="1"/>
    <xf numFmtId="165" fontId="13" fillId="0" borderId="18" xfId="29" applyNumberFormat="1" applyFont="1" applyFill="1" applyBorder="1"/>
    <xf numFmtId="165" fontId="13" fillId="0" borderId="8" xfId="29" applyNumberFormat="1" applyFont="1" applyFill="1" applyBorder="1"/>
    <xf numFmtId="164" fontId="13" fillId="20" borderId="18" xfId="29" applyNumberFormat="1" applyFont="1" applyFill="1" applyBorder="1"/>
    <xf numFmtId="164" fontId="13" fillId="20" borderId="8" xfId="29" applyNumberFormat="1" applyFont="1" applyFill="1" applyBorder="1"/>
    <xf numFmtId="0" fontId="13" fillId="0" borderId="34" xfId="28" applyFont="1" applyBorder="1"/>
    <xf numFmtId="0" fontId="15" fillId="0" borderId="14" xfId="6" applyFont="1" applyFill="1" applyBorder="1" applyAlignment="1">
      <alignment horizontal="center" vertical="center" wrapText="1"/>
    </xf>
    <xf numFmtId="0" fontId="15" fillId="0" borderId="16" xfId="6" applyFont="1" applyFill="1" applyBorder="1" applyAlignment="1">
      <alignment horizontal="center" vertical="center" wrapText="1"/>
    </xf>
    <xf numFmtId="0" fontId="15" fillId="0" borderId="6" xfId="6" applyFont="1" applyFill="1" applyBorder="1" applyAlignment="1">
      <alignment horizontal="left" vertical="center" wrapText="1" indent="1"/>
    </xf>
    <xf numFmtId="0" fontId="15" fillId="0" borderId="6" xfId="6" applyFont="1" applyFill="1" applyBorder="1" applyAlignment="1">
      <alignment horizontal="center" vertical="center" wrapText="1"/>
    </xf>
    <xf numFmtId="0" fontId="14" fillId="0" borderId="0" xfId="6" applyFont="1" applyFill="1" applyBorder="1" applyAlignment="1">
      <alignment horizontal="left" vertical="center"/>
    </xf>
    <xf numFmtId="0" fontId="14" fillId="3" borderId="6" xfId="6" applyFont="1" applyFill="1" applyBorder="1" applyAlignment="1">
      <alignment horizontal="center" vertical="center" wrapText="1"/>
    </xf>
    <xf numFmtId="0" fontId="14" fillId="6" borderId="6" xfId="6" applyFont="1" applyFill="1" applyBorder="1" applyAlignment="1">
      <alignment horizontal="center" vertical="center" wrapText="1"/>
    </xf>
    <xf numFmtId="0" fontId="59" fillId="0" borderId="0" xfId="5" applyFont="1" applyFill="1" applyBorder="1" applyAlignment="1">
      <alignment vertical="center"/>
    </xf>
    <xf numFmtId="0" fontId="2" fillId="0" borderId="0" xfId="8" applyFont="1" applyFill="1" applyAlignment="1">
      <alignment horizontal="center" vertical="center" wrapText="1"/>
    </xf>
    <xf numFmtId="0" fontId="59" fillId="0" borderId="0" xfId="6" applyFont="1" applyFill="1" applyBorder="1" applyAlignment="1">
      <alignment vertical="center"/>
    </xf>
    <xf numFmtId="0" fontId="59" fillId="0" borderId="8" xfId="6" applyFont="1" applyFill="1" applyBorder="1" applyAlignment="1">
      <alignment horizontal="center" vertical="center" wrapText="1"/>
    </xf>
    <xf numFmtId="0" fontId="59" fillId="0" borderId="0" xfId="6" applyFont="1" applyFill="1" applyBorder="1" applyAlignment="1">
      <alignment horizontal="left" vertical="center" wrapText="1" indent="1"/>
    </xf>
    <xf numFmtId="0" fontId="59" fillId="0" borderId="0" xfId="6" applyFont="1" applyFill="1" applyBorder="1" applyAlignment="1">
      <alignment horizontal="center" vertical="center" wrapText="1"/>
    </xf>
    <xf numFmtId="0" fontId="58" fillId="0" borderId="0" xfId="8" applyFont="1" applyFill="1" applyAlignment="1">
      <alignment horizontal="left" vertical="center" wrapText="1" indent="1"/>
    </xf>
    <xf numFmtId="0" fontId="2" fillId="0" borderId="0" xfId="17" applyFont="1" applyAlignment="1">
      <alignment horizontal="center" vertical="center" wrapText="1"/>
    </xf>
    <xf numFmtId="0" fontId="46" fillId="3" borderId="6" xfId="6" applyFont="1" applyFill="1" applyBorder="1" applyAlignment="1">
      <alignment horizontal="center" vertical="center" wrapText="1"/>
    </xf>
    <xf numFmtId="0" fontId="59" fillId="0" borderId="6" xfId="6" applyFont="1" applyFill="1" applyBorder="1" applyAlignment="1">
      <alignment horizontal="left" vertical="center" wrapText="1" indent="1"/>
    </xf>
    <xf numFmtId="0" fontId="59" fillId="0" borderId="6" xfId="6" applyFont="1" applyFill="1" applyBorder="1" applyAlignment="1">
      <alignment horizontal="center" vertical="center" wrapText="1"/>
    </xf>
    <xf numFmtId="0" fontId="59" fillId="0" borderId="6" xfId="17" applyFont="1" applyFill="1" applyBorder="1" applyAlignment="1">
      <alignment horizontal="center" vertical="center" wrapText="1"/>
    </xf>
    <xf numFmtId="0" fontId="59" fillId="0" borderId="8" xfId="6" applyFont="1" applyFill="1" applyBorder="1" applyAlignment="1">
      <alignment vertical="center" wrapText="1"/>
    </xf>
    <xf numFmtId="0" fontId="46" fillId="3" borderId="6" xfId="5" applyFont="1" applyFill="1" applyBorder="1" applyAlignment="1">
      <alignment horizontal="center" vertical="center"/>
    </xf>
    <xf numFmtId="0" fontId="59" fillId="0" borderId="6" xfId="5" applyFont="1" applyFill="1" applyBorder="1" applyAlignment="1">
      <alignment vertical="center"/>
    </xf>
    <xf numFmtId="0" fontId="46" fillId="0" borderId="6" xfId="5" applyFont="1" applyFill="1" applyBorder="1" applyAlignment="1">
      <alignment horizontal="center" vertical="center"/>
    </xf>
    <xf numFmtId="0" fontId="59" fillId="0" borderId="0" xfId="0" applyFont="1" applyFill="1" applyBorder="1" applyAlignment="1">
      <alignment vertical="center"/>
    </xf>
    <xf numFmtId="0" fontId="15" fillId="0" borderId="0" xfId="21" applyFont="1" applyFill="1" applyBorder="1" applyAlignment="1">
      <alignment vertical="center"/>
    </xf>
    <xf numFmtId="49" fontId="3" fillId="0" borderId="0" xfId="32" applyNumberFormat="1" applyFont="1" applyAlignment="1" applyProtection="1">
      <alignment horizontal="center" vertical="center"/>
      <protection hidden="1"/>
    </xf>
    <xf numFmtId="0" fontId="3" fillId="0" borderId="0" xfId="32" applyFont="1" applyProtection="1">
      <protection hidden="1"/>
    </xf>
    <xf numFmtId="0" fontId="23" fillId="5" borderId="71" xfId="32" applyFont="1" applyFill="1" applyBorder="1" applyAlignment="1" applyProtection="1">
      <alignment horizontal="center" vertical="center"/>
      <protection hidden="1"/>
    </xf>
    <xf numFmtId="0" fontId="23" fillId="5" borderId="72" xfId="32" applyFont="1" applyFill="1" applyBorder="1" applyAlignment="1" applyProtection="1">
      <alignment horizontal="center" vertical="center"/>
      <protection hidden="1"/>
    </xf>
    <xf numFmtId="0" fontId="23" fillId="5" borderId="73" xfId="32" applyFont="1" applyFill="1" applyBorder="1" applyAlignment="1" applyProtection="1">
      <alignment horizontal="center" vertical="center"/>
      <protection hidden="1"/>
    </xf>
    <xf numFmtId="3" fontId="23" fillId="5" borderId="72" xfId="9" applyNumberFormat="1" applyFont="1" applyFill="1" applyBorder="1" applyAlignment="1" applyProtection="1">
      <alignment horizontal="center" vertical="center"/>
      <protection hidden="1"/>
    </xf>
    <xf numFmtId="0" fontId="23" fillId="5" borderId="74" xfId="32" applyFont="1" applyFill="1" applyBorder="1" applyAlignment="1" applyProtection="1">
      <alignment horizontal="center" vertical="center"/>
      <protection hidden="1"/>
    </xf>
    <xf numFmtId="49" fontId="3" fillId="0" borderId="0" xfId="9" applyNumberFormat="1" applyFont="1" applyAlignment="1" applyProtection="1">
      <alignment horizontal="center" vertical="center"/>
      <protection hidden="1"/>
    </xf>
    <xf numFmtId="0" fontId="3" fillId="0" borderId="0" xfId="9" applyFont="1" applyAlignment="1" applyProtection="1">
      <alignment vertical="center"/>
      <protection hidden="1"/>
    </xf>
    <xf numFmtId="0" fontId="3" fillId="0" borderId="0" xfId="32" applyFont="1" applyAlignment="1" applyProtection="1">
      <alignment horizontal="right" vertical="center"/>
      <protection hidden="1"/>
    </xf>
    <xf numFmtId="0" fontId="21" fillId="0" borderId="8" xfId="32" applyFont="1" applyBorder="1" applyAlignment="1" applyProtection="1">
      <alignment vertical="center"/>
      <protection hidden="1"/>
    </xf>
    <xf numFmtId="0" fontId="3" fillId="3" borderId="75" xfId="32" applyFont="1" applyFill="1" applyBorder="1" applyAlignment="1" applyProtection="1">
      <alignment horizontal="center" vertical="center"/>
      <protection locked="0" hidden="1"/>
    </xf>
    <xf numFmtId="0" fontId="3" fillId="3" borderId="24" xfId="32" applyFont="1" applyFill="1" applyBorder="1" applyAlignment="1" applyProtection="1">
      <alignment horizontal="center" vertical="center"/>
      <protection locked="0" hidden="1"/>
    </xf>
    <xf numFmtId="0" fontId="3" fillId="3" borderId="25" xfId="32" applyFont="1" applyFill="1" applyBorder="1" applyAlignment="1" applyProtection="1">
      <alignment horizontal="center" vertical="center"/>
      <protection locked="0" hidden="1"/>
    </xf>
    <xf numFmtId="0" fontId="3" fillId="3" borderId="26" xfId="32" applyFont="1" applyFill="1" applyBorder="1" applyAlignment="1" applyProtection="1">
      <alignment horizontal="center" vertical="center"/>
      <protection locked="0" hidden="1"/>
    </xf>
    <xf numFmtId="0" fontId="3" fillId="3" borderId="76" xfId="32" applyFont="1" applyFill="1" applyBorder="1" applyAlignment="1" applyProtection="1">
      <alignment horizontal="center" vertical="center"/>
      <protection locked="0" hidden="1"/>
    </xf>
    <xf numFmtId="0" fontId="3" fillId="3" borderId="0" xfId="32" applyFont="1" applyFill="1" applyAlignment="1" applyProtection="1">
      <alignment horizontal="left" vertical="center" indent="1"/>
      <protection locked="0" hidden="1"/>
    </xf>
    <xf numFmtId="0" fontId="21" fillId="0" borderId="5" xfId="32" applyFont="1" applyBorder="1" applyAlignment="1" applyProtection="1">
      <alignment vertical="center"/>
      <protection hidden="1"/>
    </xf>
    <xf numFmtId="3" fontId="3" fillId="3" borderId="77" xfId="9" applyNumberFormat="1" applyFont="1" applyFill="1" applyBorder="1" applyAlignment="1" applyProtection="1">
      <alignment horizontal="center" vertical="center"/>
      <protection locked="0" hidden="1"/>
    </xf>
    <xf numFmtId="3" fontId="3" fillId="3" borderId="27" xfId="9" applyNumberFormat="1" applyFont="1" applyFill="1" applyBorder="1" applyAlignment="1" applyProtection="1">
      <alignment horizontal="center" vertical="center"/>
      <protection locked="0" hidden="1"/>
    </xf>
    <xf numFmtId="3" fontId="3" fillId="3" borderId="28" xfId="9" applyNumberFormat="1" applyFont="1" applyFill="1" applyBorder="1" applyAlignment="1" applyProtection="1">
      <alignment horizontal="center" vertical="center"/>
      <protection locked="0" hidden="1"/>
    </xf>
    <xf numFmtId="3" fontId="3" fillId="3" borderId="29" xfId="9" applyNumberFormat="1" applyFont="1" applyFill="1" applyBorder="1" applyAlignment="1" applyProtection="1">
      <alignment horizontal="center" vertical="center"/>
      <protection locked="0" hidden="1"/>
    </xf>
    <xf numFmtId="3" fontId="3" fillId="3" borderId="78" xfId="9" applyNumberFormat="1" applyFont="1" applyFill="1" applyBorder="1" applyAlignment="1" applyProtection="1">
      <alignment horizontal="center" vertical="center"/>
      <protection locked="0" hidden="1"/>
    </xf>
    <xf numFmtId="9" fontId="21" fillId="0" borderId="19" xfId="33" applyFont="1" applyBorder="1" applyAlignment="1" applyProtection="1">
      <alignment vertical="center"/>
      <protection hidden="1"/>
    </xf>
    <xf numFmtId="9" fontId="3" fillId="0" borderId="79" xfId="32" applyNumberFormat="1" applyFont="1" applyBorder="1" applyAlignment="1" applyProtection="1">
      <alignment horizontal="center" vertical="center"/>
      <protection hidden="1"/>
    </xf>
    <xf numFmtId="9" fontId="3" fillId="0" borderId="30" xfId="32" applyNumberFormat="1" applyFont="1" applyBorder="1" applyAlignment="1" applyProtection="1">
      <alignment horizontal="center" vertical="center"/>
      <protection hidden="1"/>
    </xf>
    <xf numFmtId="9" fontId="3" fillId="0" borderId="31" xfId="32" applyNumberFormat="1" applyFont="1" applyBorder="1" applyAlignment="1" applyProtection="1">
      <alignment horizontal="center" vertical="center"/>
      <protection hidden="1"/>
    </xf>
    <xf numFmtId="9" fontId="3" fillId="0" borderId="32" xfId="32" applyNumberFormat="1" applyFont="1" applyBorder="1" applyAlignment="1" applyProtection="1">
      <alignment horizontal="center" vertical="center"/>
      <protection hidden="1"/>
    </xf>
    <xf numFmtId="9" fontId="3" fillId="0" borderId="80" xfId="32" applyNumberFormat="1" applyFont="1" applyBorder="1" applyAlignment="1" applyProtection="1">
      <alignment horizontal="center" vertical="center"/>
      <protection hidden="1"/>
    </xf>
    <xf numFmtId="0" fontId="22" fillId="9" borderId="1" xfId="32" applyFont="1" applyFill="1" applyBorder="1" applyAlignment="1" applyProtection="1">
      <alignment horizontal="center" vertical="center" wrapText="1"/>
      <protection hidden="1"/>
    </xf>
    <xf numFmtId="0" fontId="23" fillId="10" borderId="1" xfId="32" applyNumberFormat="1" applyFont="1" applyFill="1" applyBorder="1" applyAlignment="1" applyProtection="1">
      <alignment horizontal="center" vertical="center" wrapText="1"/>
      <protection hidden="1"/>
    </xf>
    <xf numFmtId="0" fontId="23" fillId="11" borderId="1" xfId="32" applyNumberFormat="1" applyFont="1" applyFill="1" applyBorder="1" applyAlignment="1" applyProtection="1">
      <alignment horizontal="center" vertical="center" wrapText="1"/>
      <protection hidden="1"/>
    </xf>
    <xf numFmtId="0" fontId="23" fillId="12" borderId="1" xfId="32" applyNumberFormat="1" applyFont="1" applyFill="1" applyBorder="1" applyAlignment="1" applyProtection="1">
      <alignment horizontal="center" vertical="center" wrapText="1"/>
      <protection hidden="1"/>
    </xf>
    <xf numFmtId="9" fontId="25" fillId="0" borderId="1" xfId="33" applyFont="1" applyFill="1" applyBorder="1" applyAlignment="1" applyProtection="1">
      <alignment horizontal="right" vertical="center"/>
      <protection hidden="1"/>
    </xf>
    <xf numFmtId="9" fontId="25" fillId="0" borderId="1" xfId="33" applyNumberFormat="1" applyFont="1" applyFill="1" applyBorder="1" applyAlignment="1" applyProtection="1">
      <alignment horizontal="right" vertical="center"/>
      <protection hidden="1"/>
    </xf>
    <xf numFmtId="164" fontId="25" fillId="0" borderId="1" xfId="33" applyNumberFormat="1" applyFont="1" applyFill="1" applyBorder="1" applyAlignment="1" applyProtection="1">
      <alignment horizontal="right" vertical="center"/>
      <protection hidden="1"/>
    </xf>
    <xf numFmtId="167" fontId="25" fillId="0" borderId="1" xfId="33" applyNumberFormat="1" applyFont="1" applyFill="1" applyBorder="1" applyAlignment="1" applyProtection="1">
      <alignment horizontal="right" vertical="center"/>
      <protection hidden="1"/>
    </xf>
    <xf numFmtId="0" fontId="3" fillId="0" borderId="0" xfId="32" applyFont="1" applyFill="1" applyProtection="1">
      <protection hidden="1"/>
    </xf>
    <xf numFmtId="167" fontId="25" fillId="0" borderId="1" xfId="22" applyNumberFormat="1" applyFont="1" applyFill="1" applyBorder="1" applyAlignment="1" applyProtection="1">
      <alignment horizontal="center" vertical="center"/>
      <protection hidden="1"/>
    </xf>
    <xf numFmtId="9" fontId="25" fillId="0" borderId="1" xfId="33" applyFont="1" applyFill="1" applyBorder="1" applyAlignment="1" applyProtection="1">
      <alignment horizontal="center" vertical="center"/>
      <protection hidden="1"/>
    </xf>
    <xf numFmtId="164" fontId="25" fillId="0" borderId="1" xfId="34" applyNumberFormat="1" applyFont="1" applyFill="1" applyBorder="1" applyAlignment="1" applyProtection="1">
      <alignment horizontal="center" vertical="center"/>
      <protection hidden="1"/>
    </xf>
    <xf numFmtId="0" fontId="3" fillId="0" borderId="0" xfId="32" applyFont="1" applyAlignment="1" applyProtection="1">
      <alignment horizontal="left"/>
      <protection hidden="1"/>
    </xf>
    <xf numFmtId="164" fontId="24" fillId="3" borderId="23" xfId="34" applyNumberFormat="1" applyFont="1" applyFill="1" applyBorder="1" applyAlignment="1" applyProtection="1">
      <alignment horizontal="center" vertical="center"/>
      <protection locked="0" hidden="1"/>
    </xf>
    <xf numFmtId="9" fontId="24" fillId="0" borderId="23" xfId="33" applyFont="1" applyFill="1" applyBorder="1" applyAlignment="1" applyProtection="1">
      <alignment horizontal="right" vertical="center"/>
      <protection hidden="1"/>
    </xf>
    <xf numFmtId="164" fontId="24" fillId="0" borderId="23" xfId="34" applyNumberFormat="1" applyFont="1" applyFill="1" applyBorder="1" applyAlignment="1" applyProtection="1">
      <alignment horizontal="right" vertical="center"/>
      <protection hidden="1"/>
    </xf>
    <xf numFmtId="167" fontId="24" fillId="0" borderId="23" xfId="34" applyNumberFormat="1" applyFont="1" applyFill="1" applyBorder="1" applyAlignment="1" applyProtection="1">
      <alignment horizontal="right" vertical="center"/>
      <protection hidden="1"/>
    </xf>
    <xf numFmtId="167" fontId="24" fillId="0" borderId="23" xfId="20" applyNumberFormat="1" applyFont="1" applyFill="1" applyBorder="1" applyAlignment="1" applyProtection="1">
      <alignment horizontal="center" vertical="center"/>
      <protection hidden="1"/>
    </xf>
    <xf numFmtId="9" fontId="24" fillId="3" borderId="23" xfId="33" applyFont="1" applyFill="1" applyBorder="1" applyAlignment="1" applyProtection="1">
      <alignment vertical="center"/>
      <protection locked="0" hidden="1"/>
    </xf>
    <xf numFmtId="164" fontId="24" fillId="3" borderId="23" xfId="34" applyNumberFormat="1" applyFont="1" applyFill="1" applyBorder="1" applyAlignment="1" applyProtection="1">
      <alignment vertical="center"/>
      <protection locked="0" hidden="1"/>
    </xf>
    <xf numFmtId="164" fontId="24" fillId="0" borderId="23" xfId="34" applyNumberFormat="1" applyFont="1" applyFill="1" applyBorder="1" applyAlignment="1" applyProtection="1">
      <alignment vertical="center"/>
      <protection hidden="1"/>
    </xf>
    <xf numFmtId="3" fontId="3" fillId="0" borderId="0" xfId="9" applyNumberFormat="1" applyFont="1" applyAlignment="1" applyProtection="1">
      <alignment horizontal="center" vertical="center"/>
      <protection hidden="1"/>
    </xf>
    <xf numFmtId="3" fontId="3" fillId="0" borderId="0" xfId="9" applyNumberFormat="1" applyFont="1" applyAlignment="1" applyProtection="1">
      <alignment vertical="center"/>
      <protection hidden="1"/>
    </xf>
    <xf numFmtId="164" fontId="3" fillId="0" borderId="0" xfId="34" applyNumberFormat="1" applyFont="1" applyAlignment="1" applyProtection="1">
      <alignment vertical="center"/>
      <protection hidden="1"/>
    </xf>
    <xf numFmtId="0" fontId="65" fillId="15" borderId="0" xfId="1" applyFont="1" applyFill="1" applyBorder="1" applyAlignment="1">
      <alignment vertical="center"/>
    </xf>
    <xf numFmtId="168" fontId="65" fillId="15" borderId="0" xfId="1" applyNumberFormat="1" applyFont="1" applyFill="1" applyBorder="1" applyAlignment="1">
      <alignment horizontal="right" vertical="center"/>
    </xf>
    <xf numFmtId="3" fontId="65" fillId="15" borderId="0" xfId="1" applyNumberFormat="1" applyFont="1" applyFill="1" applyBorder="1" applyAlignment="1">
      <alignment horizontal="center" vertical="center"/>
    </xf>
    <xf numFmtId="0" fontId="65" fillId="15" borderId="0" xfId="1" applyFont="1" applyFill="1" applyAlignment="1">
      <alignment vertical="center"/>
    </xf>
    <xf numFmtId="169" fontId="66" fillId="0" borderId="0" xfId="23" applyNumberFormat="1" applyFont="1" applyAlignment="1" applyProtection="1">
      <alignment vertical="center"/>
      <protection locked="0"/>
    </xf>
    <xf numFmtId="173" fontId="66" fillId="0" borderId="0" xfId="31" applyNumberFormat="1" applyFont="1" applyAlignment="1" applyProtection="1">
      <alignment vertical="center"/>
      <protection locked="0"/>
    </xf>
    <xf numFmtId="164" fontId="66" fillId="0" borderId="0" xfId="22" applyNumberFormat="1" applyFont="1" applyAlignment="1">
      <alignment vertical="center"/>
    </xf>
    <xf numFmtId="0" fontId="66" fillId="0" borderId="0" xfId="0" applyFont="1" applyAlignment="1">
      <alignment vertical="center"/>
    </xf>
    <xf numFmtId="0" fontId="66" fillId="0" borderId="0" xfId="1" applyFont="1" applyBorder="1" applyAlignment="1">
      <alignment horizontal="centerContinuous" vertical="center"/>
    </xf>
    <xf numFmtId="0" fontId="65" fillId="0" borderId="0" xfId="1" applyFont="1" applyBorder="1" applyAlignment="1">
      <alignment horizontal="center" vertical="center"/>
    </xf>
    <xf numFmtId="168" fontId="66" fillId="0" borderId="0" xfId="1" applyNumberFormat="1" applyFont="1" applyBorder="1" applyAlignment="1">
      <alignment horizontal="right" vertical="center"/>
    </xf>
    <xf numFmtId="3" fontId="66" fillId="0" borderId="0" xfId="1" applyNumberFormat="1" applyFont="1" applyBorder="1" applyAlignment="1">
      <alignment horizontal="center" vertical="center"/>
    </xf>
    <xf numFmtId="14" fontId="66" fillId="2" borderId="0" xfId="1" quotePrefix="1" applyNumberFormat="1" applyFont="1" applyFill="1" applyBorder="1" applyAlignment="1">
      <alignment horizontal="left" vertical="center"/>
    </xf>
    <xf numFmtId="173" fontId="66" fillId="2" borderId="0" xfId="31" quotePrefix="1" applyNumberFormat="1" applyFont="1" applyFill="1" applyBorder="1" applyAlignment="1">
      <alignment horizontal="left" vertical="center"/>
    </xf>
    <xf numFmtId="0" fontId="65" fillId="0" borderId="0" xfId="1" applyFont="1" applyBorder="1" applyAlignment="1">
      <alignment horizontal="centerContinuous" vertical="center"/>
    </xf>
    <xf numFmtId="169" fontId="65" fillId="0" borderId="0" xfId="23" applyNumberFormat="1" applyFont="1" applyAlignment="1" applyProtection="1">
      <alignment vertical="center"/>
      <protection locked="0"/>
    </xf>
    <xf numFmtId="168" fontId="65" fillId="0" borderId="0" xfId="1" applyNumberFormat="1" applyFont="1" applyBorder="1" applyAlignment="1">
      <alignment horizontal="right" vertical="center"/>
    </xf>
    <xf numFmtId="3" fontId="65" fillId="0" borderId="0" xfId="1" applyNumberFormat="1" applyFont="1" applyBorder="1" applyAlignment="1">
      <alignment horizontal="center" vertical="center"/>
    </xf>
    <xf numFmtId="0" fontId="65" fillId="0" borderId="0" xfId="0" applyFont="1" applyAlignment="1">
      <alignment vertical="center"/>
    </xf>
    <xf numFmtId="14" fontId="65" fillId="2" borderId="0" xfId="1" applyNumberFormat="1" applyFont="1" applyFill="1" applyBorder="1" applyAlignment="1">
      <alignment horizontal="left" vertical="center"/>
    </xf>
    <xf numFmtId="173" fontId="65" fillId="2" borderId="0" xfId="31" applyNumberFormat="1" applyFont="1" applyFill="1" applyBorder="1" applyAlignment="1">
      <alignment horizontal="left" vertical="center"/>
    </xf>
    <xf numFmtId="164" fontId="65" fillId="0" borderId="0" xfId="22" applyNumberFormat="1" applyFont="1" applyAlignment="1">
      <alignment vertical="center"/>
    </xf>
    <xf numFmtId="0" fontId="67" fillId="0" borderId="0" xfId="1" applyFont="1" applyBorder="1" applyAlignment="1">
      <alignment horizontal="center" vertical="center"/>
    </xf>
    <xf numFmtId="173" fontId="67" fillId="0" borderId="0" xfId="31" applyNumberFormat="1" applyFont="1" applyBorder="1" applyAlignment="1">
      <alignment horizontal="center" vertical="center"/>
    </xf>
    <xf numFmtId="0" fontId="66" fillId="0" borderId="0" xfId="1" applyFont="1" applyBorder="1" applyAlignment="1">
      <alignment vertical="center"/>
    </xf>
    <xf numFmtId="169" fontId="66" fillId="0" borderId="0" xfId="23" applyNumberFormat="1" applyFont="1" applyBorder="1" applyAlignment="1" applyProtection="1">
      <alignment vertical="center"/>
      <protection locked="0"/>
    </xf>
    <xf numFmtId="0" fontId="65" fillId="0" borderId="0" xfId="1" applyFont="1" applyBorder="1" applyAlignment="1">
      <alignment vertical="center"/>
    </xf>
    <xf numFmtId="169" fontId="66" fillId="2" borderId="0" xfId="23" applyNumberFormat="1" applyFont="1" applyFill="1" applyBorder="1" applyAlignment="1" applyProtection="1">
      <alignment vertical="center"/>
      <protection locked="0"/>
    </xf>
    <xf numFmtId="14" fontId="68" fillId="0" borderId="0" xfId="1" applyNumberFormat="1" applyFont="1" applyFill="1" applyBorder="1" applyAlignment="1">
      <alignment horizontal="center" vertical="center" wrapText="1"/>
    </xf>
    <xf numFmtId="173" fontId="68" fillId="0" borderId="0" xfId="31" applyNumberFormat="1" applyFont="1" applyFill="1" applyBorder="1" applyAlignment="1">
      <alignment horizontal="center" vertical="center" wrapText="1"/>
    </xf>
    <xf numFmtId="0" fontId="66" fillId="2" borderId="0" xfId="1" applyNumberFormat="1" applyFont="1" applyFill="1" applyBorder="1" applyAlignment="1">
      <alignment horizontal="left" vertical="center"/>
    </xf>
    <xf numFmtId="0" fontId="69" fillId="2" borderId="0" xfId="1" applyNumberFormat="1" applyFont="1" applyFill="1" applyBorder="1" applyAlignment="1">
      <alignment horizontal="left" vertical="center"/>
    </xf>
    <xf numFmtId="0" fontId="66" fillId="0" borderId="0" xfId="1" applyNumberFormat="1" applyFont="1" applyFill="1" applyBorder="1" applyAlignment="1">
      <alignment horizontal="left" vertical="center"/>
    </xf>
    <xf numFmtId="3" fontId="66" fillId="0" borderId="0" xfId="1" applyNumberFormat="1" applyFont="1" applyFill="1" applyBorder="1" applyAlignment="1">
      <alignment horizontal="center" vertical="center"/>
    </xf>
    <xf numFmtId="169" fontId="65" fillId="0" borderId="0" xfId="23" applyNumberFormat="1" applyFont="1" applyFill="1" applyBorder="1" applyAlignment="1" applyProtection="1">
      <alignment horizontal="center" vertical="center" wrapText="1"/>
      <protection locked="0"/>
    </xf>
    <xf numFmtId="173" fontId="65" fillId="0" borderId="0" xfId="31" applyNumberFormat="1" applyFont="1" applyFill="1" applyBorder="1" applyAlignment="1" applyProtection="1">
      <alignment horizontal="center" vertical="center" wrapText="1"/>
      <protection locked="0"/>
    </xf>
    <xf numFmtId="0" fontId="65" fillId="0" borderId="0" xfId="0" applyFont="1" applyAlignment="1">
      <alignment horizontal="center" vertical="center"/>
    </xf>
    <xf numFmtId="0" fontId="65" fillId="2" borderId="81" xfId="0" applyFont="1" applyFill="1" applyBorder="1" applyAlignment="1" applyProtection="1">
      <alignment horizontal="center" vertical="center" wrapText="1"/>
      <protection locked="0"/>
    </xf>
    <xf numFmtId="0" fontId="65" fillId="2" borderId="82" xfId="0" applyFont="1" applyFill="1" applyBorder="1" applyAlignment="1" applyProtection="1">
      <alignment horizontal="center" vertical="center" wrapText="1"/>
      <protection locked="0"/>
    </xf>
    <xf numFmtId="0" fontId="65" fillId="2" borderId="83" xfId="0" applyFont="1" applyFill="1" applyBorder="1" applyAlignment="1" applyProtection="1">
      <alignment horizontal="center" vertical="center" wrapText="1"/>
      <protection locked="0"/>
    </xf>
    <xf numFmtId="3" fontId="65" fillId="2" borderId="83" xfId="22" applyNumberFormat="1" applyFont="1" applyFill="1" applyBorder="1" applyAlignment="1" applyProtection="1">
      <alignment horizontal="center" vertical="center" wrapText="1"/>
      <protection locked="0"/>
    </xf>
    <xf numFmtId="43" fontId="65" fillId="2" borderId="82" xfId="22" applyFont="1" applyFill="1" applyBorder="1" applyAlignment="1" applyProtection="1">
      <alignment horizontal="center" vertical="center" wrapText="1"/>
      <protection locked="0"/>
    </xf>
    <xf numFmtId="169" fontId="65" fillId="2" borderId="83" xfId="23" applyNumberFormat="1" applyFont="1" applyFill="1" applyBorder="1" applyAlignment="1" applyProtection="1">
      <alignment horizontal="center" vertical="center" wrapText="1"/>
      <protection locked="0"/>
    </xf>
    <xf numFmtId="169" fontId="65" fillId="2" borderId="84" xfId="23" applyNumberFormat="1" applyFont="1" applyFill="1" applyBorder="1" applyAlignment="1" applyProtection="1">
      <alignment horizontal="center" vertical="center" wrapText="1"/>
      <protection locked="0"/>
    </xf>
    <xf numFmtId="169" fontId="65" fillId="2" borderId="81" xfId="23" applyNumberFormat="1" applyFont="1" applyFill="1" applyBorder="1" applyAlignment="1" applyProtection="1">
      <alignment horizontal="center" vertical="center" wrapText="1"/>
      <protection locked="0"/>
    </xf>
    <xf numFmtId="169" fontId="65" fillId="2" borderId="87" xfId="23" applyNumberFormat="1" applyFont="1" applyFill="1" applyBorder="1" applyAlignment="1" applyProtection="1">
      <alignment horizontal="center" vertical="center" wrapText="1"/>
      <protection locked="0"/>
    </xf>
    <xf numFmtId="173" fontId="65" fillId="2" borderId="88" xfId="31" applyNumberFormat="1" applyFont="1" applyFill="1" applyBorder="1" applyAlignment="1" applyProtection="1">
      <alignment horizontal="center" vertical="center" wrapText="1"/>
      <protection locked="0"/>
    </xf>
    <xf numFmtId="164" fontId="65" fillId="2" borderId="81" xfId="22" applyNumberFormat="1" applyFont="1" applyFill="1" applyBorder="1" applyAlignment="1" applyProtection="1">
      <alignment horizontal="center" vertical="center" wrapText="1"/>
      <protection locked="0"/>
    </xf>
    <xf numFmtId="0" fontId="66" fillId="0" borderId="0" xfId="0" applyFont="1" applyAlignment="1">
      <alignment horizontal="center" vertical="center" wrapText="1"/>
    </xf>
    <xf numFmtId="0" fontId="65" fillId="19" borderId="51" xfId="0" applyFont="1" applyFill="1" applyBorder="1" applyAlignment="1" applyProtection="1">
      <alignment horizontal="center" vertical="center" wrapText="1"/>
      <protection locked="0"/>
    </xf>
    <xf numFmtId="0" fontId="66" fillId="19" borderId="56" xfId="0" applyFont="1" applyFill="1" applyBorder="1" applyAlignment="1" applyProtection="1">
      <alignment horizontal="center" vertical="center" wrapText="1"/>
      <protection locked="0"/>
    </xf>
    <xf numFmtId="0" fontId="66" fillId="19" borderId="53" xfId="0" applyFont="1" applyFill="1" applyBorder="1" applyAlignment="1" applyProtection="1">
      <alignment horizontal="center" vertical="center" wrapText="1"/>
      <protection locked="0"/>
    </xf>
    <xf numFmtId="3" fontId="66" fillId="19" borderId="53" xfId="22" applyNumberFormat="1" applyFont="1" applyFill="1" applyBorder="1" applyAlignment="1" applyProtection="1">
      <alignment horizontal="center" vertical="center" wrapText="1"/>
      <protection locked="0"/>
    </xf>
    <xf numFmtId="44" fontId="66" fillId="19" borderId="52" xfId="23" applyFont="1" applyFill="1" applyBorder="1" applyAlignment="1" applyProtection="1">
      <alignment horizontal="center" vertical="center" wrapText="1"/>
      <protection locked="0"/>
    </xf>
    <xf numFmtId="169" fontId="65" fillId="19" borderId="53" xfId="23" applyNumberFormat="1" applyFont="1" applyFill="1" applyBorder="1" applyAlignment="1" applyProtection="1">
      <alignment horizontal="center" vertical="center" wrapText="1"/>
      <protection locked="0"/>
    </xf>
    <xf numFmtId="164" fontId="66" fillId="19" borderId="53" xfId="22" applyNumberFormat="1" applyFont="1" applyFill="1" applyBorder="1" applyAlignment="1" applyProtection="1">
      <alignment horizontal="center" vertical="center" wrapText="1"/>
      <protection locked="0"/>
    </xf>
    <xf numFmtId="169" fontId="66" fillId="19" borderId="54" xfId="23" applyNumberFormat="1" applyFont="1" applyFill="1" applyBorder="1" applyAlignment="1" applyProtection="1">
      <alignment horizontal="center" vertical="center" wrapText="1"/>
      <protection locked="0"/>
    </xf>
    <xf numFmtId="169" fontId="66" fillId="19" borderId="52" xfId="23" applyNumberFormat="1" applyFont="1" applyFill="1" applyBorder="1" applyAlignment="1" applyProtection="1">
      <alignment horizontal="center" vertical="center" wrapText="1"/>
      <protection locked="0"/>
    </xf>
    <xf numFmtId="169" fontId="66" fillId="19" borderId="53" xfId="23" applyNumberFormat="1" applyFont="1" applyFill="1" applyBorder="1" applyAlignment="1" applyProtection="1">
      <alignment horizontal="center" vertical="center" wrapText="1"/>
      <protection locked="0"/>
    </xf>
    <xf numFmtId="164" fontId="66" fillId="19" borderId="51" xfId="22" applyNumberFormat="1" applyFont="1" applyFill="1" applyBorder="1" applyAlignment="1" applyProtection="1">
      <alignment horizontal="center" vertical="center" wrapText="1"/>
      <protection locked="0"/>
    </xf>
    <xf numFmtId="164" fontId="66" fillId="19" borderId="54" xfId="22" applyNumberFormat="1" applyFont="1" applyFill="1" applyBorder="1" applyAlignment="1" applyProtection="1">
      <alignment horizontal="center" vertical="center" wrapText="1"/>
      <protection locked="0"/>
    </xf>
    <xf numFmtId="173" fontId="65" fillId="19" borderId="55" xfId="31" applyNumberFormat="1" applyFont="1" applyFill="1" applyBorder="1" applyAlignment="1" applyProtection="1">
      <alignment horizontal="center" vertical="center" wrapText="1"/>
      <protection locked="0"/>
    </xf>
    <xf numFmtId="164" fontId="65" fillId="19" borderId="54" xfId="22" applyNumberFormat="1" applyFont="1" applyFill="1" applyBorder="1" applyAlignment="1" applyProtection="1">
      <alignment horizontal="center" vertical="center" wrapText="1"/>
      <protection locked="0"/>
    </xf>
    <xf numFmtId="0" fontId="65" fillId="19" borderId="56" xfId="0" applyFont="1" applyFill="1" applyBorder="1" applyAlignment="1" applyProtection="1">
      <alignment horizontal="center" vertical="center" wrapText="1"/>
      <protection locked="0"/>
    </xf>
    <xf numFmtId="0" fontId="66" fillId="19" borderId="48" xfId="0" applyFont="1" applyFill="1" applyBorder="1" applyAlignment="1" applyProtection="1">
      <alignment horizontal="center" vertical="center" wrapText="1"/>
      <protection locked="0"/>
    </xf>
    <xf numFmtId="169" fontId="66" fillId="19" borderId="57" xfId="23" applyNumberFormat="1" applyFont="1" applyFill="1" applyBorder="1" applyAlignment="1" applyProtection="1">
      <alignment horizontal="center" vertical="center" wrapText="1"/>
      <protection locked="0"/>
    </xf>
    <xf numFmtId="169" fontId="66" fillId="19" borderId="48" xfId="23" applyNumberFormat="1" applyFont="1" applyFill="1" applyBorder="1" applyAlignment="1" applyProtection="1">
      <alignment horizontal="center" vertical="center" wrapText="1"/>
      <protection locked="0"/>
    </xf>
    <xf numFmtId="169" fontId="66" fillId="19" borderId="47" xfId="23" applyNumberFormat="1" applyFont="1" applyFill="1" applyBorder="1" applyAlignment="1" applyProtection="1">
      <alignment horizontal="center" vertical="center" wrapText="1"/>
      <protection locked="0"/>
    </xf>
    <xf numFmtId="164" fontId="66" fillId="19" borderId="56" xfId="22" applyNumberFormat="1" applyFont="1" applyFill="1" applyBorder="1" applyAlignment="1" applyProtection="1">
      <alignment horizontal="center" vertical="center" wrapText="1"/>
      <protection locked="0"/>
    </xf>
    <xf numFmtId="164" fontId="65" fillId="19" borderId="57" xfId="22" applyNumberFormat="1" applyFont="1" applyFill="1" applyBorder="1" applyAlignment="1" applyProtection="1">
      <alignment horizontal="center" vertical="center" wrapText="1"/>
      <protection locked="0"/>
    </xf>
    <xf numFmtId="0" fontId="65" fillId="19" borderId="47" xfId="0" applyFont="1" applyFill="1" applyBorder="1" applyAlignment="1" applyProtection="1">
      <alignment horizontal="center" vertical="center" wrapText="1"/>
      <protection locked="0"/>
    </xf>
    <xf numFmtId="0" fontId="65" fillId="19" borderId="48" xfId="0" applyFont="1" applyFill="1" applyBorder="1" applyAlignment="1" applyProtection="1">
      <alignment horizontal="center" vertical="center" wrapText="1"/>
      <protection locked="0"/>
    </xf>
    <xf numFmtId="3" fontId="65" fillId="19" borderId="48" xfId="22" applyNumberFormat="1" applyFont="1" applyFill="1" applyBorder="1" applyAlignment="1" applyProtection="1">
      <alignment horizontal="center" vertical="center" wrapText="1"/>
      <protection locked="0"/>
    </xf>
    <xf numFmtId="43" fontId="65" fillId="19" borderId="47" xfId="22" applyFont="1" applyFill="1" applyBorder="1" applyAlignment="1" applyProtection="1">
      <alignment horizontal="center" vertical="center" wrapText="1"/>
      <protection locked="0"/>
    </xf>
    <xf numFmtId="169" fontId="65" fillId="19" borderId="57" xfId="23" applyNumberFormat="1" applyFont="1" applyFill="1" applyBorder="1" applyAlignment="1" applyProtection="1">
      <alignment horizontal="center" vertical="center" wrapText="1"/>
      <protection locked="0"/>
    </xf>
    <xf numFmtId="169" fontId="65" fillId="19" borderId="47" xfId="23" applyNumberFormat="1" applyFont="1" applyFill="1" applyBorder="1" applyAlignment="1" applyProtection="1">
      <alignment horizontal="center" vertical="center" wrapText="1"/>
      <protection locked="0"/>
    </xf>
    <xf numFmtId="169" fontId="65" fillId="19" borderId="48" xfId="23" applyNumberFormat="1" applyFont="1" applyFill="1" applyBorder="1" applyAlignment="1" applyProtection="1">
      <alignment horizontal="center" vertical="center" wrapText="1"/>
      <protection locked="0"/>
    </xf>
    <xf numFmtId="164" fontId="65" fillId="19" borderId="56" xfId="22" applyNumberFormat="1" applyFont="1" applyFill="1" applyBorder="1" applyAlignment="1" applyProtection="1">
      <alignment horizontal="center" vertical="center" wrapText="1"/>
      <protection locked="0"/>
    </xf>
    <xf numFmtId="0" fontId="65" fillId="19" borderId="58" xfId="0" applyFont="1" applyFill="1" applyBorder="1" applyAlignment="1" applyProtection="1">
      <alignment horizontal="center" vertical="center" wrapText="1"/>
      <protection locked="0"/>
    </xf>
    <xf numFmtId="0" fontId="65" fillId="19" borderId="59" xfId="0" applyFont="1" applyFill="1" applyBorder="1" applyAlignment="1" applyProtection="1">
      <alignment horizontal="center" vertical="center" wrapText="1"/>
      <protection locked="0"/>
    </xf>
    <xf numFmtId="0" fontId="65" fillId="19" borderId="60" xfId="0" applyFont="1" applyFill="1" applyBorder="1" applyAlignment="1" applyProtection="1">
      <alignment horizontal="center" vertical="center" wrapText="1"/>
      <protection locked="0"/>
    </xf>
    <xf numFmtId="3" fontId="65" fillId="19" borderId="60" xfId="22" applyNumberFormat="1" applyFont="1" applyFill="1" applyBorder="1" applyAlignment="1" applyProtection="1">
      <alignment horizontal="center" vertical="center" wrapText="1"/>
      <protection locked="0"/>
    </xf>
    <xf numFmtId="43" fontId="65" fillId="19" borderId="59" xfId="22" applyFont="1" applyFill="1" applyBorder="1" applyAlignment="1" applyProtection="1">
      <alignment horizontal="center" vertical="center" wrapText="1"/>
      <protection locked="0"/>
    </xf>
    <xf numFmtId="169" fontId="65" fillId="19" borderId="61" xfId="23" applyNumberFormat="1" applyFont="1" applyFill="1" applyBorder="1" applyAlignment="1" applyProtection="1">
      <alignment horizontal="center" vertical="center" wrapText="1"/>
      <protection locked="0"/>
    </xf>
    <xf numFmtId="169" fontId="65" fillId="19" borderId="59" xfId="23" applyNumberFormat="1" applyFont="1" applyFill="1" applyBorder="1" applyAlignment="1" applyProtection="1">
      <alignment horizontal="center" vertical="center" wrapText="1"/>
      <protection locked="0"/>
    </xf>
    <xf numFmtId="169" fontId="65" fillId="19" borderId="60" xfId="23" applyNumberFormat="1" applyFont="1" applyFill="1" applyBorder="1" applyAlignment="1" applyProtection="1">
      <alignment horizontal="center" vertical="center" wrapText="1"/>
      <protection locked="0"/>
    </xf>
    <xf numFmtId="164" fontId="65" fillId="19" borderId="62" xfId="22" applyNumberFormat="1" applyFont="1" applyFill="1" applyBorder="1" applyAlignment="1" applyProtection="1">
      <alignment horizontal="center" vertical="center" wrapText="1"/>
      <protection locked="0"/>
    </xf>
    <xf numFmtId="169" fontId="65" fillId="19" borderId="63" xfId="23" applyNumberFormat="1" applyFont="1" applyFill="1" applyBorder="1" applyAlignment="1" applyProtection="1">
      <alignment horizontal="center" vertical="center" wrapText="1"/>
      <protection locked="0"/>
    </xf>
    <xf numFmtId="164" fontId="65" fillId="19" borderId="63" xfId="22" applyNumberFormat="1" applyFont="1" applyFill="1" applyBorder="1" applyAlignment="1" applyProtection="1">
      <alignment horizontal="center" vertical="center" wrapText="1"/>
      <protection locked="0"/>
    </xf>
    <xf numFmtId="0" fontId="65" fillId="2" borderId="64" xfId="0" applyFont="1" applyFill="1" applyBorder="1" applyAlignment="1" applyProtection="1">
      <alignment vertical="center"/>
      <protection locked="0"/>
    </xf>
    <xf numFmtId="0" fontId="65" fillId="2" borderId="65" xfId="0" applyFont="1" applyFill="1" applyBorder="1" applyAlignment="1" applyProtection="1">
      <alignment vertical="center"/>
      <protection locked="0"/>
    </xf>
    <xf numFmtId="0" fontId="65" fillId="2" borderId="66" xfId="0" applyFont="1" applyFill="1" applyBorder="1" applyAlignment="1" applyProtection="1">
      <alignment horizontal="center" vertical="center"/>
      <protection locked="0"/>
    </xf>
    <xf numFmtId="164" fontId="65" fillId="2" borderId="66" xfId="22" applyNumberFormat="1" applyFont="1" applyFill="1" applyBorder="1" applyAlignment="1" applyProtection="1">
      <alignment horizontal="center" vertical="center"/>
      <protection locked="0"/>
    </xf>
    <xf numFmtId="168" fontId="65" fillId="2" borderId="65" xfId="22" applyNumberFormat="1" applyFont="1" applyFill="1" applyBorder="1" applyAlignment="1" applyProtection="1">
      <alignment vertical="center"/>
      <protection locked="0"/>
    </xf>
    <xf numFmtId="164" fontId="65" fillId="2" borderId="66" xfId="22" applyNumberFormat="1" applyFont="1" applyFill="1" applyBorder="1" applyAlignment="1" applyProtection="1">
      <alignment vertical="center"/>
      <protection locked="0"/>
    </xf>
    <xf numFmtId="169" fontId="65" fillId="2" borderId="67" xfId="23" applyNumberFormat="1" applyFont="1" applyFill="1" applyBorder="1" applyAlignment="1" applyProtection="1">
      <alignment vertical="center"/>
      <protection locked="0"/>
    </xf>
    <xf numFmtId="169" fontId="65" fillId="2" borderId="65" xfId="23" applyNumberFormat="1" applyFont="1" applyFill="1" applyBorder="1" applyAlignment="1" applyProtection="1">
      <alignment horizontal="center" vertical="center"/>
      <protection locked="0"/>
    </xf>
    <xf numFmtId="169" fontId="65" fillId="2" borderId="66" xfId="23" applyNumberFormat="1" applyFont="1" applyFill="1" applyBorder="1" applyAlignment="1" applyProtection="1">
      <alignment horizontal="center" vertical="center"/>
      <protection locked="0"/>
    </xf>
    <xf numFmtId="169" fontId="65" fillId="2" borderId="65" xfId="23" applyNumberFormat="1" applyFont="1" applyFill="1" applyBorder="1" applyAlignment="1" applyProtection="1">
      <alignment vertical="center"/>
      <protection locked="0"/>
    </xf>
    <xf numFmtId="169" fontId="65" fillId="2" borderId="64" xfId="23" applyNumberFormat="1" applyFont="1" applyFill="1" applyBorder="1" applyAlignment="1" applyProtection="1">
      <alignment vertical="center"/>
      <protection locked="0"/>
    </xf>
    <xf numFmtId="173" fontId="65" fillId="2" borderId="68" xfId="31" applyNumberFormat="1" applyFont="1" applyFill="1" applyBorder="1" applyAlignment="1" applyProtection="1">
      <alignment vertical="center"/>
      <protection locked="0"/>
    </xf>
    <xf numFmtId="0" fontId="66" fillId="0" borderId="0" xfId="0" applyFont="1" applyAlignment="1" applyProtection="1">
      <alignment vertical="center"/>
      <protection locked="0"/>
    </xf>
    <xf numFmtId="49" fontId="66" fillId="0" borderId="0" xfId="0" applyNumberFormat="1" applyFont="1" applyAlignment="1" applyProtection="1">
      <alignment vertical="center" wrapText="1"/>
      <protection locked="0"/>
    </xf>
    <xf numFmtId="164" fontId="66" fillId="0" borderId="0" xfId="22" applyNumberFormat="1" applyFont="1" applyAlignment="1" applyProtection="1">
      <alignment vertical="center"/>
      <protection locked="0"/>
    </xf>
    <xf numFmtId="3" fontId="66" fillId="0" borderId="0" xfId="22" applyNumberFormat="1" applyFont="1" applyAlignment="1" applyProtection="1">
      <alignment horizontal="center" vertical="center"/>
      <protection locked="0"/>
    </xf>
    <xf numFmtId="0" fontId="71" fillId="0" borderId="0" xfId="1" applyFont="1" applyFill="1" applyBorder="1" applyAlignment="1">
      <alignment horizontal="left" vertical="center"/>
    </xf>
    <xf numFmtId="3" fontId="66" fillId="0" borderId="0" xfId="23" applyNumberFormat="1" applyFont="1" applyAlignment="1" applyProtection="1">
      <alignment vertical="center"/>
      <protection locked="0"/>
    </xf>
    <xf numFmtId="172" fontId="66" fillId="0" borderId="0" xfId="23" applyNumberFormat="1" applyFont="1" applyAlignment="1" applyProtection="1">
      <alignment vertical="center"/>
      <protection locked="0"/>
    </xf>
    <xf numFmtId="49" fontId="65" fillId="0" borderId="0" xfId="0" applyNumberFormat="1" applyFont="1" applyAlignment="1" applyProtection="1">
      <alignment vertical="center"/>
      <protection locked="0"/>
    </xf>
    <xf numFmtId="49" fontId="65" fillId="0" borderId="0" xfId="0" applyNumberFormat="1" applyFont="1" applyAlignment="1" applyProtection="1">
      <alignment vertical="center" wrapText="1"/>
      <protection locked="0"/>
    </xf>
    <xf numFmtId="0" fontId="66" fillId="0" borderId="0" xfId="1" applyFont="1" applyBorder="1" applyAlignment="1">
      <alignment horizontal="left" vertical="center"/>
    </xf>
    <xf numFmtId="0" fontId="65" fillId="0" borderId="0" xfId="0" applyFont="1" applyBorder="1" applyAlignment="1" applyProtection="1">
      <alignment vertical="center"/>
      <protection locked="0"/>
    </xf>
    <xf numFmtId="0" fontId="65" fillId="0" borderId="0" xfId="0" applyFont="1" applyAlignment="1" applyProtection="1">
      <alignment horizontal="center" vertical="center"/>
      <protection locked="0"/>
    </xf>
    <xf numFmtId="0" fontId="66" fillId="0" borderId="0" xfId="0" applyFont="1" applyBorder="1" applyAlignment="1" applyProtection="1">
      <alignment vertical="center"/>
      <protection locked="0"/>
    </xf>
    <xf numFmtId="49" fontId="66" fillId="0" borderId="0" xfId="0" applyNumberFormat="1" applyFont="1" applyAlignment="1" applyProtection="1">
      <alignment horizontal="center" vertical="center" wrapText="1"/>
      <protection locked="0"/>
    </xf>
    <xf numFmtId="0" fontId="22" fillId="0" borderId="0" xfId="1" applyFont="1" applyFill="1" applyBorder="1" applyAlignment="1">
      <alignment horizontal="center" vertical="center" wrapText="1"/>
    </xf>
    <xf numFmtId="0" fontId="15" fillId="0" borderId="0" xfId="32" applyFont="1" applyFill="1" applyBorder="1" applyAlignment="1">
      <alignment vertical="center"/>
    </xf>
    <xf numFmtId="0" fontId="65" fillId="4" borderId="0" xfId="1" applyFont="1" applyFill="1" applyBorder="1" applyAlignment="1">
      <alignment horizontal="right" vertical="center"/>
    </xf>
    <xf numFmtId="14" fontId="65" fillId="4" borderId="0" xfId="1" applyNumberFormat="1" applyFont="1" applyFill="1" applyBorder="1" applyAlignment="1">
      <alignment horizontal="left" vertical="center"/>
    </xf>
    <xf numFmtId="0" fontId="15" fillId="0" borderId="7" xfId="6" applyFont="1" applyFill="1" applyBorder="1" applyAlignment="1">
      <alignment horizontal="left" vertical="center" wrapText="1" indent="1"/>
    </xf>
    <xf numFmtId="0" fontId="15" fillId="0" borderId="8" xfId="6" applyFont="1" applyFill="1" applyBorder="1" applyAlignment="1">
      <alignment horizontal="left" vertical="center" wrapText="1" indent="1"/>
    </xf>
    <xf numFmtId="0" fontId="15" fillId="0" borderId="9" xfId="6" applyFont="1" applyFill="1" applyBorder="1" applyAlignment="1">
      <alignment horizontal="left" vertical="center" wrapText="1" indent="1"/>
    </xf>
    <xf numFmtId="0" fontId="15" fillId="0" borderId="14" xfId="6" applyFont="1" applyFill="1" applyBorder="1" applyAlignment="1">
      <alignment horizontal="center" vertical="center" wrapText="1"/>
    </xf>
    <xf numFmtId="0" fontId="15" fillId="0" borderId="15" xfId="6" applyFont="1" applyFill="1" applyBorder="1" applyAlignment="1">
      <alignment horizontal="center" vertical="center" wrapText="1"/>
    </xf>
    <xf numFmtId="0" fontId="15" fillId="0" borderId="16" xfId="6" applyFont="1" applyFill="1" applyBorder="1" applyAlignment="1">
      <alignment horizontal="center" vertical="center" wrapText="1"/>
    </xf>
    <xf numFmtId="0" fontId="15" fillId="0" borderId="6" xfId="5" applyFont="1" applyFill="1" applyBorder="1" applyAlignment="1">
      <alignment horizontal="center" vertical="center"/>
    </xf>
    <xf numFmtId="0" fontId="15" fillId="0" borderId="6" xfId="6" applyFont="1" applyFill="1" applyBorder="1" applyAlignment="1">
      <alignment horizontal="left" vertical="center" wrapText="1" indent="1"/>
    </xf>
    <xf numFmtId="0" fontId="15" fillId="0" borderId="6" xfId="7" applyFont="1" applyFill="1" applyBorder="1" applyAlignment="1" applyProtection="1">
      <alignment horizontal="left" vertical="center" wrapText="1" indent="1"/>
    </xf>
    <xf numFmtId="0" fontId="15" fillId="0" borderId="6" xfId="6" applyFont="1" applyFill="1" applyBorder="1" applyAlignment="1">
      <alignment horizontal="center" vertical="center" wrapText="1"/>
    </xf>
    <xf numFmtId="0" fontId="14" fillId="0" borderId="0" xfId="6" applyFont="1" applyFill="1" applyBorder="1" applyAlignment="1">
      <alignment horizontal="left" vertical="center"/>
    </xf>
    <xf numFmtId="0" fontId="14" fillId="3" borderId="6" xfId="6" applyFont="1" applyFill="1" applyBorder="1" applyAlignment="1">
      <alignment horizontal="center" vertical="center" wrapText="1"/>
    </xf>
    <xf numFmtId="0" fontId="15" fillId="0" borderId="6" xfId="6" quotePrefix="1" applyFont="1" applyFill="1" applyBorder="1" applyAlignment="1">
      <alignment horizontal="left" vertical="center" wrapText="1" indent="1"/>
    </xf>
    <xf numFmtId="0" fontId="14" fillId="0" borderId="0" xfId="6" applyFont="1" applyFill="1" applyBorder="1" applyAlignment="1">
      <alignment horizontal="left" vertical="center" wrapText="1"/>
    </xf>
    <xf numFmtId="0" fontId="14" fillId="0" borderId="6" xfId="5" applyFont="1" applyFill="1" applyBorder="1" applyAlignment="1">
      <alignment horizontal="center" vertical="center"/>
    </xf>
    <xf numFmtId="0" fontId="14" fillId="3" borderId="6" xfId="5" applyFont="1" applyFill="1" applyBorder="1" applyAlignment="1">
      <alignment horizontal="center" vertical="center"/>
    </xf>
    <xf numFmtId="0" fontId="16" fillId="0" borderId="6" xfId="7" applyFont="1" applyFill="1" applyBorder="1" applyAlignment="1" applyProtection="1">
      <alignment horizontal="center" vertical="center" wrapText="1"/>
    </xf>
    <xf numFmtId="0" fontId="15" fillId="0" borderId="10" xfId="7" quotePrefix="1" applyFont="1" applyFill="1" applyBorder="1" applyAlignment="1" applyProtection="1">
      <alignment horizontal="left" vertical="center" wrapText="1" indent="1"/>
    </xf>
    <xf numFmtId="0" fontId="15" fillId="0" borderId="11" xfId="7" applyFont="1" applyFill="1" applyBorder="1" applyAlignment="1" applyProtection="1">
      <alignment horizontal="left" vertical="center" wrapText="1" indent="1"/>
    </xf>
    <xf numFmtId="0" fontId="15" fillId="0" borderId="12" xfId="7" applyFont="1" applyFill="1" applyBorder="1" applyAlignment="1" applyProtection="1">
      <alignment horizontal="left" vertical="center" wrapText="1" indent="1"/>
    </xf>
    <xf numFmtId="0" fontId="15" fillId="0" borderId="13" xfId="7" applyFont="1" applyFill="1" applyBorder="1" applyAlignment="1" applyProtection="1">
      <alignment horizontal="left" vertical="center" wrapText="1" indent="1"/>
    </xf>
    <xf numFmtId="0" fontId="15" fillId="0" borderId="7" xfId="6" applyFont="1" applyFill="1" applyBorder="1" applyAlignment="1">
      <alignment horizontal="center" vertical="center" wrapText="1"/>
    </xf>
    <xf numFmtId="0" fontId="15" fillId="0" borderId="9" xfId="6" applyFont="1" applyFill="1" applyBorder="1" applyAlignment="1">
      <alignment horizontal="center" vertical="center" wrapText="1"/>
    </xf>
    <xf numFmtId="0" fontId="16" fillId="0" borderId="6" xfId="7" applyFont="1" applyFill="1" applyBorder="1" applyAlignment="1" applyProtection="1">
      <alignment horizontal="left" vertical="center" wrapText="1" indent="1"/>
    </xf>
    <xf numFmtId="0" fontId="15" fillId="0" borderId="10" xfId="6" applyFont="1" applyFill="1" applyBorder="1" applyAlignment="1">
      <alignment horizontal="center" vertical="center" wrapText="1"/>
    </xf>
    <xf numFmtId="0" fontId="15" fillId="0" borderId="11" xfId="6" applyFont="1" applyFill="1" applyBorder="1" applyAlignment="1">
      <alignment horizontal="center" vertical="center" wrapText="1"/>
    </xf>
    <xf numFmtId="0" fontId="15" fillId="0" borderId="12" xfId="6" applyFont="1" applyFill="1" applyBorder="1" applyAlignment="1">
      <alignment horizontal="center" vertical="center" wrapText="1"/>
    </xf>
    <xf numFmtId="0" fontId="15" fillId="0" borderId="13" xfId="6" applyFont="1" applyFill="1" applyBorder="1" applyAlignment="1">
      <alignment horizontal="center" vertical="center" wrapText="1"/>
    </xf>
    <xf numFmtId="0" fontId="14" fillId="3" borderId="7" xfId="6" applyFont="1" applyFill="1" applyBorder="1" applyAlignment="1">
      <alignment horizontal="center" vertical="center" wrapText="1"/>
    </xf>
    <xf numFmtId="0" fontId="14" fillId="3" borderId="8" xfId="6" applyFont="1" applyFill="1" applyBorder="1" applyAlignment="1">
      <alignment horizontal="center" vertical="center" wrapText="1"/>
    </xf>
    <xf numFmtId="0" fontId="14" fillId="3" borderId="9" xfId="6" applyFont="1" applyFill="1" applyBorder="1" applyAlignment="1">
      <alignment horizontal="center" vertical="center" wrapText="1"/>
    </xf>
    <xf numFmtId="0" fontId="14" fillId="6" borderId="7" xfId="6" applyFont="1" applyFill="1" applyBorder="1" applyAlignment="1">
      <alignment horizontal="center" vertical="center" wrapText="1"/>
    </xf>
    <xf numFmtId="0" fontId="14" fillId="6" borderId="8" xfId="6" applyFont="1" applyFill="1" applyBorder="1" applyAlignment="1">
      <alignment horizontal="center" vertical="center" wrapText="1"/>
    </xf>
    <xf numFmtId="0" fontId="14" fillId="6" borderId="9" xfId="6" applyFont="1" applyFill="1" applyBorder="1" applyAlignment="1">
      <alignment horizontal="center" vertical="center" wrapText="1"/>
    </xf>
    <xf numFmtId="0" fontId="14" fillId="6" borderId="6" xfId="6" applyFont="1" applyFill="1" applyBorder="1" applyAlignment="1">
      <alignment horizontal="center" vertical="center" wrapText="1"/>
    </xf>
    <xf numFmtId="0" fontId="15" fillId="0" borderId="10" xfId="21" applyFont="1" applyFill="1" applyBorder="1" applyAlignment="1">
      <alignment horizontal="center" vertical="center"/>
    </xf>
    <xf numFmtId="0" fontId="15" fillId="0" borderId="20" xfId="21" applyFont="1" applyFill="1" applyBorder="1" applyAlignment="1">
      <alignment horizontal="center" vertical="center"/>
    </xf>
    <xf numFmtId="0" fontId="15" fillId="0" borderId="11" xfId="21" applyFont="1" applyFill="1" applyBorder="1" applyAlignment="1">
      <alignment horizontal="center" vertical="center"/>
    </xf>
    <xf numFmtId="0" fontId="15" fillId="0" borderId="21" xfId="21" applyFont="1" applyFill="1" applyBorder="1" applyAlignment="1">
      <alignment horizontal="center" vertical="center"/>
    </xf>
    <xf numFmtId="0" fontId="15" fillId="0" borderId="0" xfId="21" applyFont="1" applyFill="1" applyBorder="1" applyAlignment="1">
      <alignment horizontal="center" vertical="center"/>
    </xf>
    <xf numFmtId="0" fontId="15" fillId="0" borderId="22" xfId="21" applyFont="1" applyFill="1" applyBorder="1" applyAlignment="1">
      <alignment horizontal="center" vertical="center"/>
    </xf>
    <xf numFmtId="0" fontId="15" fillId="0" borderId="12" xfId="21" applyFont="1" applyFill="1" applyBorder="1" applyAlignment="1">
      <alignment horizontal="center" vertical="center"/>
    </xf>
    <xf numFmtId="0" fontId="15" fillId="0" borderId="5" xfId="21" applyFont="1" applyFill="1" applyBorder="1" applyAlignment="1">
      <alignment horizontal="center" vertical="center"/>
    </xf>
    <xf numFmtId="0" fontId="15" fillId="0" borderId="13" xfId="21" applyFont="1" applyFill="1" applyBorder="1" applyAlignment="1">
      <alignment horizontal="center" vertical="center"/>
    </xf>
    <xf numFmtId="0" fontId="15" fillId="0" borderId="10" xfId="6" quotePrefix="1" applyFont="1" applyFill="1" applyBorder="1" applyAlignment="1">
      <alignment horizontal="left" vertical="center" wrapText="1"/>
    </xf>
    <xf numFmtId="0" fontId="15" fillId="0" borderId="11" xfId="6" applyFont="1" applyFill="1" applyBorder="1" applyAlignment="1">
      <alignment horizontal="left" vertical="center" wrapText="1"/>
    </xf>
    <xf numFmtId="0" fontId="15" fillId="0" borderId="12" xfId="6" applyFont="1" applyFill="1" applyBorder="1" applyAlignment="1">
      <alignment horizontal="left" vertical="center" wrapText="1"/>
    </xf>
    <xf numFmtId="0" fontId="15" fillId="0" borderId="13" xfId="6" applyFont="1" applyFill="1" applyBorder="1" applyAlignment="1">
      <alignment horizontal="left" vertical="center" wrapText="1"/>
    </xf>
    <xf numFmtId="0" fontId="15" fillId="0" borderId="0" xfId="6" applyFont="1" applyFill="1" applyBorder="1" applyAlignment="1">
      <alignment horizontal="left" vertical="top" wrapText="1"/>
    </xf>
    <xf numFmtId="0" fontId="15" fillId="0" borderId="0" xfId="6" applyFont="1" applyFill="1" applyBorder="1" applyAlignment="1">
      <alignment horizontal="left" vertical="center" indent="1"/>
    </xf>
    <xf numFmtId="0" fontId="14" fillId="0" borderId="8" xfId="6" applyFont="1" applyFill="1" applyBorder="1" applyAlignment="1">
      <alignment horizontal="left" vertical="center" wrapText="1"/>
    </xf>
    <xf numFmtId="0" fontId="15" fillId="0" borderId="0" xfId="32" applyFont="1" applyFill="1" applyBorder="1" applyAlignment="1">
      <alignment horizontal="left" vertical="center" indent="1"/>
    </xf>
    <xf numFmtId="0" fontId="14" fillId="0" borderId="5" xfId="6" applyFont="1" applyFill="1" applyBorder="1" applyAlignment="1">
      <alignment horizontal="left" vertical="center"/>
    </xf>
    <xf numFmtId="0" fontId="15" fillId="0" borderId="1" xfId="5" applyFont="1" applyFill="1" applyBorder="1" applyAlignment="1">
      <alignment horizontal="center" vertical="center"/>
    </xf>
    <xf numFmtId="0" fontId="20" fillId="0" borderId="3" xfId="5" applyFont="1" applyFill="1" applyBorder="1" applyAlignment="1">
      <alignment horizontal="center" vertical="center" wrapText="1"/>
    </xf>
    <xf numFmtId="0" fontId="20" fillId="0" borderId="2" xfId="5" applyFont="1" applyFill="1" applyBorder="1" applyAlignment="1">
      <alignment horizontal="center" vertical="center" wrapText="1"/>
    </xf>
    <xf numFmtId="0" fontId="20" fillId="0" borderId="4" xfId="5" applyFont="1" applyFill="1" applyBorder="1" applyAlignment="1">
      <alignment horizontal="center" vertical="center" wrapText="1"/>
    </xf>
    <xf numFmtId="0" fontId="15" fillId="0" borderId="1" xfId="5" applyFont="1" applyFill="1" applyBorder="1" applyAlignment="1">
      <alignment horizontal="left" vertical="center" wrapText="1" indent="1"/>
    </xf>
    <xf numFmtId="0" fontId="15" fillId="0" borderId="1" xfId="5" applyFont="1" applyFill="1" applyBorder="1" applyAlignment="1">
      <alignment horizontal="left" vertical="center" indent="1"/>
    </xf>
    <xf numFmtId="0" fontId="14" fillId="0" borderId="0" xfId="5" applyFont="1" applyFill="1" applyBorder="1" applyAlignment="1">
      <alignment horizontal="left" vertical="center"/>
    </xf>
    <xf numFmtId="0" fontId="15" fillId="0" borderId="0" xfId="6" applyFont="1" applyFill="1" applyBorder="1" applyAlignment="1">
      <alignment vertical="center" wrapText="1"/>
    </xf>
    <xf numFmtId="0" fontId="15" fillId="0" borderId="0" xfId="5" applyFont="1" applyAlignment="1">
      <alignment horizontal="left" vertical="center" wrapText="1"/>
    </xf>
    <xf numFmtId="0" fontId="59" fillId="0" borderId="7" xfId="6" applyFont="1" applyFill="1" applyBorder="1" applyAlignment="1">
      <alignment horizontal="left" vertical="center" indent="1"/>
    </xf>
    <xf numFmtId="0" fontId="59" fillId="0" borderId="8" xfId="6" applyFont="1" applyFill="1" applyBorder="1" applyAlignment="1">
      <alignment horizontal="left" vertical="center" indent="1"/>
    </xf>
    <xf numFmtId="0" fontId="59" fillId="0" borderId="9" xfId="6" applyFont="1" applyFill="1" applyBorder="1" applyAlignment="1">
      <alignment horizontal="left" vertical="center" indent="1"/>
    </xf>
    <xf numFmtId="0" fontId="15" fillId="0" borderId="0" xfId="6" applyFont="1" applyFill="1" applyBorder="1" applyAlignment="1">
      <alignment horizontal="left" vertical="top" wrapText="1" indent="1"/>
    </xf>
    <xf numFmtId="0" fontId="46" fillId="3" borderId="7" xfId="6" applyFont="1" applyFill="1" applyBorder="1" applyAlignment="1">
      <alignment horizontal="center" vertical="center"/>
    </xf>
    <xf numFmtId="0" fontId="46" fillId="3" borderId="8" xfId="6" applyFont="1" applyFill="1" applyBorder="1" applyAlignment="1">
      <alignment horizontal="center" vertical="center"/>
    </xf>
    <xf numFmtId="0" fontId="46" fillId="3" borderId="9" xfId="6" applyFont="1" applyFill="1" applyBorder="1" applyAlignment="1">
      <alignment horizontal="center" vertical="center"/>
    </xf>
    <xf numFmtId="0" fontId="59" fillId="0" borderId="7" xfId="5" applyFont="1" applyFill="1" applyBorder="1" applyAlignment="1">
      <alignment horizontal="center" vertical="center"/>
    </xf>
    <xf numFmtId="0" fontId="59" fillId="0" borderId="8" xfId="5" applyFont="1" applyFill="1" applyBorder="1" applyAlignment="1">
      <alignment horizontal="center" vertical="center"/>
    </xf>
    <xf numFmtId="0" fontId="59" fillId="0" borderId="9" xfId="5" applyFont="1" applyFill="1" applyBorder="1" applyAlignment="1">
      <alignment horizontal="center" vertical="center"/>
    </xf>
    <xf numFmtId="0" fontId="46" fillId="0" borderId="7" xfId="5" applyFont="1" applyFill="1" applyBorder="1" applyAlignment="1">
      <alignment horizontal="center" vertical="center"/>
    </xf>
    <xf numFmtId="0" fontId="46" fillId="0" borderId="8" xfId="5" applyFont="1" applyFill="1" applyBorder="1" applyAlignment="1">
      <alignment horizontal="center" vertical="center"/>
    </xf>
    <xf numFmtId="0" fontId="46" fillId="0" borderId="9" xfId="5" applyFont="1" applyFill="1" applyBorder="1" applyAlignment="1">
      <alignment horizontal="center" vertical="center"/>
    </xf>
    <xf numFmtId="0" fontId="59" fillId="0" borderId="6" xfId="5" applyFont="1" applyFill="1" applyBorder="1" applyAlignment="1">
      <alignment horizontal="center" vertical="center"/>
    </xf>
    <xf numFmtId="0" fontId="46" fillId="0" borderId="6" xfId="5" applyFont="1" applyFill="1" applyBorder="1" applyAlignment="1">
      <alignment horizontal="center" vertical="center"/>
    </xf>
    <xf numFmtId="0" fontId="46" fillId="3" borderId="6" xfId="6" applyFont="1" applyFill="1" applyBorder="1" applyAlignment="1">
      <alignment horizontal="center" vertical="center" wrapText="1"/>
    </xf>
    <xf numFmtId="0" fontId="59" fillId="4" borderId="6" xfId="17" applyFont="1" applyFill="1" applyBorder="1" applyAlignment="1">
      <alignment horizontal="center" vertical="center" wrapText="1"/>
    </xf>
    <xf numFmtId="0" fontId="59" fillId="0" borderId="6" xfId="17" applyFont="1" applyFill="1" applyBorder="1" applyAlignment="1">
      <alignment horizontal="center" vertical="center" wrapText="1"/>
    </xf>
    <xf numFmtId="0" fontId="59" fillId="0" borderId="8" xfId="6" applyFont="1" applyFill="1" applyBorder="1" applyAlignment="1">
      <alignment horizontal="left" vertical="center" wrapText="1" indent="1"/>
    </xf>
    <xf numFmtId="0" fontId="46" fillId="3" borderId="6" xfId="5" applyFont="1" applyFill="1" applyBorder="1" applyAlignment="1">
      <alignment horizontal="center" vertical="center"/>
    </xf>
    <xf numFmtId="0" fontId="59" fillId="0" borderId="8" xfId="6" applyFont="1" applyFill="1" applyBorder="1" applyAlignment="1">
      <alignment horizontal="left" vertical="center" wrapText="1"/>
    </xf>
    <xf numFmtId="0" fontId="46" fillId="14" borderId="6" xfId="6" applyFont="1" applyFill="1" applyBorder="1" applyAlignment="1">
      <alignment horizontal="center" vertical="center" wrapText="1"/>
    </xf>
    <xf numFmtId="0" fontId="59" fillId="15" borderId="6" xfId="6" applyFont="1" applyFill="1" applyBorder="1" applyAlignment="1">
      <alignment horizontal="center" vertical="center" wrapText="1"/>
    </xf>
    <xf numFmtId="0" fontId="59" fillId="0" borderId="6" xfId="6" applyFont="1" applyFill="1" applyBorder="1" applyAlignment="1">
      <alignment horizontal="center" vertical="center" wrapText="1"/>
    </xf>
    <xf numFmtId="0" fontId="64" fillId="0" borderId="0" xfId="8" applyFont="1" applyFill="1" applyAlignment="1">
      <alignment horizontal="left" vertical="center" wrapText="1" indent="1"/>
    </xf>
    <xf numFmtId="0" fontId="46" fillId="3" borderId="7" xfId="5" applyFont="1" applyFill="1" applyBorder="1" applyAlignment="1">
      <alignment horizontal="center" vertical="center"/>
    </xf>
    <xf numFmtId="0" fontId="46" fillId="3" borderId="8" xfId="5" applyFont="1" applyFill="1" applyBorder="1" applyAlignment="1">
      <alignment horizontal="center" vertical="center"/>
    </xf>
    <xf numFmtId="0" fontId="46" fillId="3" borderId="9" xfId="5" applyFont="1" applyFill="1" applyBorder="1" applyAlignment="1">
      <alignment horizontal="center" vertical="center"/>
    </xf>
    <xf numFmtId="0" fontId="59" fillId="0" borderId="6" xfId="6" applyFont="1" applyFill="1" applyBorder="1" applyAlignment="1">
      <alignment horizontal="left" vertical="center" wrapText="1" indent="1"/>
    </xf>
    <xf numFmtId="0" fontId="59" fillId="0" borderId="6" xfId="6" quotePrefix="1" applyFont="1" applyFill="1" applyBorder="1" applyAlignment="1">
      <alignment horizontal="left" vertical="center" wrapText="1" indent="1"/>
    </xf>
    <xf numFmtId="0" fontId="59" fillId="0" borderId="20" xfId="17" applyFont="1" applyFill="1" applyBorder="1" applyAlignment="1">
      <alignment horizontal="left" vertical="center" wrapText="1"/>
    </xf>
    <xf numFmtId="14" fontId="2" fillId="0" borderId="5" xfId="17" applyNumberFormat="1" applyFont="1" applyBorder="1" applyAlignment="1">
      <alignment horizontal="center" vertical="center" wrapText="1"/>
    </xf>
    <xf numFmtId="0" fontId="59" fillId="0" borderId="1" xfId="5" applyFont="1" applyFill="1" applyBorder="1" applyAlignment="1">
      <alignment horizontal="center" vertical="center"/>
    </xf>
    <xf numFmtId="0" fontId="58" fillId="0" borderId="0" xfId="8" applyFont="1" applyFill="1" applyAlignment="1">
      <alignment horizontal="left" vertical="center" wrapText="1" indent="1"/>
    </xf>
    <xf numFmtId="0" fontId="59" fillId="0" borderId="0" xfId="6" applyFont="1" applyFill="1" applyBorder="1" applyAlignment="1">
      <alignment horizontal="left" vertical="center" wrapText="1" indent="1"/>
    </xf>
    <xf numFmtId="0" fontId="60" fillId="0" borderId="1" xfId="5" applyFont="1" applyFill="1" applyBorder="1" applyAlignment="1">
      <alignment horizontal="center" vertical="center" wrapText="1"/>
    </xf>
    <xf numFmtId="0" fontId="61" fillId="0" borderId="0" xfId="8" applyFont="1" applyFill="1" applyAlignment="1">
      <alignment horizontal="center" vertical="center" wrapText="1"/>
    </xf>
    <xf numFmtId="0" fontId="59" fillId="0" borderId="14" xfId="6" applyFont="1" applyFill="1" applyBorder="1" applyAlignment="1">
      <alignment horizontal="center" vertical="center" wrapText="1"/>
    </xf>
    <xf numFmtId="0" fontId="59" fillId="0" borderId="15" xfId="6" applyFont="1" applyFill="1" applyBorder="1" applyAlignment="1">
      <alignment horizontal="center" vertical="center" wrapText="1"/>
    </xf>
    <xf numFmtId="0" fontId="59" fillId="0" borderId="16" xfId="6" applyFont="1" applyFill="1" applyBorder="1" applyAlignment="1">
      <alignment horizontal="center" vertical="center" wrapText="1"/>
    </xf>
    <xf numFmtId="0" fontId="59" fillId="0" borderId="1" xfId="5" applyFont="1" applyFill="1" applyBorder="1" applyAlignment="1">
      <alignment horizontal="left" vertical="center" wrapText="1" indent="1"/>
    </xf>
    <xf numFmtId="0" fontId="59" fillId="4" borderId="6" xfId="6" applyFont="1" applyFill="1" applyBorder="1" applyAlignment="1">
      <alignment horizontal="center" vertical="center" wrapText="1"/>
    </xf>
    <xf numFmtId="0" fontId="22" fillId="8" borderId="3" xfId="9" applyFont="1" applyFill="1" applyBorder="1" applyAlignment="1" applyProtection="1">
      <alignment horizontal="center" vertical="center"/>
      <protection hidden="1"/>
    </xf>
    <xf numFmtId="0" fontId="22" fillId="8" borderId="2" xfId="9" applyFont="1" applyFill="1" applyBorder="1" applyAlignment="1" applyProtection="1">
      <alignment horizontal="center" vertical="center"/>
      <protection hidden="1"/>
    </xf>
    <xf numFmtId="0" fontId="22" fillId="8" borderId="4" xfId="9" applyFont="1" applyFill="1" applyBorder="1" applyAlignment="1" applyProtection="1">
      <alignment horizontal="center" vertical="center"/>
      <protection hidden="1"/>
    </xf>
    <xf numFmtId="49" fontId="21" fillId="3" borderId="0" xfId="32" applyNumberFormat="1" applyFont="1" applyFill="1" applyAlignment="1" applyProtection="1">
      <alignment horizontal="left" vertical="center"/>
      <protection hidden="1"/>
    </xf>
    <xf numFmtId="49" fontId="22" fillId="8" borderId="1" xfId="32" applyNumberFormat="1" applyFont="1" applyFill="1" applyBorder="1" applyAlignment="1" applyProtection="1">
      <alignment horizontal="center" vertical="center" wrapText="1"/>
      <protection hidden="1"/>
    </xf>
    <xf numFmtId="0" fontId="22" fillId="8" borderId="1" xfId="32" applyFont="1" applyFill="1" applyBorder="1" applyAlignment="1" applyProtection="1">
      <alignment horizontal="center" vertical="center" wrapText="1"/>
      <protection hidden="1"/>
    </xf>
    <xf numFmtId="0" fontId="22" fillId="9" borderId="33" xfId="9" applyFont="1" applyFill="1" applyBorder="1" applyAlignment="1" applyProtection="1">
      <alignment horizontal="center" vertical="center"/>
      <protection hidden="1"/>
    </xf>
    <xf numFmtId="0" fontId="22" fillId="9" borderId="34" xfId="9" applyFont="1" applyFill="1" applyBorder="1" applyAlignment="1" applyProtection="1">
      <alignment horizontal="center" vertical="center"/>
      <protection hidden="1"/>
    </xf>
    <xf numFmtId="0" fontId="22" fillId="9" borderId="36" xfId="9" applyFont="1" applyFill="1" applyBorder="1" applyAlignment="1" applyProtection="1">
      <alignment horizontal="center" vertical="center"/>
      <protection hidden="1"/>
    </xf>
    <xf numFmtId="0" fontId="22" fillId="9" borderId="17" xfId="9" applyFont="1" applyFill="1" applyBorder="1" applyAlignment="1" applyProtection="1">
      <alignment horizontal="center" vertical="center"/>
      <protection hidden="1"/>
    </xf>
    <xf numFmtId="0" fontId="22" fillId="8" borderId="1" xfId="9" applyFont="1" applyFill="1" applyBorder="1" applyAlignment="1" applyProtection="1">
      <alignment horizontal="center" vertical="center"/>
      <protection hidden="1"/>
    </xf>
    <xf numFmtId="0" fontId="22" fillId="9" borderId="1" xfId="9" applyFont="1" applyFill="1" applyBorder="1" applyAlignment="1" applyProtection="1">
      <alignment horizontal="center" vertical="center" wrapText="1"/>
      <protection hidden="1"/>
    </xf>
    <xf numFmtId="0" fontId="22" fillId="8" borderId="3" xfId="9" applyFont="1" applyFill="1" applyBorder="1" applyAlignment="1" applyProtection="1">
      <alignment horizontal="center" vertical="center" wrapText="1"/>
      <protection hidden="1"/>
    </xf>
    <xf numFmtId="0" fontId="22" fillId="8" borderId="2" xfId="9" applyFont="1" applyFill="1" applyBorder="1" applyAlignment="1" applyProtection="1">
      <alignment horizontal="center" vertical="center" wrapText="1"/>
      <protection hidden="1"/>
    </xf>
    <xf numFmtId="0" fontId="22" fillId="8" borderId="4" xfId="9" applyFont="1" applyFill="1" applyBorder="1" applyAlignment="1" applyProtection="1">
      <alignment horizontal="center" vertical="center" wrapText="1"/>
      <protection hidden="1"/>
    </xf>
    <xf numFmtId="0" fontId="22" fillId="4" borderId="33" xfId="9" applyFont="1" applyFill="1" applyBorder="1" applyAlignment="1" applyProtection="1">
      <alignment horizontal="center" vertical="center"/>
      <protection hidden="1"/>
    </xf>
    <xf numFmtId="0" fontId="22" fillId="4" borderId="34" xfId="9" applyFont="1" applyFill="1" applyBorder="1" applyAlignment="1" applyProtection="1">
      <alignment horizontal="center" vertical="center"/>
      <protection hidden="1"/>
    </xf>
    <xf numFmtId="0" fontId="22" fillId="4" borderId="35" xfId="9" applyFont="1" applyFill="1" applyBorder="1" applyAlignment="1" applyProtection="1">
      <alignment horizontal="center" vertical="center"/>
      <protection hidden="1"/>
    </xf>
    <xf numFmtId="0" fontId="22" fillId="4" borderId="36" xfId="9" applyFont="1" applyFill="1" applyBorder="1" applyAlignment="1" applyProtection="1">
      <alignment horizontal="center" vertical="center"/>
      <protection hidden="1"/>
    </xf>
    <xf numFmtId="0" fontId="22" fillId="4" borderId="17" xfId="9" applyFont="1" applyFill="1" applyBorder="1" applyAlignment="1" applyProtection="1">
      <alignment horizontal="center" vertical="center"/>
      <protection hidden="1"/>
    </xf>
    <xf numFmtId="0" fontId="22" fillId="4" borderId="37" xfId="9" applyFont="1" applyFill="1" applyBorder="1" applyAlignment="1" applyProtection="1">
      <alignment horizontal="center" vertical="center"/>
      <protection hidden="1"/>
    </xf>
    <xf numFmtId="0" fontId="22" fillId="9" borderId="3" xfId="9" applyFont="1" applyFill="1" applyBorder="1" applyAlignment="1" applyProtection="1">
      <alignment horizontal="center" vertical="center"/>
      <protection hidden="1"/>
    </xf>
    <xf numFmtId="0" fontId="22" fillId="9" borderId="2" xfId="9" applyFont="1" applyFill="1" applyBorder="1" applyAlignment="1" applyProtection="1">
      <alignment horizontal="center" vertical="center"/>
      <protection hidden="1"/>
    </xf>
    <xf numFmtId="0" fontId="22" fillId="9" borderId="4" xfId="9" applyFont="1" applyFill="1" applyBorder="1" applyAlignment="1" applyProtection="1">
      <alignment horizontal="center" vertical="center"/>
      <protection hidden="1"/>
    </xf>
    <xf numFmtId="0" fontId="22" fillId="8" borderId="3" xfId="9" applyFont="1" applyFill="1" applyBorder="1" applyAlignment="1" applyProtection="1">
      <alignment horizontal="center" vertical="distributed"/>
      <protection hidden="1"/>
    </xf>
    <xf numFmtId="0" fontId="22" fillId="8" borderId="2" xfId="9" applyFont="1" applyFill="1" applyBorder="1" applyAlignment="1" applyProtection="1">
      <alignment horizontal="center" vertical="distributed"/>
      <protection hidden="1"/>
    </xf>
    <xf numFmtId="0" fontId="22" fillId="8" borderId="4" xfId="9" applyFont="1" applyFill="1" applyBorder="1" applyAlignment="1" applyProtection="1">
      <alignment horizontal="center" vertical="distributed"/>
      <protection hidden="1"/>
    </xf>
    <xf numFmtId="0" fontId="22" fillId="9" borderId="3" xfId="9" applyFont="1" applyFill="1" applyBorder="1" applyAlignment="1" applyProtection="1">
      <alignment horizontal="center" vertical="center" wrapText="1"/>
      <protection hidden="1"/>
    </xf>
    <xf numFmtId="0" fontId="22" fillId="9" borderId="2" xfId="9" applyFont="1" applyFill="1" applyBorder="1" applyAlignment="1" applyProtection="1">
      <alignment horizontal="center" vertical="center" wrapText="1"/>
      <protection hidden="1"/>
    </xf>
    <xf numFmtId="0" fontId="22" fillId="9" borderId="4" xfId="9" applyFont="1" applyFill="1" applyBorder="1" applyAlignment="1" applyProtection="1">
      <alignment horizontal="center" vertical="center" wrapText="1"/>
      <protection hidden="1"/>
    </xf>
    <xf numFmtId="0" fontId="22" fillId="8" borderId="1" xfId="9" applyFont="1" applyFill="1" applyBorder="1" applyAlignment="1" applyProtection="1">
      <alignment horizontal="center" vertical="center" wrapText="1"/>
      <protection hidden="1"/>
    </xf>
    <xf numFmtId="0" fontId="66" fillId="2" borderId="0" xfId="1" applyNumberFormat="1" applyFont="1" applyFill="1" applyBorder="1" applyAlignment="1">
      <alignment horizontal="left" vertical="center"/>
    </xf>
    <xf numFmtId="0" fontId="67" fillId="0" borderId="0" xfId="1" applyFont="1" applyBorder="1" applyAlignment="1">
      <alignment horizontal="center" vertical="center"/>
    </xf>
    <xf numFmtId="49" fontId="66" fillId="2" borderId="0" xfId="1" applyNumberFormat="1" applyFont="1" applyFill="1" applyBorder="1" applyAlignment="1">
      <alignment horizontal="left" vertical="center"/>
    </xf>
    <xf numFmtId="169" fontId="65" fillId="2" borderId="43" xfId="23" applyNumberFormat="1" applyFont="1" applyFill="1" applyBorder="1" applyAlignment="1" applyProtection="1">
      <alignment horizontal="center" vertical="center" wrapText="1"/>
      <protection locked="0"/>
    </xf>
    <xf numFmtId="169" fontId="65" fillId="2" borderId="47" xfId="23" applyNumberFormat="1" applyFont="1" applyFill="1" applyBorder="1" applyAlignment="1" applyProtection="1">
      <alignment horizontal="center" vertical="center" wrapText="1"/>
      <protection locked="0"/>
    </xf>
    <xf numFmtId="169" fontId="65" fillId="2" borderId="85" xfId="23" applyNumberFormat="1" applyFont="1" applyFill="1" applyBorder="1" applyAlignment="1" applyProtection="1">
      <alignment horizontal="center" vertical="center" wrapText="1"/>
      <protection locked="0"/>
    </xf>
    <xf numFmtId="0" fontId="70" fillId="2" borderId="41" xfId="0" applyFont="1" applyFill="1" applyBorder="1" applyAlignment="1" applyProtection="1">
      <alignment horizontal="center" vertical="center"/>
      <protection locked="0"/>
    </xf>
    <xf numFmtId="0" fontId="70" fillId="2" borderId="42" xfId="0" applyFont="1" applyFill="1" applyBorder="1" applyAlignment="1" applyProtection="1">
      <alignment horizontal="center" vertical="center"/>
      <protection locked="0"/>
    </xf>
    <xf numFmtId="0" fontId="70" fillId="2" borderId="45" xfId="0" applyFont="1" applyFill="1" applyBorder="1" applyAlignment="1" applyProtection="1">
      <alignment horizontal="center" vertical="center"/>
      <protection locked="0"/>
    </xf>
    <xf numFmtId="0" fontId="70" fillId="2" borderId="46" xfId="0" applyFont="1" applyFill="1" applyBorder="1" applyAlignment="1" applyProtection="1">
      <alignment horizontal="center" vertical="center"/>
      <protection locked="0"/>
    </xf>
    <xf numFmtId="0" fontId="70" fillId="2" borderId="1" xfId="0" applyFont="1" applyFill="1" applyBorder="1" applyAlignment="1" applyProtection="1">
      <alignment horizontal="center" vertical="center"/>
      <protection locked="0"/>
    </xf>
    <xf numFmtId="0" fontId="70" fillId="2" borderId="49" xfId="0" applyFont="1" applyFill="1" applyBorder="1" applyAlignment="1" applyProtection="1">
      <alignment horizontal="center" vertical="center"/>
      <protection locked="0"/>
    </xf>
    <xf numFmtId="164" fontId="70" fillId="2" borderId="41" xfId="22" applyNumberFormat="1" applyFont="1" applyFill="1" applyBorder="1" applyAlignment="1" applyProtection="1">
      <alignment horizontal="center" vertical="center"/>
      <protection locked="0"/>
    </xf>
    <xf numFmtId="164" fontId="70" fillId="2" borderId="42" xfId="22" applyNumberFormat="1" applyFont="1" applyFill="1" applyBorder="1" applyAlignment="1" applyProtection="1">
      <alignment horizontal="center" vertical="center"/>
      <protection locked="0"/>
    </xf>
    <xf numFmtId="164" fontId="70" fillId="2" borderId="46" xfId="22" applyNumberFormat="1" applyFont="1" applyFill="1" applyBorder="1" applyAlignment="1" applyProtection="1">
      <alignment horizontal="center" vertical="center"/>
      <protection locked="0"/>
    </xf>
    <xf numFmtId="164" fontId="70" fillId="2" borderId="1" xfId="22" applyNumberFormat="1" applyFont="1" applyFill="1" applyBorder="1" applyAlignment="1" applyProtection="1">
      <alignment horizontal="center" vertical="center"/>
      <protection locked="0"/>
    </xf>
    <xf numFmtId="169" fontId="65" fillId="2" borderId="44" xfId="23" applyNumberFormat="1" applyFont="1" applyFill="1" applyBorder="1" applyAlignment="1" applyProtection="1">
      <alignment horizontal="center" vertical="center" wrapText="1"/>
      <protection locked="0"/>
    </xf>
    <xf numFmtId="169" fontId="65" fillId="2" borderId="48" xfId="23" applyNumberFormat="1" applyFont="1" applyFill="1" applyBorder="1" applyAlignment="1" applyProtection="1">
      <alignment horizontal="center" vertical="center" wrapText="1"/>
      <protection locked="0"/>
    </xf>
    <xf numFmtId="169" fontId="65" fillId="2" borderId="86" xfId="23" applyNumberFormat="1" applyFont="1" applyFill="1" applyBorder="1" applyAlignment="1" applyProtection="1">
      <alignment horizontal="center" vertical="center" wrapText="1"/>
      <protection locked="0"/>
    </xf>
    <xf numFmtId="0" fontId="22" fillId="0" borderId="0" xfId="1" applyFont="1" applyFill="1" applyBorder="1" applyAlignment="1">
      <alignment horizontal="center" vertical="center" wrapText="1"/>
    </xf>
    <xf numFmtId="0" fontId="35" fillId="0" borderId="0" xfId="1" applyFont="1" applyFill="1" applyBorder="1" applyAlignment="1">
      <alignment horizontal="center" vertical="center"/>
    </xf>
    <xf numFmtId="3" fontId="41" fillId="18" borderId="3" xfId="22" applyNumberFormat="1" applyFont="1" applyFill="1" applyBorder="1" applyAlignment="1" applyProtection="1">
      <alignment horizontal="center" vertical="center" wrapText="1"/>
      <protection locked="0"/>
    </xf>
    <xf numFmtId="3" fontId="41" fillId="18" borderId="2" xfId="22" applyNumberFormat="1" applyFont="1" applyFill="1" applyBorder="1" applyAlignment="1" applyProtection="1">
      <alignment horizontal="center" vertical="center" wrapText="1"/>
      <protection locked="0"/>
    </xf>
    <xf numFmtId="3" fontId="41" fillId="18" borderId="4" xfId="22" applyNumberFormat="1" applyFont="1" applyFill="1" applyBorder="1" applyAlignment="1" applyProtection="1">
      <alignment horizontal="center" vertical="center" wrapText="1"/>
      <protection locked="0"/>
    </xf>
    <xf numFmtId="0" fontId="35" fillId="0" borderId="0" xfId="21" applyFont="1" applyAlignment="1">
      <alignment horizontal="center" vertical="center"/>
    </xf>
    <xf numFmtId="14" fontId="37" fillId="0" borderId="0" xfId="25" applyNumberFormat="1" applyFont="1" applyFill="1" applyBorder="1" applyAlignment="1">
      <alignment horizontal="left" vertical="center" wrapText="1"/>
    </xf>
    <xf numFmtId="0" fontId="37" fillId="0" borderId="0" xfId="25" applyFont="1" applyFill="1" applyBorder="1" applyAlignment="1">
      <alignment horizontal="left" vertical="center" wrapText="1"/>
    </xf>
    <xf numFmtId="3" fontId="41" fillId="18" borderId="40" xfId="22" applyNumberFormat="1" applyFont="1" applyFill="1" applyBorder="1" applyAlignment="1" applyProtection="1">
      <alignment horizontal="center" vertical="center" wrapText="1"/>
      <protection locked="0"/>
    </xf>
    <xf numFmtId="3" fontId="41" fillId="18" borderId="38" xfId="22" applyNumberFormat="1" applyFont="1" applyFill="1" applyBorder="1" applyAlignment="1" applyProtection="1">
      <alignment horizontal="center" vertical="center" wrapText="1"/>
      <protection locked="0"/>
    </xf>
    <xf numFmtId="0" fontId="41" fillId="17" borderId="3" xfId="25" applyFont="1" applyFill="1" applyBorder="1" applyAlignment="1">
      <alignment horizontal="center" vertical="center"/>
    </xf>
    <xf numFmtId="0" fontId="41" fillId="17" borderId="2" xfId="25" applyFont="1" applyFill="1" applyBorder="1" applyAlignment="1">
      <alignment horizontal="center" vertical="center"/>
    </xf>
    <xf numFmtId="0" fontId="41" fillId="17" borderId="4" xfId="25" applyFont="1" applyFill="1" applyBorder="1" applyAlignment="1">
      <alignment horizontal="center" vertical="center"/>
    </xf>
    <xf numFmtId="0" fontId="44" fillId="0" borderId="0" xfId="21" applyFont="1" applyAlignment="1">
      <alignment horizontal="center" wrapText="1"/>
    </xf>
    <xf numFmtId="0" fontId="42" fillId="0" borderId="0" xfId="25" applyFont="1" applyAlignment="1">
      <alignment horizontal="center"/>
    </xf>
    <xf numFmtId="0" fontId="42" fillId="0" borderId="0" xfId="25" applyFont="1" applyBorder="1" applyAlignment="1">
      <alignment horizontal="center" vertical="center"/>
    </xf>
    <xf numFmtId="0" fontId="44" fillId="0" borderId="0" xfId="21" applyFont="1" applyAlignment="1">
      <alignment horizontal="center"/>
    </xf>
  </cellXfs>
  <cellStyles count="41">
    <cellStyle name="0,0_x000a__x000a_NA_x000a__x000a_" xfId="2"/>
    <cellStyle name="Calculation 2" xfId="20"/>
    <cellStyle name="Comma" xfId="22" builtinId="3"/>
    <cellStyle name="Comma 2" xfId="11"/>
    <cellStyle name="Comma 2 2" xfId="18"/>
    <cellStyle name="Comma 2 2 2" xfId="34"/>
    <cellStyle name="Comma 2 3" xfId="26"/>
    <cellStyle name="Comma 3" xfId="15"/>
    <cellStyle name="Comma 3 2" xfId="19"/>
    <cellStyle name="Comma 3 3" xfId="39"/>
    <cellStyle name="Comma 4" xfId="29"/>
    <cellStyle name="Currency" xfId="23" builtinId="4"/>
    <cellStyle name="Currency 2" xfId="3"/>
    <cellStyle name="Currency 3" xfId="13"/>
    <cellStyle name="Currency 3 2" xfId="38"/>
    <cellStyle name="Hyperlink" xfId="7" builtinId="8"/>
    <cellStyle name="Hyperlink 2" xfId="4"/>
    <cellStyle name="Normal" xfId="0" builtinId="0"/>
    <cellStyle name="Normal 2" xfId="1"/>
    <cellStyle name="Normal 3" xfId="5"/>
    <cellStyle name="Normal 3 2" xfId="6"/>
    <cellStyle name="Normal 3 3" xfId="21"/>
    <cellStyle name="Normal 3 3 2" xfId="32"/>
    <cellStyle name="Normal 3 4" xfId="25"/>
    <cellStyle name="Normal 4" xfId="8"/>
    <cellStyle name="Normal 4 2" xfId="17"/>
    <cellStyle name="Normal 4 3" xfId="35"/>
    <cellStyle name="Normal 5" xfId="10"/>
    <cellStyle name="Normal 5 2" xfId="9"/>
    <cellStyle name="Normal 5 2 2" xfId="28"/>
    <cellStyle name="Normal 5 3" xfId="36"/>
    <cellStyle name="Normal 6" xfId="16"/>
    <cellStyle name="Normal 6 2" xfId="40"/>
    <cellStyle name="Normal 7" xfId="27"/>
    <cellStyle name="Normal_VIETCGZZ" xfId="24"/>
    <cellStyle name="Percent" xfId="31" builtinId="5"/>
    <cellStyle name="Percent 2" xfId="12"/>
    <cellStyle name="Percent 2 2" xfId="37"/>
    <cellStyle name="Percent 3" xfId="14"/>
    <cellStyle name="Percent 3 2" xfId="33"/>
    <cellStyle name="Percent 4" xfId="30"/>
  </cellStyles>
  <dxfs count="6">
    <dxf>
      <font>
        <color rgb="FF00B050"/>
      </font>
    </dxf>
    <dxf>
      <font>
        <condense val="0"/>
        <extend val="0"/>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47625</xdr:rowOff>
    </xdr:from>
    <xdr:to>
      <xdr:col>2</xdr:col>
      <xdr:colOff>342900</xdr:colOff>
      <xdr:row>1</xdr:row>
      <xdr:rowOff>742950</xdr:rowOff>
    </xdr:to>
    <xdr:pic>
      <xdr:nvPicPr>
        <xdr:cNvPr id="2" name="Picture 1" descr="logo FPT trading dentrang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 y="219075"/>
          <a:ext cx="1076325" cy="6953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752475</xdr:colOff>
          <xdr:row>26</xdr:row>
          <xdr:rowOff>104775</xdr:rowOff>
        </xdr:from>
        <xdr:to>
          <xdr:col>10</xdr:col>
          <xdr:colOff>57150</xdr:colOff>
          <xdr:row>45</xdr:row>
          <xdr:rowOff>133350</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209550</xdr:rowOff>
    </xdr:from>
    <xdr:to>
      <xdr:col>1</xdr:col>
      <xdr:colOff>771525</xdr:colOff>
      <xdr:row>0</xdr:row>
      <xdr:rowOff>904875</xdr:rowOff>
    </xdr:to>
    <xdr:pic>
      <xdr:nvPicPr>
        <xdr:cNvPr id="2" name="Picture 1" descr="logo FPT trading dentrang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1162050" cy="6953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85726</xdr:colOff>
      <xdr:row>0</xdr:row>
      <xdr:rowOff>0</xdr:rowOff>
    </xdr:from>
    <xdr:to>
      <xdr:col>0</xdr:col>
      <xdr:colOff>866776</xdr:colOff>
      <xdr:row>5</xdr:row>
      <xdr:rowOff>22781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8614" t="5254" r="18378" b="13185"/>
        <a:stretch>
          <a:fillRect/>
        </a:stretch>
      </xdr:blipFill>
      <xdr:spPr bwMode="auto">
        <a:xfrm>
          <a:off x="85726" y="0"/>
          <a:ext cx="781050" cy="7085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85725</xdr:colOff>
      <xdr:row>0</xdr:row>
      <xdr:rowOff>76200</xdr:rowOff>
    </xdr:from>
    <xdr:to>
      <xdr:col>1</xdr:col>
      <xdr:colOff>914400</xdr:colOff>
      <xdr:row>4</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8614" t="5254" r="18378" b="13185"/>
        <a:stretch>
          <a:fillRect/>
        </a:stretch>
      </xdr:blipFill>
      <xdr:spPr bwMode="auto">
        <a:xfrm>
          <a:off x="85725" y="76200"/>
          <a:ext cx="8286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112031</xdr:colOff>
      <xdr:row>51</xdr:row>
      <xdr:rowOff>199684</xdr:rowOff>
    </xdr:from>
    <xdr:ext cx="5026188" cy="3908685"/>
    <xdr:pic>
      <xdr:nvPicPr>
        <xdr:cNvPr id="2" name="Picture 1"/>
        <xdr:cNvPicPr>
          <a:picLocks noChangeAspect="1"/>
        </xdr:cNvPicPr>
      </xdr:nvPicPr>
      <xdr:blipFill>
        <a:blip xmlns:r="http://schemas.openxmlformats.org/officeDocument/2006/relationships" r:embed="rId1"/>
        <a:stretch>
          <a:fillRect/>
        </a:stretch>
      </xdr:blipFill>
      <xdr:spPr>
        <a:xfrm>
          <a:off x="112031" y="11096284"/>
          <a:ext cx="5026188" cy="3908685"/>
        </a:xfrm>
        <a:prstGeom prst="rect">
          <a:avLst/>
        </a:prstGeom>
      </xdr:spPr>
    </xdr:pic>
    <xdr:clientData/>
  </xdr:oneCellAnchor>
  <xdr:twoCellAnchor>
    <xdr:from>
      <xdr:col>0</xdr:col>
      <xdr:colOff>189441</xdr:colOff>
      <xdr:row>47</xdr:row>
      <xdr:rowOff>134408</xdr:rowOff>
    </xdr:from>
    <xdr:to>
      <xdr:col>5</xdr:col>
      <xdr:colOff>859972</xdr:colOff>
      <xdr:row>51</xdr:row>
      <xdr:rowOff>44450</xdr:rowOff>
    </xdr:to>
    <xdr:sp macro="" textlink="">
      <xdr:nvSpPr>
        <xdr:cNvPr id="3" name="TextBox 2"/>
        <xdr:cNvSpPr txBox="1"/>
      </xdr:nvSpPr>
      <xdr:spPr>
        <a:xfrm>
          <a:off x="160866" y="10230908"/>
          <a:ext cx="6261706" cy="71014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FF0000"/>
              </a:solidFill>
            </a:rPr>
            <a:t>Order Quantity </a:t>
          </a:r>
          <a:r>
            <a:rPr lang="en-US" sz="1800" b="1">
              <a:solidFill>
                <a:srgbClr val="C00000"/>
              </a:solidFill>
            </a:rPr>
            <a:t>= Sales Out (­OrderCycle) + 1.25*Sales Out(LeadTime) – Inventory Quantity – Pending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1.vsd"/></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C00000"/>
  </sheetPr>
  <dimension ref="A2:L97"/>
  <sheetViews>
    <sheetView showGridLines="0" topLeftCell="A61" zoomScale="115" zoomScaleNormal="115" zoomScalePageLayoutView="150" workbookViewId="0">
      <selection activeCell="B56" sqref="B56:E56"/>
    </sheetView>
  </sheetViews>
  <sheetFormatPr defaultColWidth="8.85546875" defaultRowHeight="14.25" x14ac:dyDescent="0.2"/>
  <cols>
    <col min="1" max="1" width="6.7109375" style="8" customWidth="1"/>
    <col min="2" max="2" width="12.7109375" style="7" customWidth="1"/>
    <col min="3" max="3" width="13.85546875" style="7" customWidth="1"/>
    <col min="4" max="5" width="12.7109375" style="7" customWidth="1"/>
    <col min="6" max="6" width="13.5703125" style="7" customWidth="1"/>
    <col min="7" max="7" width="9.7109375" style="7" customWidth="1"/>
    <col min="8" max="8" width="10.7109375" style="7" customWidth="1"/>
    <col min="9" max="9" width="8.28515625" style="7" customWidth="1"/>
    <col min="10" max="10" width="13.5703125" style="7" customWidth="1"/>
    <col min="11" max="11" width="15.7109375" style="7" customWidth="1"/>
    <col min="12" max="12" width="27.42578125" style="7" customWidth="1"/>
    <col min="13" max="16384" width="8.85546875" style="7"/>
  </cols>
  <sheetData>
    <row r="2" spans="1:12" ht="62.25" customHeight="1" x14ac:dyDescent="0.2">
      <c r="A2" s="463"/>
      <c r="B2" s="463"/>
      <c r="C2" s="463"/>
      <c r="D2" s="464" t="s">
        <v>409</v>
      </c>
      <c r="E2" s="465"/>
      <c r="F2" s="465"/>
      <c r="G2" s="465"/>
      <c r="H2" s="465"/>
      <c r="I2" s="465"/>
      <c r="J2" s="466"/>
      <c r="K2" s="467" t="s">
        <v>406</v>
      </c>
      <c r="L2" s="468"/>
    </row>
    <row r="3" spans="1:12" ht="15.75" customHeight="1" x14ac:dyDescent="0.2"/>
    <row r="4" spans="1:12" ht="15.75" customHeight="1" x14ac:dyDescent="0.2">
      <c r="A4" s="469" t="s">
        <v>2</v>
      </c>
      <c r="B4" s="469"/>
      <c r="C4" s="469"/>
      <c r="D4" s="469"/>
      <c r="E4" s="469"/>
      <c r="F4" s="469"/>
      <c r="G4" s="469"/>
      <c r="H4" s="469"/>
      <c r="I4" s="469"/>
      <c r="J4" s="469"/>
      <c r="K4" s="469"/>
      <c r="L4" s="469"/>
    </row>
    <row r="5" spans="1:12" ht="30.75" customHeight="1" x14ac:dyDescent="0.2">
      <c r="A5" s="1"/>
      <c r="B5" s="9" t="s">
        <v>140</v>
      </c>
      <c r="C5" s="470" t="s">
        <v>137</v>
      </c>
      <c r="D5" s="470"/>
      <c r="E5" s="470"/>
      <c r="F5" s="470"/>
      <c r="G5" s="470"/>
      <c r="H5" s="470"/>
      <c r="I5" s="470"/>
      <c r="J5" s="470"/>
      <c r="K5" s="470"/>
      <c r="L5" s="470"/>
    </row>
    <row r="6" spans="1:12" ht="20.100000000000001" customHeight="1" x14ac:dyDescent="0.2">
      <c r="A6" s="1"/>
      <c r="B6" s="10" t="s">
        <v>149</v>
      </c>
      <c r="C6" s="471" t="s">
        <v>110</v>
      </c>
      <c r="D6" s="471"/>
      <c r="E6" s="471"/>
      <c r="F6" s="471"/>
      <c r="G6" s="471"/>
      <c r="H6" s="471"/>
      <c r="I6" s="471"/>
      <c r="J6" s="471"/>
      <c r="K6" s="471"/>
      <c r="L6" s="471"/>
    </row>
    <row r="7" spans="1:12" ht="24.95" customHeight="1" x14ac:dyDescent="0.2">
      <c r="A7" s="420" t="s">
        <v>3</v>
      </c>
      <c r="B7" s="420"/>
      <c r="C7" s="420"/>
      <c r="D7" s="420"/>
      <c r="E7" s="420"/>
      <c r="F7" s="420"/>
      <c r="G7" s="420"/>
      <c r="H7" s="420"/>
      <c r="I7" s="420"/>
      <c r="J7" s="420"/>
      <c r="K7" s="420"/>
      <c r="L7" s="420"/>
    </row>
    <row r="8" spans="1:12" ht="20.100000000000001" customHeight="1" x14ac:dyDescent="0.2">
      <c r="A8" s="1"/>
      <c r="B8" s="2" t="s">
        <v>4</v>
      </c>
      <c r="C8" s="2" t="s">
        <v>111</v>
      </c>
      <c r="D8" s="2"/>
      <c r="E8" s="2"/>
      <c r="F8" s="159"/>
      <c r="G8" s="459" t="s">
        <v>152</v>
      </c>
      <c r="H8" s="459"/>
      <c r="I8" s="2" t="s">
        <v>11</v>
      </c>
      <c r="J8" s="2"/>
      <c r="K8" s="2"/>
      <c r="L8" s="2"/>
    </row>
    <row r="9" spans="1:12" ht="20.100000000000001" customHeight="1" x14ac:dyDescent="0.2">
      <c r="A9" s="1"/>
      <c r="B9" s="2" t="s">
        <v>5</v>
      </c>
      <c r="C9" s="2" t="s">
        <v>6</v>
      </c>
      <c r="D9" s="2"/>
      <c r="E9" s="2"/>
      <c r="F9" s="159"/>
      <c r="G9" s="459" t="s">
        <v>324</v>
      </c>
      <c r="H9" s="459"/>
      <c r="I9" s="2" t="s">
        <v>325</v>
      </c>
      <c r="J9" s="2"/>
      <c r="K9" s="2"/>
      <c r="L9" s="2"/>
    </row>
    <row r="10" spans="1:12" ht="20.100000000000001" customHeight="1" x14ac:dyDescent="0.2">
      <c r="A10" s="1"/>
      <c r="B10" s="2" t="s">
        <v>7</v>
      </c>
      <c r="C10" s="2" t="s">
        <v>339</v>
      </c>
      <c r="D10" s="2"/>
      <c r="E10" s="2"/>
      <c r="F10" s="159"/>
      <c r="G10" s="459" t="s">
        <v>326</v>
      </c>
      <c r="H10" s="459"/>
      <c r="I10" s="2" t="s">
        <v>335</v>
      </c>
      <c r="J10" s="2"/>
      <c r="K10" s="2"/>
      <c r="L10" s="2"/>
    </row>
    <row r="11" spans="1:12" ht="32.25" customHeight="1" x14ac:dyDescent="0.2">
      <c r="A11" s="1"/>
      <c r="B11" s="2" t="s">
        <v>8</v>
      </c>
      <c r="C11" s="2" t="s">
        <v>340</v>
      </c>
      <c r="D11" s="2"/>
      <c r="E11" s="2"/>
      <c r="F11" s="159"/>
      <c r="G11" s="475" t="s">
        <v>148</v>
      </c>
      <c r="H11" s="475"/>
      <c r="I11" s="458" t="s">
        <v>336</v>
      </c>
      <c r="J11" s="458"/>
      <c r="K11" s="458"/>
      <c r="L11" s="458"/>
    </row>
    <row r="12" spans="1:12" ht="20.100000000000001" customHeight="1" x14ac:dyDescent="0.2">
      <c r="A12" s="1"/>
      <c r="B12" s="2" t="s">
        <v>9</v>
      </c>
      <c r="C12" s="2" t="s">
        <v>112</v>
      </c>
      <c r="D12" s="2"/>
      <c r="E12" s="2"/>
      <c r="F12" s="159"/>
      <c r="G12" s="459" t="s">
        <v>147</v>
      </c>
      <c r="H12" s="459"/>
      <c r="I12" s="2" t="s">
        <v>337</v>
      </c>
      <c r="J12" s="2"/>
      <c r="K12" s="2"/>
      <c r="L12" s="2"/>
    </row>
    <row r="13" spans="1:12" ht="20.100000000000001" customHeight="1" x14ac:dyDescent="0.2">
      <c r="A13" s="1"/>
      <c r="B13" s="2" t="s">
        <v>10</v>
      </c>
      <c r="C13" s="2" t="s">
        <v>113</v>
      </c>
      <c r="D13" s="2"/>
      <c r="E13" s="2"/>
      <c r="F13" s="159"/>
      <c r="G13" s="461" t="s">
        <v>437</v>
      </c>
      <c r="H13" s="461"/>
      <c r="I13" s="2" t="s">
        <v>438</v>
      </c>
      <c r="J13" s="2"/>
      <c r="K13" s="2"/>
      <c r="L13" s="2"/>
    </row>
    <row r="14" spans="1:12" ht="20.100000000000001" customHeight="1" x14ac:dyDescent="0.2">
      <c r="A14" s="1"/>
      <c r="B14" s="407" t="s">
        <v>187</v>
      </c>
      <c r="C14" s="407" t="s">
        <v>327</v>
      </c>
      <c r="D14" s="2"/>
      <c r="E14" s="2"/>
      <c r="F14" s="159"/>
      <c r="G14" s="459"/>
      <c r="H14" s="459"/>
      <c r="I14" s="2"/>
      <c r="J14" s="2"/>
      <c r="K14" s="2"/>
      <c r="L14" s="2"/>
    </row>
    <row r="15" spans="1:12" ht="20.100000000000001" customHeight="1" x14ac:dyDescent="0.2">
      <c r="A15" s="1"/>
      <c r="D15" s="2"/>
      <c r="E15" s="2"/>
      <c r="F15" s="2"/>
      <c r="I15" s="2"/>
      <c r="J15" s="2"/>
      <c r="K15" s="2"/>
      <c r="L15" s="2"/>
    </row>
    <row r="16" spans="1:12" s="236" customFormat="1" ht="24.95" customHeight="1" x14ac:dyDescent="0.2">
      <c r="A16" s="158" t="s">
        <v>348</v>
      </c>
      <c r="B16" s="158"/>
      <c r="C16" s="158"/>
      <c r="D16" s="158"/>
      <c r="E16" s="158"/>
      <c r="F16" s="158"/>
      <c r="G16" s="158"/>
      <c r="H16" s="158"/>
      <c r="I16" s="158"/>
      <c r="J16" s="158"/>
      <c r="K16" s="158"/>
      <c r="L16" s="158"/>
    </row>
    <row r="17" spans="1:12" s="236" customFormat="1" ht="24.95" customHeight="1" x14ac:dyDescent="0.2">
      <c r="A17" s="476" t="s">
        <v>341</v>
      </c>
      <c r="B17" s="477"/>
      <c r="C17" s="478"/>
      <c r="D17" s="476" t="s">
        <v>342</v>
      </c>
      <c r="E17" s="477"/>
      <c r="F17" s="477"/>
      <c r="G17" s="477"/>
      <c r="H17" s="477"/>
      <c r="I17" s="478"/>
      <c r="J17" s="476" t="s">
        <v>343</v>
      </c>
      <c r="K17" s="477"/>
      <c r="L17" s="478"/>
    </row>
    <row r="18" spans="1:12" s="236" customFormat="1" ht="24.95" customHeight="1" x14ac:dyDescent="0.2">
      <c r="A18" s="472" t="s">
        <v>344</v>
      </c>
      <c r="B18" s="473"/>
      <c r="C18" s="474"/>
      <c r="D18" s="472" t="s">
        <v>350</v>
      </c>
      <c r="E18" s="473"/>
      <c r="F18" s="473"/>
      <c r="G18" s="473"/>
      <c r="H18" s="473"/>
      <c r="I18" s="474"/>
      <c r="J18" s="472" t="s">
        <v>351</v>
      </c>
      <c r="K18" s="473"/>
      <c r="L18" s="474"/>
    </row>
    <row r="19" spans="1:12" s="236" customFormat="1" ht="24.95" customHeight="1" x14ac:dyDescent="0.2">
      <c r="A19" s="472" t="s">
        <v>345</v>
      </c>
      <c r="B19" s="473"/>
      <c r="C19" s="474"/>
      <c r="D19" s="472" t="s">
        <v>352</v>
      </c>
      <c r="E19" s="473"/>
      <c r="F19" s="473"/>
      <c r="G19" s="473"/>
      <c r="H19" s="473"/>
      <c r="I19" s="474"/>
      <c r="J19" s="472" t="s">
        <v>353</v>
      </c>
      <c r="K19" s="473"/>
      <c r="L19" s="474"/>
    </row>
    <row r="20" spans="1:12" s="236" customFormat="1" ht="24.95" customHeight="1" x14ac:dyDescent="0.2">
      <c r="A20" s="472" t="s">
        <v>346</v>
      </c>
      <c r="B20" s="473"/>
      <c r="C20" s="474"/>
      <c r="D20" s="472" t="s">
        <v>355</v>
      </c>
      <c r="E20" s="473"/>
      <c r="F20" s="473"/>
      <c r="G20" s="473"/>
      <c r="H20" s="473"/>
      <c r="I20" s="474"/>
      <c r="J20" s="472" t="s">
        <v>416</v>
      </c>
      <c r="K20" s="473"/>
      <c r="L20" s="474"/>
    </row>
    <row r="21" spans="1:12" s="236" customFormat="1" ht="24.95" customHeight="1" x14ac:dyDescent="0.2">
      <c r="A21" s="472" t="s">
        <v>347</v>
      </c>
      <c r="B21" s="473"/>
      <c r="C21" s="474"/>
      <c r="D21" s="472" t="s">
        <v>354</v>
      </c>
      <c r="E21" s="473"/>
      <c r="F21" s="473"/>
      <c r="G21" s="473"/>
      <c r="H21" s="473"/>
      <c r="I21" s="474"/>
      <c r="J21" s="472" t="s">
        <v>356</v>
      </c>
      <c r="K21" s="473"/>
      <c r="L21" s="474"/>
    </row>
    <row r="22" spans="1:12" x14ac:dyDescent="0.2">
      <c r="A22" s="1"/>
      <c r="D22" s="2"/>
      <c r="E22" s="2"/>
      <c r="F22" s="2"/>
      <c r="G22" s="2"/>
      <c r="H22" s="2"/>
      <c r="I22" s="2"/>
      <c r="J22" s="2"/>
      <c r="K22" s="2"/>
      <c r="L22" s="2"/>
    </row>
    <row r="23" spans="1:12" x14ac:dyDescent="0.2">
      <c r="A23" s="1"/>
      <c r="D23" s="2"/>
      <c r="E23" s="2"/>
      <c r="F23" s="2"/>
      <c r="G23" s="2"/>
      <c r="H23" s="2"/>
      <c r="I23" s="2"/>
      <c r="J23" s="2"/>
      <c r="K23" s="2"/>
      <c r="L23" s="2"/>
    </row>
    <row r="24" spans="1:12" x14ac:dyDescent="0.2">
      <c r="A24" s="1"/>
      <c r="D24" s="2"/>
      <c r="E24" s="2"/>
      <c r="F24" s="2"/>
      <c r="G24" s="2"/>
      <c r="H24" s="2"/>
      <c r="I24" s="2"/>
      <c r="J24" s="2"/>
      <c r="K24" s="2"/>
      <c r="L24" s="2"/>
    </row>
    <row r="25" spans="1:12" x14ac:dyDescent="0.2">
      <c r="A25" s="1"/>
      <c r="D25" s="2"/>
      <c r="E25" s="2"/>
      <c r="F25" s="2"/>
      <c r="G25" s="2"/>
      <c r="H25" s="2"/>
      <c r="I25" s="2"/>
      <c r="J25" s="2"/>
      <c r="K25" s="2"/>
      <c r="L25" s="2"/>
    </row>
    <row r="26" spans="1:12" x14ac:dyDescent="0.2">
      <c r="A26" s="1"/>
      <c r="B26" s="2"/>
      <c r="C26" s="2"/>
      <c r="D26" s="2"/>
      <c r="E26" s="2"/>
      <c r="F26" s="2"/>
      <c r="G26" s="2"/>
      <c r="H26" s="2"/>
      <c r="I26" s="2"/>
      <c r="J26" s="2"/>
      <c r="K26" s="2"/>
      <c r="L26" s="2"/>
    </row>
    <row r="27" spans="1:12" ht="24.95" customHeight="1" x14ac:dyDescent="0.2">
      <c r="A27" s="420" t="s">
        <v>349</v>
      </c>
      <c r="B27" s="420"/>
      <c r="C27" s="420"/>
      <c r="D27" s="420"/>
      <c r="E27" s="420"/>
      <c r="F27" s="420"/>
      <c r="G27" s="420"/>
      <c r="H27" s="420"/>
      <c r="I27" s="420"/>
      <c r="J27" s="420"/>
      <c r="K27" s="420"/>
      <c r="L27" s="420"/>
    </row>
    <row r="28" spans="1:12" ht="24.95" customHeight="1" x14ac:dyDescent="0.2">
      <c r="A28" s="217"/>
      <c r="B28" s="217"/>
      <c r="C28" s="217"/>
      <c r="D28" s="217"/>
      <c r="E28" s="217"/>
      <c r="F28" s="217"/>
      <c r="G28" s="217"/>
      <c r="H28" s="217"/>
      <c r="I28" s="217"/>
      <c r="J28" s="217"/>
      <c r="K28" s="217"/>
      <c r="L28" s="217"/>
    </row>
    <row r="29" spans="1:12" ht="30" customHeight="1" x14ac:dyDescent="0.2">
      <c r="A29" s="3"/>
      <c r="B29" s="3"/>
      <c r="C29" s="3"/>
      <c r="D29" s="3"/>
      <c r="E29" s="3"/>
      <c r="F29" s="3"/>
      <c r="G29" s="3"/>
      <c r="H29" s="3"/>
      <c r="I29" s="3"/>
      <c r="J29" s="3"/>
      <c r="K29" s="3"/>
      <c r="L29" s="3"/>
    </row>
    <row r="30" spans="1:12" ht="30" customHeight="1" x14ac:dyDescent="0.2">
      <c r="A30" s="3"/>
      <c r="B30" s="3"/>
      <c r="C30" s="3"/>
      <c r="D30" s="3"/>
      <c r="E30" s="3"/>
      <c r="F30" s="3"/>
      <c r="G30" s="3"/>
      <c r="H30" s="3"/>
      <c r="I30" s="3"/>
      <c r="J30" s="3"/>
      <c r="K30" s="3"/>
      <c r="L30" s="3"/>
    </row>
    <row r="31" spans="1:12" ht="30" customHeight="1" x14ac:dyDescent="0.2">
      <c r="A31" s="3"/>
      <c r="B31" s="3"/>
      <c r="C31" s="3"/>
      <c r="D31" s="3"/>
      <c r="E31" s="3"/>
      <c r="F31" s="3"/>
      <c r="G31" s="3"/>
      <c r="H31" s="3"/>
      <c r="I31" s="3"/>
      <c r="J31" s="3"/>
      <c r="K31" s="3"/>
      <c r="L31" s="3"/>
    </row>
    <row r="32" spans="1:12" ht="30" customHeight="1" x14ac:dyDescent="0.2">
      <c r="A32" s="3"/>
      <c r="B32" s="3"/>
      <c r="C32" s="3"/>
      <c r="D32" s="3"/>
      <c r="E32" s="3"/>
      <c r="F32" s="3"/>
      <c r="G32" s="3"/>
      <c r="H32" s="3"/>
      <c r="I32" s="3"/>
      <c r="J32" s="3"/>
      <c r="K32" s="3"/>
      <c r="L32" s="3"/>
    </row>
    <row r="33" spans="1:12" ht="30" customHeight="1" x14ac:dyDescent="0.2">
      <c r="A33" s="3"/>
      <c r="B33" s="3"/>
      <c r="C33" s="3"/>
      <c r="D33" s="3"/>
      <c r="E33" s="3"/>
      <c r="F33" s="3"/>
      <c r="G33" s="3"/>
      <c r="H33" s="3"/>
      <c r="I33" s="3"/>
      <c r="J33" s="3"/>
      <c r="K33" s="3"/>
      <c r="L33" s="3"/>
    </row>
    <row r="34" spans="1:12" ht="30" customHeight="1" x14ac:dyDescent="0.2">
      <c r="A34" s="3"/>
      <c r="B34" s="3"/>
      <c r="C34" s="3"/>
      <c r="D34" s="3"/>
      <c r="E34" s="3"/>
      <c r="F34" s="3"/>
      <c r="G34" s="3"/>
      <c r="H34" s="3"/>
      <c r="I34" s="3"/>
      <c r="J34" s="3"/>
      <c r="K34" s="3"/>
      <c r="L34" s="3"/>
    </row>
    <row r="35" spans="1:12" ht="30" customHeight="1" x14ac:dyDescent="0.2">
      <c r="A35" s="3"/>
      <c r="B35" s="3"/>
      <c r="C35" s="3"/>
      <c r="D35" s="3"/>
      <c r="E35" s="3"/>
      <c r="F35" s="3"/>
      <c r="G35" s="3"/>
      <c r="H35" s="3"/>
      <c r="I35" s="3"/>
      <c r="J35" s="3"/>
      <c r="K35" s="3"/>
      <c r="L35" s="3"/>
    </row>
    <row r="36" spans="1:12" ht="30" customHeight="1" x14ac:dyDescent="0.2">
      <c r="A36" s="3"/>
      <c r="B36" s="3"/>
      <c r="C36" s="3"/>
      <c r="D36" s="3"/>
      <c r="E36" s="3"/>
      <c r="F36" s="3"/>
      <c r="G36" s="3"/>
      <c r="H36" s="3"/>
      <c r="I36" s="3"/>
      <c r="J36" s="3"/>
      <c r="K36" s="3"/>
      <c r="L36" s="3"/>
    </row>
    <row r="37" spans="1:12" ht="30" customHeight="1" x14ac:dyDescent="0.2">
      <c r="A37" s="3"/>
      <c r="B37" s="3"/>
      <c r="C37" s="3"/>
      <c r="D37" s="3"/>
      <c r="E37" s="3"/>
      <c r="F37" s="3"/>
      <c r="G37" s="3"/>
      <c r="H37" s="3"/>
      <c r="I37" s="3"/>
      <c r="J37" s="3"/>
      <c r="K37" s="3"/>
      <c r="L37" s="3"/>
    </row>
    <row r="38" spans="1:12" ht="30" customHeight="1" x14ac:dyDescent="0.2">
      <c r="A38" s="3"/>
      <c r="B38" s="3"/>
      <c r="C38" s="3"/>
      <c r="D38" s="3"/>
      <c r="E38" s="3"/>
      <c r="F38" s="3"/>
      <c r="G38" s="3"/>
      <c r="H38" s="3"/>
      <c r="I38" s="3"/>
      <c r="J38" s="3"/>
      <c r="K38" s="3"/>
      <c r="L38" s="3"/>
    </row>
    <row r="39" spans="1:12" ht="30" customHeight="1" x14ac:dyDescent="0.2">
      <c r="A39" s="3"/>
      <c r="B39" s="3"/>
      <c r="C39" s="3"/>
      <c r="D39" s="3"/>
      <c r="E39" s="3"/>
      <c r="F39" s="3"/>
      <c r="G39" s="3"/>
      <c r="H39" s="3"/>
      <c r="I39" s="3"/>
      <c r="J39" s="3"/>
      <c r="K39" s="3"/>
      <c r="L39" s="3"/>
    </row>
    <row r="40" spans="1:12" ht="30" customHeight="1" x14ac:dyDescent="0.2">
      <c r="A40" s="3"/>
      <c r="B40" s="3"/>
      <c r="C40" s="3"/>
      <c r="D40" s="3"/>
      <c r="E40" s="3"/>
      <c r="F40" s="3"/>
      <c r="G40" s="3"/>
      <c r="H40" s="3"/>
      <c r="I40" s="3"/>
      <c r="J40" s="3"/>
      <c r="K40" s="3"/>
      <c r="L40" s="3"/>
    </row>
    <row r="41" spans="1:12" ht="30" customHeight="1" x14ac:dyDescent="0.2">
      <c r="A41" s="3"/>
      <c r="B41" s="3"/>
      <c r="C41" s="3"/>
      <c r="D41" s="3"/>
      <c r="E41" s="3"/>
      <c r="F41" s="3"/>
      <c r="G41" s="3"/>
      <c r="H41" s="3"/>
      <c r="I41" s="3"/>
      <c r="J41" s="3"/>
      <c r="K41" s="3"/>
      <c r="L41" s="3"/>
    </row>
    <row r="42" spans="1:12" ht="30" customHeight="1" x14ac:dyDescent="0.2">
      <c r="A42" s="3"/>
      <c r="B42" s="3"/>
      <c r="C42" s="3"/>
      <c r="D42" s="3"/>
      <c r="E42" s="3"/>
      <c r="F42" s="3"/>
      <c r="G42" s="3"/>
      <c r="H42" s="3"/>
      <c r="I42" s="3"/>
      <c r="J42" s="3"/>
      <c r="K42" s="3"/>
      <c r="L42" s="3"/>
    </row>
    <row r="43" spans="1:12" ht="30" customHeight="1" x14ac:dyDescent="0.2">
      <c r="A43" s="3"/>
      <c r="B43" s="3"/>
      <c r="C43" s="3"/>
      <c r="D43" s="3"/>
      <c r="E43" s="3"/>
      <c r="F43" s="3"/>
      <c r="G43" s="3"/>
      <c r="H43" s="3"/>
      <c r="I43" s="3"/>
      <c r="J43" s="3"/>
      <c r="K43" s="3"/>
      <c r="L43" s="3"/>
    </row>
    <row r="44" spans="1:12" ht="30" customHeight="1" x14ac:dyDescent="0.2">
      <c r="A44" s="3"/>
      <c r="B44" s="3"/>
      <c r="C44" s="3"/>
      <c r="D44" s="3"/>
      <c r="E44" s="3"/>
      <c r="F44" s="3"/>
      <c r="G44" s="3"/>
      <c r="H44" s="3"/>
      <c r="I44" s="3"/>
      <c r="J44" s="3"/>
      <c r="K44" s="3"/>
      <c r="L44" s="3"/>
    </row>
    <row r="45" spans="1:12" ht="30" customHeight="1" x14ac:dyDescent="0.2">
      <c r="A45" s="3"/>
      <c r="B45" s="3"/>
      <c r="C45" s="3"/>
      <c r="D45" s="3"/>
      <c r="E45" s="3"/>
      <c r="F45" s="3"/>
      <c r="G45" s="3"/>
      <c r="H45" s="3"/>
      <c r="I45" s="3"/>
      <c r="J45" s="3"/>
      <c r="K45" s="3"/>
      <c r="L45" s="3"/>
    </row>
    <row r="46" spans="1:12" ht="16.5" customHeight="1" x14ac:dyDescent="0.2">
      <c r="A46" s="3"/>
      <c r="B46" s="3"/>
      <c r="C46" s="3"/>
      <c r="D46" s="3"/>
      <c r="E46" s="3"/>
      <c r="F46" s="3"/>
      <c r="G46" s="3"/>
      <c r="H46" s="3"/>
      <c r="I46" s="3"/>
      <c r="J46" s="3"/>
      <c r="K46" s="3"/>
      <c r="L46" s="3"/>
    </row>
    <row r="47" spans="1:12" ht="24.95" customHeight="1" x14ac:dyDescent="0.2">
      <c r="A47" s="420" t="s">
        <v>12</v>
      </c>
      <c r="B47" s="420"/>
      <c r="C47" s="420"/>
      <c r="D47" s="420"/>
      <c r="E47" s="420"/>
      <c r="F47" s="420"/>
      <c r="G47" s="420"/>
      <c r="H47" s="420"/>
      <c r="I47" s="420"/>
      <c r="J47" s="420"/>
      <c r="K47" s="420"/>
      <c r="L47" s="420"/>
    </row>
    <row r="48" spans="1:12" ht="24.95" customHeight="1" x14ac:dyDescent="0.2">
      <c r="A48" s="462" t="s">
        <v>13</v>
      </c>
      <c r="B48" s="462"/>
      <c r="C48" s="462"/>
      <c r="D48" s="462"/>
      <c r="E48" s="462"/>
      <c r="F48" s="462"/>
      <c r="G48" s="462"/>
      <c r="H48" s="462"/>
      <c r="I48" s="462"/>
      <c r="J48" s="462"/>
      <c r="K48" s="462"/>
      <c r="L48" s="462"/>
    </row>
    <row r="49" spans="1:12" ht="20.100000000000001" customHeight="1" x14ac:dyDescent="0.2">
      <c r="A49" s="218" t="s">
        <v>14</v>
      </c>
      <c r="B49" s="438" t="s">
        <v>15</v>
      </c>
      <c r="C49" s="439"/>
      <c r="D49" s="439"/>
      <c r="E49" s="440"/>
      <c r="F49" s="438" t="s">
        <v>16</v>
      </c>
      <c r="G49" s="440"/>
      <c r="H49" s="438" t="s">
        <v>17</v>
      </c>
      <c r="I49" s="440"/>
      <c r="J49" s="438" t="s">
        <v>18</v>
      </c>
      <c r="K49" s="440"/>
      <c r="L49" s="218" t="s">
        <v>19</v>
      </c>
    </row>
    <row r="50" spans="1:12" ht="31.5" customHeight="1" x14ac:dyDescent="0.2">
      <c r="A50" s="216">
        <v>1</v>
      </c>
      <c r="B50" s="410" t="s">
        <v>20</v>
      </c>
      <c r="C50" s="411"/>
      <c r="D50" s="411"/>
      <c r="E50" s="412"/>
      <c r="F50" s="454" t="s">
        <v>322</v>
      </c>
      <c r="G50" s="455"/>
      <c r="H50" s="434" t="s">
        <v>21</v>
      </c>
      <c r="I50" s="435"/>
      <c r="J50" s="434" t="s">
        <v>22</v>
      </c>
      <c r="K50" s="435"/>
      <c r="L50" s="413"/>
    </row>
    <row r="51" spans="1:12" ht="82.5" customHeight="1" x14ac:dyDescent="0.2">
      <c r="A51" s="216">
        <v>2</v>
      </c>
      <c r="B51" s="410" t="s">
        <v>23</v>
      </c>
      <c r="C51" s="411"/>
      <c r="D51" s="411"/>
      <c r="E51" s="412"/>
      <c r="F51" s="456"/>
      <c r="G51" s="457"/>
      <c r="H51" s="436"/>
      <c r="I51" s="437"/>
      <c r="J51" s="436"/>
      <c r="K51" s="437"/>
      <c r="L51" s="415"/>
    </row>
    <row r="52" spans="1:12" ht="30" customHeight="1" x14ac:dyDescent="0.2">
      <c r="A52" s="460" t="s">
        <v>24</v>
      </c>
      <c r="B52" s="460"/>
      <c r="C52" s="460"/>
      <c r="D52" s="460"/>
      <c r="E52" s="460"/>
      <c r="F52" s="460"/>
      <c r="G52" s="460"/>
      <c r="H52" s="460"/>
      <c r="I52" s="460"/>
      <c r="J52" s="460"/>
      <c r="K52" s="460"/>
      <c r="L52" s="460"/>
    </row>
    <row r="53" spans="1:12" ht="20.100000000000001" customHeight="1" x14ac:dyDescent="0.2">
      <c r="A53" s="218" t="s">
        <v>14</v>
      </c>
      <c r="B53" s="421" t="s">
        <v>15</v>
      </c>
      <c r="C53" s="421"/>
      <c r="D53" s="421"/>
      <c r="E53" s="421"/>
      <c r="F53" s="421" t="s">
        <v>16</v>
      </c>
      <c r="G53" s="421"/>
      <c r="H53" s="421" t="s">
        <v>17</v>
      </c>
      <c r="I53" s="421"/>
      <c r="J53" s="421" t="s">
        <v>18</v>
      </c>
      <c r="K53" s="421"/>
      <c r="L53" s="218" t="s">
        <v>19</v>
      </c>
    </row>
    <row r="54" spans="1:12" ht="20.100000000000001" customHeight="1" x14ac:dyDescent="0.2">
      <c r="A54" s="216">
        <v>1</v>
      </c>
      <c r="B54" s="417" t="s">
        <v>25</v>
      </c>
      <c r="C54" s="417"/>
      <c r="D54" s="417"/>
      <c r="E54" s="417"/>
      <c r="F54" s="417"/>
      <c r="G54" s="417"/>
      <c r="H54" s="417"/>
      <c r="I54" s="417"/>
      <c r="J54" s="417"/>
      <c r="K54" s="417"/>
      <c r="L54" s="417"/>
    </row>
    <row r="55" spans="1:12" ht="323.25" customHeight="1" x14ac:dyDescent="0.2">
      <c r="A55" s="216">
        <v>2</v>
      </c>
      <c r="B55" s="417" t="s">
        <v>142</v>
      </c>
      <c r="C55" s="417"/>
      <c r="D55" s="417"/>
      <c r="E55" s="417"/>
      <c r="F55" s="422" t="s">
        <v>30</v>
      </c>
      <c r="G55" s="417"/>
      <c r="H55" s="419" t="s">
        <v>21</v>
      </c>
      <c r="I55" s="419"/>
      <c r="J55" s="419" t="s">
        <v>27</v>
      </c>
      <c r="K55" s="419"/>
      <c r="L55" s="5"/>
    </row>
    <row r="56" spans="1:12" ht="99" customHeight="1" x14ac:dyDescent="0.2">
      <c r="A56" s="216">
        <v>3</v>
      </c>
      <c r="B56" s="417" t="s">
        <v>141</v>
      </c>
      <c r="C56" s="417"/>
      <c r="D56" s="417"/>
      <c r="E56" s="417"/>
      <c r="F56" s="422" t="s">
        <v>26</v>
      </c>
      <c r="G56" s="422"/>
      <c r="H56" s="419" t="s">
        <v>21</v>
      </c>
      <c r="I56" s="419"/>
      <c r="J56" s="419" t="s">
        <v>27</v>
      </c>
      <c r="K56" s="419"/>
      <c r="L56" s="5"/>
    </row>
    <row r="57" spans="1:12" ht="71.25" customHeight="1" x14ac:dyDescent="0.2">
      <c r="A57" s="216">
        <v>4</v>
      </c>
      <c r="B57" s="417" t="s">
        <v>28</v>
      </c>
      <c r="C57" s="417"/>
      <c r="D57" s="417"/>
      <c r="E57" s="417"/>
      <c r="F57" s="422"/>
      <c r="G57" s="422"/>
      <c r="H57" s="419" t="s">
        <v>29</v>
      </c>
      <c r="I57" s="419"/>
      <c r="J57" s="419"/>
      <c r="K57" s="419"/>
      <c r="L57" s="5"/>
    </row>
    <row r="58" spans="1:12" ht="30.75" customHeight="1" x14ac:dyDescent="0.2">
      <c r="A58" s="423" t="s">
        <v>31</v>
      </c>
      <c r="B58" s="423"/>
      <c r="C58" s="423"/>
      <c r="D58" s="423"/>
      <c r="E58" s="423"/>
      <c r="F58" s="423"/>
      <c r="G58" s="423"/>
      <c r="H58" s="423"/>
      <c r="I58" s="423"/>
      <c r="J58" s="423"/>
      <c r="K58" s="423"/>
      <c r="L58" s="423"/>
    </row>
    <row r="59" spans="1:12" ht="20.100000000000001" customHeight="1" x14ac:dyDescent="0.2">
      <c r="A59" s="218" t="s">
        <v>14</v>
      </c>
      <c r="B59" s="421" t="s">
        <v>15</v>
      </c>
      <c r="C59" s="421"/>
      <c r="D59" s="421"/>
      <c r="E59" s="421"/>
      <c r="F59" s="421" t="s">
        <v>16</v>
      </c>
      <c r="G59" s="421"/>
      <c r="H59" s="421" t="s">
        <v>17</v>
      </c>
      <c r="I59" s="421"/>
      <c r="J59" s="421" t="s">
        <v>18</v>
      </c>
      <c r="K59" s="421"/>
      <c r="L59" s="218" t="s">
        <v>19</v>
      </c>
    </row>
    <row r="60" spans="1:12" ht="20.100000000000001" customHeight="1" x14ac:dyDescent="0.2">
      <c r="A60" s="417" t="s">
        <v>32</v>
      </c>
      <c r="B60" s="417"/>
      <c r="C60" s="417"/>
      <c r="D60" s="417"/>
      <c r="E60" s="417"/>
      <c r="F60" s="417"/>
      <c r="G60" s="417"/>
      <c r="H60" s="417"/>
      <c r="I60" s="417"/>
      <c r="J60" s="417"/>
      <c r="K60" s="417"/>
      <c r="L60" s="417"/>
    </row>
    <row r="61" spans="1:12" ht="315.75" customHeight="1" x14ac:dyDescent="0.2">
      <c r="A61" s="213">
        <v>1</v>
      </c>
      <c r="B61" s="417" t="s">
        <v>417</v>
      </c>
      <c r="C61" s="417"/>
      <c r="D61" s="417"/>
      <c r="E61" s="417"/>
      <c r="F61" s="419"/>
      <c r="G61" s="419"/>
      <c r="H61" s="419" t="s">
        <v>4</v>
      </c>
      <c r="I61" s="419"/>
      <c r="J61" s="419" t="s">
        <v>33</v>
      </c>
      <c r="K61" s="419"/>
      <c r="L61" s="4"/>
    </row>
    <row r="62" spans="1:12" ht="263.25" customHeight="1" x14ac:dyDescent="0.2">
      <c r="A62" s="216">
        <v>2</v>
      </c>
      <c r="B62" s="417" t="s">
        <v>199</v>
      </c>
      <c r="C62" s="417"/>
      <c r="D62" s="417"/>
      <c r="E62" s="417"/>
      <c r="F62" s="419"/>
      <c r="G62" s="419"/>
      <c r="H62" s="419" t="s">
        <v>4</v>
      </c>
      <c r="I62" s="419"/>
      <c r="J62" s="419" t="s">
        <v>46</v>
      </c>
      <c r="K62" s="419"/>
      <c r="L62" s="4"/>
    </row>
    <row r="63" spans="1:12" ht="33" customHeight="1" x14ac:dyDescent="0.2">
      <c r="A63" s="423" t="s">
        <v>47</v>
      </c>
      <c r="B63" s="423"/>
      <c r="C63" s="423"/>
      <c r="D63" s="423"/>
      <c r="E63" s="423"/>
      <c r="F63" s="423"/>
      <c r="G63" s="423"/>
      <c r="H63" s="423"/>
      <c r="I63" s="423"/>
      <c r="J63" s="423"/>
      <c r="K63" s="423"/>
      <c r="L63" s="423"/>
    </row>
    <row r="64" spans="1:12" ht="33.75" customHeight="1" x14ac:dyDescent="0.2">
      <c r="A64" s="218" t="s">
        <v>14</v>
      </c>
      <c r="B64" s="438" t="s">
        <v>15</v>
      </c>
      <c r="C64" s="439"/>
      <c r="D64" s="439"/>
      <c r="E64" s="440"/>
      <c r="F64" s="438" t="s">
        <v>16</v>
      </c>
      <c r="G64" s="440"/>
      <c r="H64" s="438" t="s">
        <v>17</v>
      </c>
      <c r="I64" s="440"/>
      <c r="J64" s="438" t="s">
        <v>18</v>
      </c>
      <c r="K64" s="440"/>
      <c r="L64" s="218" t="s">
        <v>19</v>
      </c>
    </row>
    <row r="65" spans="1:12" s="237" customFormat="1" ht="36" customHeight="1" x14ac:dyDescent="0.2">
      <c r="A65" s="413">
        <v>1</v>
      </c>
      <c r="B65" s="410" t="s">
        <v>209</v>
      </c>
      <c r="C65" s="411"/>
      <c r="D65" s="411"/>
      <c r="E65" s="411"/>
      <c r="F65" s="411"/>
      <c r="G65" s="411"/>
      <c r="H65" s="411"/>
      <c r="I65" s="411"/>
      <c r="J65" s="411"/>
      <c r="K65" s="411"/>
      <c r="L65" s="412"/>
    </row>
    <row r="66" spans="1:12" s="237" customFormat="1" ht="33" customHeight="1" x14ac:dyDescent="0.2">
      <c r="A66" s="414"/>
      <c r="B66" s="219" t="s">
        <v>360</v>
      </c>
      <c r="C66" s="219" t="s">
        <v>48</v>
      </c>
      <c r="D66" s="441" t="s">
        <v>49</v>
      </c>
      <c r="E66" s="442"/>
      <c r="F66" s="442"/>
      <c r="G66" s="443"/>
      <c r="H66" s="444" t="s">
        <v>50</v>
      </c>
      <c r="I66" s="444"/>
      <c r="J66" s="444" t="s">
        <v>51</v>
      </c>
      <c r="K66" s="444"/>
      <c r="L66" s="219" t="s">
        <v>52</v>
      </c>
    </row>
    <row r="67" spans="1:12" s="237" customFormat="1" ht="51.75" customHeight="1" x14ac:dyDescent="0.2">
      <c r="A67" s="414"/>
      <c r="B67" s="413">
        <v>1</v>
      </c>
      <c r="C67" s="419" t="s">
        <v>143</v>
      </c>
      <c r="D67" s="410" t="s">
        <v>53</v>
      </c>
      <c r="E67" s="411"/>
      <c r="F67" s="411"/>
      <c r="G67" s="412"/>
      <c r="H67" s="445" t="s">
        <v>212</v>
      </c>
      <c r="I67" s="446"/>
      <c r="J67" s="446"/>
      <c r="K67" s="446"/>
      <c r="L67" s="447"/>
    </row>
    <row r="68" spans="1:12" s="237" customFormat="1" ht="69" customHeight="1" x14ac:dyDescent="0.2">
      <c r="A68" s="414"/>
      <c r="B68" s="415"/>
      <c r="C68" s="419"/>
      <c r="D68" s="410" t="s">
        <v>211</v>
      </c>
      <c r="E68" s="411"/>
      <c r="F68" s="411"/>
      <c r="G68" s="412"/>
      <c r="H68" s="448"/>
      <c r="I68" s="449"/>
      <c r="J68" s="449"/>
      <c r="K68" s="449"/>
      <c r="L68" s="450"/>
    </row>
    <row r="69" spans="1:12" s="237" customFormat="1" ht="33" customHeight="1" x14ac:dyDescent="0.2">
      <c r="A69" s="414"/>
      <c r="B69" s="29">
        <v>2</v>
      </c>
      <c r="C69" s="216" t="s">
        <v>54</v>
      </c>
      <c r="D69" s="410" t="s">
        <v>55</v>
      </c>
      <c r="E69" s="411"/>
      <c r="F69" s="411"/>
      <c r="G69" s="412"/>
      <c r="H69" s="448"/>
      <c r="I69" s="449"/>
      <c r="J69" s="449"/>
      <c r="K69" s="449"/>
      <c r="L69" s="450"/>
    </row>
    <row r="70" spans="1:12" s="237" customFormat="1" ht="20.100000000000001" customHeight="1" x14ac:dyDescent="0.2">
      <c r="A70" s="415"/>
      <c r="B70" s="29">
        <v>3</v>
      </c>
      <c r="C70" s="216" t="s">
        <v>57</v>
      </c>
      <c r="D70" s="410" t="s">
        <v>210</v>
      </c>
      <c r="E70" s="411"/>
      <c r="F70" s="411"/>
      <c r="G70" s="412"/>
      <c r="H70" s="451"/>
      <c r="I70" s="452"/>
      <c r="J70" s="452"/>
      <c r="K70" s="452"/>
      <c r="L70" s="453"/>
    </row>
    <row r="71" spans="1:12" s="237" customFormat="1" ht="63.75" customHeight="1" x14ac:dyDescent="0.2">
      <c r="A71" s="214"/>
      <c r="B71" s="410" t="s">
        <v>361</v>
      </c>
      <c r="C71" s="411"/>
      <c r="D71" s="411"/>
      <c r="E71" s="411"/>
      <c r="F71" s="411"/>
      <c r="G71" s="411"/>
      <c r="H71" s="411"/>
      <c r="I71" s="411"/>
      <c r="J71" s="411"/>
      <c r="K71" s="411"/>
      <c r="L71" s="412"/>
    </row>
    <row r="72" spans="1:12" ht="39.950000000000003" customHeight="1" x14ac:dyDescent="0.2">
      <c r="A72" s="216">
        <v>2</v>
      </c>
      <c r="B72" s="410" t="s">
        <v>418</v>
      </c>
      <c r="C72" s="411"/>
      <c r="D72" s="411"/>
      <c r="E72" s="412"/>
      <c r="F72" s="410"/>
      <c r="G72" s="412"/>
      <c r="H72" s="431" t="s">
        <v>419</v>
      </c>
      <c r="I72" s="432"/>
      <c r="J72" s="431" t="s">
        <v>155</v>
      </c>
      <c r="K72" s="432"/>
      <c r="L72" s="215"/>
    </row>
    <row r="73" spans="1:12" ht="117" customHeight="1" x14ac:dyDescent="0.2">
      <c r="A73" s="216">
        <v>3</v>
      </c>
      <c r="B73" s="410" t="s">
        <v>420</v>
      </c>
      <c r="C73" s="411"/>
      <c r="D73" s="411"/>
      <c r="E73" s="412"/>
      <c r="F73" s="410" t="s">
        <v>58</v>
      </c>
      <c r="G73" s="412"/>
      <c r="H73" s="431" t="s">
        <v>421</v>
      </c>
      <c r="I73" s="432"/>
      <c r="J73" s="431" t="s">
        <v>200</v>
      </c>
      <c r="K73" s="432"/>
      <c r="L73" s="215"/>
    </row>
    <row r="74" spans="1:12" ht="36" customHeight="1" x14ac:dyDescent="0.2">
      <c r="A74" s="423" t="s">
        <v>59</v>
      </c>
      <c r="B74" s="423"/>
      <c r="C74" s="423"/>
      <c r="D74" s="423"/>
      <c r="E74" s="423"/>
      <c r="F74" s="423"/>
      <c r="G74" s="423"/>
      <c r="H74" s="423"/>
      <c r="I74" s="423"/>
      <c r="J74" s="423"/>
      <c r="K74" s="423"/>
      <c r="L74" s="423"/>
    </row>
    <row r="75" spans="1:12" ht="30" customHeight="1" x14ac:dyDescent="0.2">
      <c r="A75" s="218" t="s">
        <v>14</v>
      </c>
      <c r="B75" s="438" t="s">
        <v>15</v>
      </c>
      <c r="C75" s="439"/>
      <c r="D75" s="439"/>
      <c r="E75" s="440"/>
      <c r="F75" s="438" t="s">
        <v>16</v>
      </c>
      <c r="G75" s="440"/>
      <c r="H75" s="438" t="s">
        <v>17</v>
      </c>
      <c r="I75" s="440"/>
      <c r="J75" s="438" t="s">
        <v>18</v>
      </c>
      <c r="K75" s="440"/>
      <c r="L75" s="218" t="s">
        <v>19</v>
      </c>
    </row>
    <row r="76" spans="1:12" ht="50.1" customHeight="1" x14ac:dyDescent="0.2">
      <c r="A76" s="216">
        <v>1</v>
      </c>
      <c r="B76" s="410" t="s">
        <v>60</v>
      </c>
      <c r="C76" s="411"/>
      <c r="D76" s="411"/>
      <c r="E76" s="412"/>
      <c r="F76" s="410"/>
      <c r="G76" s="412"/>
      <c r="H76" s="431" t="s">
        <v>9</v>
      </c>
      <c r="I76" s="432"/>
      <c r="J76" s="431" t="s">
        <v>61</v>
      </c>
      <c r="K76" s="432"/>
      <c r="L76" s="413" t="s">
        <v>62</v>
      </c>
    </row>
    <row r="77" spans="1:12" ht="50.1" customHeight="1" x14ac:dyDescent="0.2">
      <c r="A77" s="216">
        <v>2</v>
      </c>
      <c r="B77" s="410" t="s">
        <v>63</v>
      </c>
      <c r="C77" s="411"/>
      <c r="D77" s="411"/>
      <c r="E77" s="412"/>
      <c r="F77" s="410"/>
      <c r="G77" s="412"/>
      <c r="H77" s="431" t="s">
        <v>10</v>
      </c>
      <c r="I77" s="432"/>
      <c r="J77" s="431"/>
      <c r="K77" s="432"/>
      <c r="L77" s="415"/>
    </row>
    <row r="78" spans="1:12" ht="30" customHeight="1" x14ac:dyDescent="0.2">
      <c r="A78" s="423" t="s">
        <v>64</v>
      </c>
      <c r="B78" s="423"/>
      <c r="C78" s="423"/>
      <c r="D78" s="423"/>
      <c r="E78" s="423"/>
      <c r="F78" s="423"/>
      <c r="G78" s="423"/>
      <c r="H78" s="423"/>
      <c r="I78" s="423"/>
      <c r="J78" s="423"/>
      <c r="K78" s="423"/>
      <c r="L78" s="423"/>
    </row>
    <row r="79" spans="1:12" ht="30" customHeight="1" x14ac:dyDescent="0.2">
      <c r="A79" s="218" t="s">
        <v>14</v>
      </c>
      <c r="B79" s="421" t="s">
        <v>15</v>
      </c>
      <c r="C79" s="421"/>
      <c r="D79" s="421"/>
      <c r="E79" s="421"/>
      <c r="F79" s="421" t="s">
        <v>16</v>
      </c>
      <c r="G79" s="421"/>
      <c r="H79" s="421" t="s">
        <v>17</v>
      </c>
      <c r="I79" s="421"/>
      <c r="J79" s="421" t="s">
        <v>18</v>
      </c>
      <c r="K79" s="421"/>
      <c r="L79" s="218" t="s">
        <v>19</v>
      </c>
    </row>
    <row r="80" spans="1:12" ht="30" customHeight="1" x14ac:dyDescent="0.2">
      <c r="A80" s="216">
        <v>1</v>
      </c>
      <c r="B80" s="417" t="s">
        <v>65</v>
      </c>
      <c r="C80" s="417"/>
      <c r="D80" s="417"/>
      <c r="E80" s="417"/>
      <c r="F80" s="433"/>
      <c r="G80" s="433"/>
      <c r="H80" s="434" t="s">
        <v>7</v>
      </c>
      <c r="I80" s="435"/>
      <c r="J80" s="419" t="s">
        <v>66</v>
      </c>
      <c r="K80" s="419"/>
      <c r="L80" s="6"/>
    </row>
    <row r="81" spans="1:12" ht="78.75" customHeight="1" x14ac:dyDescent="0.2">
      <c r="A81" s="216">
        <v>2</v>
      </c>
      <c r="B81" s="417" t="s">
        <v>362</v>
      </c>
      <c r="C81" s="417"/>
      <c r="D81" s="417"/>
      <c r="E81" s="417"/>
      <c r="F81" s="433"/>
      <c r="G81" s="433"/>
      <c r="H81" s="436"/>
      <c r="I81" s="437"/>
      <c r="J81" s="419" t="s">
        <v>67</v>
      </c>
      <c r="K81" s="419"/>
      <c r="L81" s="6"/>
    </row>
    <row r="82" spans="1:12" ht="30" customHeight="1" x14ac:dyDescent="0.2">
      <c r="A82" s="423" t="s">
        <v>68</v>
      </c>
      <c r="B82" s="423"/>
      <c r="C82" s="423"/>
      <c r="D82" s="423"/>
      <c r="E82" s="423"/>
      <c r="F82" s="423"/>
      <c r="G82" s="423"/>
      <c r="H82" s="423"/>
      <c r="I82" s="423"/>
      <c r="J82" s="423"/>
      <c r="K82" s="423"/>
      <c r="L82" s="423"/>
    </row>
    <row r="83" spans="1:12" ht="34.5" customHeight="1" x14ac:dyDescent="0.2">
      <c r="A83" s="218" t="s">
        <v>14</v>
      </c>
      <c r="B83" s="421" t="s">
        <v>15</v>
      </c>
      <c r="C83" s="421"/>
      <c r="D83" s="421"/>
      <c r="E83" s="421"/>
      <c r="F83" s="421" t="s">
        <v>16</v>
      </c>
      <c r="G83" s="421"/>
      <c r="H83" s="421" t="s">
        <v>17</v>
      </c>
      <c r="I83" s="421"/>
      <c r="J83" s="421" t="s">
        <v>18</v>
      </c>
      <c r="K83" s="421"/>
      <c r="L83" s="218" t="s">
        <v>19</v>
      </c>
    </row>
    <row r="84" spans="1:12" ht="198" customHeight="1" x14ac:dyDescent="0.2">
      <c r="A84" s="216">
        <v>1</v>
      </c>
      <c r="B84" s="417" t="s">
        <v>153</v>
      </c>
      <c r="C84" s="417"/>
      <c r="D84" s="417"/>
      <c r="E84" s="417"/>
      <c r="F84" s="427" t="s">
        <v>363</v>
      </c>
      <c r="G84" s="428"/>
      <c r="H84" s="419" t="s">
        <v>69</v>
      </c>
      <c r="I84" s="419"/>
      <c r="J84" s="419" t="s">
        <v>70</v>
      </c>
      <c r="K84" s="419"/>
      <c r="L84" s="216"/>
    </row>
    <row r="85" spans="1:12" ht="199.5" customHeight="1" x14ac:dyDescent="0.2">
      <c r="A85" s="216">
        <v>2</v>
      </c>
      <c r="B85" s="422" t="s">
        <v>364</v>
      </c>
      <c r="C85" s="417"/>
      <c r="D85" s="417"/>
      <c r="E85" s="417"/>
      <c r="F85" s="429"/>
      <c r="G85" s="430"/>
      <c r="H85" s="419" t="s">
        <v>71</v>
      </c>
      <c r="I85" s="419"/>
      <c r="J85" s="419" t="s">
        <v>72</v>
      </c>
      <c r="K85" s="419"/>
      <c r="L85" s="216"/>
    </row>
    <row r="86" spans="1:12" ht="30" customHeight="1" x14ac:dyDescent="0.2">
      <c r="A86" s="423" t="s">
        <v>73</v>
      </c>
      <c r="B86" s="423"/>
      <c r="C86" s="423"/>
      <c r="D86" s="423"/>
      <c r="E86" s="423"/>
      <c r="F86" s="423"/>
      <c r="G86" s="423"/>
      <c r="H86" s="423"/>
      <c r="I86" s="423"/>
      <c r="J86" s="423"/>
      <c r="K86" s="423"/>
      <c r="L86" s="423"/>
    </row>
    <row r="87" spans="1:12" ht="32.25" customHeight="1" x14ac:dyDescent="0.2">
      <c r="A87" s="218" t="s">
        <v>14</v>
      </c>
      <c r="B87" s="421" t="s">
        <v>15</v>
      </c>
      <c r="C87" s="421"/>
      <c r="D87" s="421"/>
      <c r="E87" s="421"/>
      <c r="F87" s="421" t="s">
        <v>16</v>
      </c>
      <c r="G87" s="421"/>
      <c r="H87" s="421" t="s">
        <v>17</v>
      </c>
      <c r="I87" s="421"/>
      <c r="J87" s="421" t="s">
        <v>18</v>
      </c>
      <c r="K87" s="421"/>
      <c r="L87" s="218" t="s">
        <v>19</v>
      </c>
    </row>
    <row r="88" spans="1:12" ht="49.5" customHeight="1" x14ac:dyDescent="0.2">
      <c r="A88" s="216">
        <v>1</v>
      </c>
      <c r="B88" s="417" t="s">
        <v>154</v>
      </c>
      <c r="C88" s="417"/>
      <c r="D88" s="417"/>
      <c r="E88" s="417"/>
      <c r="F88" s="418" t="s">
        <v>357</v>
      </c>
      <c r="G88" s="418"/>
      <c r="H88" s="419" t="s">
        <v>4</v>
      </c>
      <c r="I88" s="419"/>
      <c r="J88" s="419" t="s">
        <v>72</v>
      </c>
      <c r="K88" s="419"/>
      <c r="L88" s="6"/>
    </row>
    <row r="89" spans="1:12" ht="24.75" customHeight="1" x14ac:dyDescent="0.2">
      <c r="A89" s="420" t="s">
        <v>74</v>
      </c>
      <c r="B89" s="420"/>
      <c r="C89" s="420"/>
      <c r="D89" s="420"/>
      <c r="E89" s="420"/>
      <c r="F89" s="420"/>
      <c r="G89" s="420"/>
      <c r="H89" s="420"/>
      <c r="I89" s="420"/>
      <c r="J89" s="420"/>
      <c r="K89" s="420"/>
      <c r="L89" s="420"/>
    </row>
    <row r="90" spans="1:12" ht="41.25" customHeight="1" x14ac:dyDescent="0.2">
      <c r="A90" s="218" t="s">
        <v>14</v>
      </c>
      <c r="B90" s="421" t="s">
        <v>75</v>
      </c>
      <c r="C90" s="421"/>
      <c r="D90" s="421"/>
      <c r="E90" s="421"/>
      <c r="F90" s="421" t="s">
        <v>76</v>
      </c>
      <c r="G90" s="421"/>
      <c r="H90" s="421" t="s">
        <v>77</v>
      </c>
      <c r="I90" s="421"/>
      <c r="J90" s="218" t="s">
        <v>78</v>
      </c>
      <c r="K90" s="218" t="s">
        <v>79</v>
      </c>
      <c r="L90" s="218" t="s">
        <v>80</v>
      </c>
    </row>
    <row r="91" spans="1:12" ht="20.100000000000001" customHeight="1" x14ac:dyDescent="0.2">
      <c r="A91" s="216">
        <v>1</v>
      </c>
      <c r="B91" s="417" t="s">
        <v>81</v>
      </c>
      <c r="C91" s="417"/>
      <c r="D91" s="417"/>
      <c r="E91" s="417"/>
      <c r="F91" s="426" t="s">
        <v>410</v>
      </c>
      <c r="G91" s="426"/>
      <c r="H91" s="419" t="s">
        <v>7</v>
      </c>
      <c r="I91" s="419"/>
      <c r="J91" s="216" t="s">
        <v>408</v>
      </c>
      <c r="K91" s="216">
        <v>5</v>
      </c>
      <c r="L91" s="216" t="s">
        <v>82</v>
      </c>
    </row>
    <row r="92" spans="1:12" ht="20.100000000000001" customHeight="1" x14ac:dyDescent="0.2">
      <c r="A92" s="216">
        <v>2</v>
      </c>
      <c r="B92" s="417" t="s">
        <v>83</v>
      </c>
      <c r="C92" s="417"/>
      <c r="D92" s="417"/>
      <c r="E92" s="417"/>
      <c r="F92" s="426" t="s">
        <v>323</v>
      </c>
      <c r="G92" s="426"/>
      <c r="H92" s="419" t="s">
        <v>7</v>
      </c>
      <c r="I92" s="419"/>
      <c r="J92" s="216" t="s">
        <v>408</v>
      </c>
      <c r="K92" s="216">
        <v>5</v>
      </c>
      <c r="L92" s="216" t="s">
        <v>82</v>
      </c>
    </row>
    <row r="93" spans="1:12" ht="20.100000000000001" customHeight="1" x14ac:dyDescent="0.2">
      <c r="A93" s="216">
        <v>3</v>
      </c>
      <c r="B93" s="417" t="s">
        <v>358</v>
      </c>
      <c r="C93" s="417"/>
      <c r="D93" s="417"/>
      <c r="E93" s="417"/>
      <c r="F93" s="426"/>
      <c r="G93" s="426"/>
      <c r="H93" s="419"/>
      <c r="I93" s="419"/>
      <c r="J93" s="216" t="s">
        <v>359</v>
      </c>
      <c r="K93" s="216">
        <v>5</v>
      </c>
      <c r="L93" s="216" t="s">
        <v>82</v>
      </c>
    </row>
    <row r="94" spans="1:12" ht="20.100000000000001" customHeight="1" x14ac:dyDescent="0.2"/>
    <row r="95" spans="1:12" ht="24.75" customHeight="1" x14ac:dyDescent="0.2">
      <c r="A95" s="425" t="s">
        <v>84</v>
      </c>
      <c r="B95" s="425"/>
      <c r="C95" s="425"/>
      <c r="D95" s="425" t="s">
        <v>85</v>
      </c>
      <c r="E95" s="425"/>
      <c r="F95" s="425"/>
      <c r="G95" s="425"/>
      <c r="H95" s="425"/>
      <c r="I95" s="425"/>
      <c r="J95" s="425"/>
      <c r="K95" s="425" t="s">
        <v>77</v>
      </c>
      <c r="L95" s="425"/>
    </row>
    <row r="96" spans="1:12" ht="103.5" customHeight="1" x14ac:dyDescent="0.2">
      <c r="A96" s="416"/>
      <c r="B96" s="416"/>
      <c r="C96" s="416"/>
      <c r="D96" s="416"/>
      <c r="E96" s="416"/>
      <c r="F96" s="416"/>
      <c r="G96" s="416"/>
      <c r="H96" s="416"/>
      <c r="I96" s="416"/>
      <c r="J96" s="416"/>
      <c r="K96" s="416"/>
      <c r="L96" s="416"/>
    </row>
    <row r="97" spans="1:12" ht="20.100000000000001" customHeight="1" x14ac:dyDescent="0.2">
      <c r="A97" s="424" t="s">
        <v>86</v>
      </c>
      <c r="B97" s="424"/>
      <c r="C97" s="424"/>
      <c r="D97" s="424" t="s">
        <v>87</v>
      </c>
      <c r="E97" s="424"/>
      <c r="F97" s="424"/>
      <c r="G97" s="424" t="s">
        <v>146</v>
      </c>
      <c r="H97" s="424"/>
      <c r="I97" s="424"/>
      <c r="J97" s="424"/>
      <c r="K97" s="424" t="s">
        <v>145</v>
      </c>
      <c r="L97" s="424"/>
    </row>
  </sheetData>
  <mergeCells count="171">
    <mergeCell ref="B67:B68"/>
    <mergeCell ref="A20:C20"/>
    <mergeCell ref="D20:I20"/>
    <mergeCell ref="J20:L20"/>
    <mergeCell ref="A21:C21"/>
    <mergeCell ref="D21:I21"/>
    <mergeCell ref="J21:L21"/>
    <mergeCell ref="G11:H11"/>
    <mergeCell ref="G12:H12"/>
    <mergeCell ref="A17:C17"/>
    <mergeCell ref="D17:I17"/>
    <mergeCell ref="J17:L17"/>
    <mergeCell ref="A18:C18"/>
    <mergeCell ref="D18:I18"/>
    <mergeCell ref="J18:L18"/>
    <mergeCell ref="A19:C19"/>
    <mergeCell ref="D19:I19"/>
    <mergeCell ref="J19:L19"/>
    <mergeCell ref="L50:L51"/>
    <mergeCell ref="B49:E49"/>
    <mergeCell ref="F49:G49"/>
    <mergeCell ref="H49:I49"/>
    <mergeCell ref="J49:K49"/>
    <mergeCell ref="B50:E50"/>
    <mergeCell ref="A7:L7"/>
    <mergeCell ref="A27:L27"/>
    <mergeCell ref="A47:L47"/>
    <mergeCell ref="A48:L48"/>
    <mergeCell ref="A2:C2"/>
    <mergeCell ref="D2:J2"/>
    <mergeCell ref="K2:L2"/>
    <mergeCell ref="A4:L4"/>
    <mergeCell ref="C5:L5"/>
    <mergeCell ref="C6:L6"/>
    <mergeCell ref="F50:G51"/>
    <mergeCell ref="H50:I51"/>
    <mergeCell ref="J50:K51"/>
    <mergeCell ref="B51:E51"/>
    <mergeCell ref="I11:L11"/>
    <mergeCell ref="G8:H8"/>
    <mergeCell ref="G9:H9"/>
    <mergeCell ref="G10:H10"/>
    <mergeCell ref="A52:L52"/>
    <mergeCell ref="G13:H13"/>
    <mergeCell ref="G14:H14"/>
    <mergeCell ref="B53:E53"/>
    <mergeCell ref="F53:G53"/>
    <mergeCell ref="H53:I53"/>
    <mergeCell ref="J53:K53"/>
    <mergeCell ref="B54:L54"/>
    <mergeCell ref="B56:E56"/>
    <mergeCell ref="F56:G57"/>
    <mergeCell ref="H56:I56"/>
    <mergeCell ref="B55:E55"/>
    <mergeCell ref="F55:G55"/>
    <mergeCell ref="H55:I55"/>
    <mergeCell ref="J55:K55"/>
    <mergeCell ref="A58:L58"/>
    <mergeCell ref="B59:E59"/>
    <mergeCell ref="F59:G59"/>
    <mergeCell ref="H59:I59"/>
    <mergeCell ref="J59:K59"/>
    <mergeCell ref="A60:L60"/>
    <mergeCell ref="J56:K56"/>
    <mergeCell ref="B57:E57"/>
    <mergeCell ref="H57:I57"/>
    <mergeCell ref="J57:K57"/>
    <mergeCell ref="B61:E61"/>
    <mergeCell ref="F61:G61"/>
    <mergeCell ref="H61:I61"/>
    <mergeCell ref="J61:K61"/>
    <mergeCell ref="B72:E72"/>
    <mergeCell ref="F72:G72"/>
    <mergeCell ref="H72:I72"/>
    <mergeCell ref="J72:K72"/>
    <mergeCell ref="B62:E62"/>
    <mergeCell ref="F62:G62"/>
    <mergeCell ref="H62:I62"/>
    <mergeCell ref="J62:K62"/>
    <mergeCell ref="A63:L63"/>
    <mergeCell ref="B64:E64"/>
    <mergeCell ref="F64:G64"/>
    <mergeCell ref="H64:I64"/>
    <mergeCell ref="J64:K64"/>
    <mergeCell ref="B65:L65"/>
    <mergeCell ref="D66:G66"/>
    <mergeCell ref="H66:I66"/>
    <mergeCell ref="J66:K66"/>
    <mergeCell ref="C67:C68"/>
    <mergeCell ref="D67:G67"/>
    <mergeCell ref="H67:L70"/>
    <mergeCell ref="B73:E73"/>
    <mergeCell ref="F73:G73"/>
    <mergeCell ref="H73:I73"/>
    <mergeCell ref="J73:K73"/>
    <mergeCell ref="A74:L74"/>
    <mergeCell ref="B75:E75"/>
    <mergeCell ref="F75:G75"/>
    <mergeCell ref="H75:I75"/>
    <mergeCell ref="J75:K75"/>
    <mergeCell ref="B76:E76"/>
    <mergeCell ref="F76:G76"/>
    <mergeCell ref="H76:I76"/>
    <mergeCell ref="J76:K76"/>
    <mergeCell ref="L76:L77"/>
    <mergeCell ref="B80:E80"/>
    <mergeCell ref="F80:G80"/>
    <mergeCell ref="H80:I81"/>
    <mergeCell ref="J80:K80"/>
    <mergeCell ref="B81:E81"/>
    <mergeCell ref="F81:G81"/>
    <mergeCell ref="J81:K81"/>
    <mergeCell ref="B77:E77"/>
    <mergeCell ref="F77:G77"/>
    <mergeCell ref="H77:I77"/>
    <mergeCell ref="J77:K77"/>
    <mergeCell ref="A78:L78"/>
    <mergeCell ref="B79:E79"/>
    <mergeCell ref="F79:G79"/>
    <mergeCell ref="H79:I79"/>
    <mergeCell ref="J79:K79"/>
    <mergeCell ref="J87:K87"/>
    <mergeCell ref="A82:L82"/>
    <mergeCell ref="B83:E83"/>
    <mergeCell ref="F83:G83"/>
    <mergeCell ref="H83:I83"/>
    <mergeCell ref="J83:K83"/>
    <mergeCell ref="B84:E84"/>
    <mergeCell ref="H84:I84"/>
    <mergeCell ref="J84:K84"/>
    <mergeCell ref="F84:G85"/>
    <mergeCell ref="A97:C97"/>
    <mergeCell ref="D97:F97"/>
    <mergeCell ref="G97:J97"/>
    <mergeCell ref="K97:L97"/>
    <mergeCell ref="A95:C95"/>
    <mergeCell ref="D95:J95"/>
    <mergeCell ref="K95:L95"/>
    <mergeCell ref="B91:E91"/>
    <mergeCell ref="F91:G91"/>
    <mergeCell ref="H91:I91"/>
    <mergeCell ref="B92:E92"/>
    <mergeCell ref="F92:G92"/>
    <mergeCell ref="H92:I92"/>
    <mergeCell ref="B93:E93"/>
    <mergeCell ref="F93:G93"/>
    <mergeCell ref="H93:I93"/>
    <mergeCell ref="D68:G68"/>
    <mergeCell ref="D69:G69"/>
    <mergeCell ref="D70:G70"/>
    <mergeCell ref="A65:A70"/>
    <mergeCell ref="B71:L71"/>
    <mergeCell ref="A96:C96"/>
    <mergeCell ref="D96:F96"/>
    <mergeCell ref="G96:J96"/>
    <mergeCell ref="K96:L96"/>
    <mergeCell ref="B88:E88"/>
    <mergeCell ref="F88:G88"/>
    <mergeCell ref="H88:I88"/>
    <mergeCell ref="J88:K88"/>
    <mergeCell ref="A89:L89"/>
    <mergeCell ref="B90:E90"/>
    <mergeCell ref="F90:G90"/>
    <mergeCell ref="H90:I90"/>
    <mergeCell ref="B85:E85"/>
    <mergeCell ref="H85:I85"/>
    <mergeCell ref="J85:K85"/>
    <mergeCell ref="A86:L86"/>
    <mergeCell ref="B87:E87"/>
    <mergeCell ref="F87:G87"/>
    <mergeCell ref="H87:I87"/>
  </mergeCells>
  <printOptions horizontalCentered="1"/>
  <pageMargins left="0.25" right="0.25" top="0.25" bottom="0.5" header="0" footer="0.25"/>
  <pageSetup paperSize="9" orientation="landscape" r:id="rId1"/>
  <headerFooter>
    <oddFooter>&amp;L&amp;"Arial,Regular"52-BM/CL/HDCV/FPT 2/0</oddFooter>
  </headerFooter>
  <rowBreaks count="2" manualBreakCount="2">
    <brk id="26" max="16383" man="1"/>
    <brk id="46" max="16383" man="1"/>
  </rowBreaks>
  <drawing r:id="rId2"/>
  <legacyDrawing r:id="rId3"/>
  <oleObjects>
    <mc:AlternateContent xmlns:mc="http://schemas.openxmlformats.org/markup-compatibility/2006">
      <mc:Choice Requires="x14">
        <oleObject progId="Visio.Drawing.11" shapeId="3073" r:id="rId4">
          <objectPr defaultSize="0" autoPict="0" r:id="rId5">
            <anchor moveWithCells="1">
              <from>
                <xdr:col>1</xdr:col>
                <xdr:colOff>752475</xdr:colOff>
                <xdr:row>26</xdr:row>
                <xdr:rowOff>104775</xdr:rowOff>
              </from>
              <to>
                <xdr:col>10</xdr:col>
                <xdr:colOff>57150</xdr:colOff>
                <xdr:row>45</xdr:row>
                <xdr:rowOff>133350</xdr:rowOff>
              </to>
            </anchor>
          </objectPr>
        </oleObject>
      </mc:Choice>
      <mc:Fallback>
        <oleObject progId="Visio.Drawing.11" shapeId="3073"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00000"/>
  </sheetPr>
  <dimension ref="A1:L34"/>
  <sheetViews>
    <sheetView showGridLines="0" topLeftCell="A4" zoomScaleNormal="100" workbookViewId="0">
      <selection activeCell="A4" sqref="A4:J4"/>
    </sheetView>
  </sheetViews>
  <sheetFormatPr defaultColWidth="8.85546875" defaultRowHeight="13.5" x14ac:dyDescent="0.2"/>
  <cols>
    <col min="1" max="1" width="6.140625" style="221" customWidth="1"/>
    <col min="2" max="2" width="14" style="221" customWidth="1"/>
    <col min="3" max="3" width="22.140625" style="221" customWidth="1"/>
    <col min="4" max="5" width="12.7109375" style="221" customWidth="1"/>
    <col min="6" max="6" width="13.7109375" style="221" customWidth="1"/>
    <col min="7" max="9" width="12.7109375" style="221" customWidth="1"/>
    <col min="10" max="10" width="33.28515625" style="221" customWidth="1"/>
    <col min="11" max="16384" width="8.85546875" style="221"/>
  </cols>
  <sheetData>
    <row r="1" spans="1:12" s="220" customFormat="1" ht="91.5" customHeight="1" x14ac:dyDescent="0.2">
      <c r="A1" s="504"/>
      <c r="B1" s="504"/>
      <c r="C1" s="507" t="s">
        <v>415</v>
      </c>
      <c r="D1" s="507"/>
      <c r="E1" s="507"/>
      <c r="F1" s="507"/>
      <c r="G1" s="507"/>
      <c r="H1" s="507"/>
      <c r="I1" s="512" t="s">
        <v>407</v>
      </c>
      <c r="J1" s="512"/>
    </row>
    <row r="3" spans="1:12" ht="20.100000000000001" customHeight="1" x14ac:dyDescent="0.2">
      <c r="A3" s="505" t="s">
        <v>338</v>
      </c>
      <c r="B3" s="505"/>
      <c r="C3" s="505"/>
      <c r="D3" s="505"/>
      <c r="E3" s="505"/>
      <c r="F3" s="505"/>
      <c r="G3" s="505"/>
      <c r="H3" s="505"/>
      <c r="I3" s="505"/>
      <c r="J3" s="505"/>
    </row>
    <row r="4" spans="1:12" ht="37.5" customHeight="1" x14ac:dyDescent="0.2">
      <c r="A4" s="508" t="s">
        <v>151</v>
      </c>
      <c r="B4" s="508"/>
      <c r="C4" s="508"/>
      <c r="D4" s="508"/>
      <c r="E4" s="508"/>
      <c r="F4" s="508"/>
      <c r="G4" s="508"/>
      <c r="H4" s="508"/>
      <c r="I4" s="508"/>
      <c r="J4" s="508"/>
    </row>
    <row r="5" spans="1:12" ht="20.100000000000001" customHeight="1" x14ac:dyDescent="0.2">
      <c r="A5" s="506" t="s">
        <v>34</v>
      </c>
      <c r="B5" s="506"/>
      <c r="C5" s="506"/>
      <c r="D5" s="506"/>
      <c r="E5" s="506"/>
      <c r="F5" s="506"/>
      <c r="G5" s="506"/>
      <c r="H5" s="506"/>
      <c r="I5" s="506"/>
      <c r="J5" s="506"/>
    </row>
    <row r="6" spans="1:12" ht="20.100000000000001" customHeight="1" x14ac:dyDescent="0.2">
      <c r="A6" s="490" t="s">
        <v>138</v>
      </c>
      <c r="B6" s="490"/>
      <c r="C6" s="490"/>
      <c r="D6" s="490"/>
      <c r="E6" s="490"/>
      <c r="F6" s="490"/>
      <c r="G6" s="490"/>
      <c r="H6" s="490"/>
      <c r="I6" s="490"/>
      <c r="J6" s="490"/>
    </row>
    <row r="7" spans="1:12" ht="20.100000000000001" customHeight="1" x14ac:dyDescent="0.2">
      <c r="A7" s="490" t="s">
        <v>139</v>
      </c>
      <c r="B7" s="490"/>
      <c r="C7" s="490"/>
      <c r="D7" s="490"/>
      <c r="E7" s="490"/>
      <c r="F7" s="490"/>
      <c r="G7" s="490"/>
      <c r="H7" s="490"/>
      <c r="I7" s="490"/>
      <c r="J7" s="490"/>
    </row>
    <row r="8" spans="1:12" s="220" customFormat="1" ht="20.100000000000001" customHeight="1" x14ac:dyDescent="0.2">
      <c r="A8" s="490" t="s">
        <v>365</v>
      </c>
      <c r="B8" s="490"/>
      <c r="C8" s="490"/>
      <c r="D8" s="490"/>
      <c r="E8" s="490"/>
      <c r="F8" s="490"/>
      <c r="G8" s="490"/>
      <c r="H8" s="490"/>
      <c r="I8" s="490"/>
      <c r="J8" s="490"/>
      <c r="K8" s="222"/>
      <c r="L8" s="222"/>
    </row>
    <row r="9" spans="1:12" ht="20.100000000000001" customHeight="1" x14ac:dyDescent="0.2">
      <c r="A9" s="490" t="s">
        <v>40</v>
      </c>
      <c r="B9" s="490"/>
      <c r="C9" s="490"/>
      <c r="D9" s="223" t="s">
        <v>88</v>
      </c>
      <c r="E9" s="223" t="s">
        <v>37</v>
      </c>
      <c r="F9" s="490" t="s">
        <v>41</v>
      </c>
      <c r="G9" s="490"/>
      <c r="H9" s="490"/>
      <c r="I9" s="490"/>
      <c r="J9" s="490"/>
    </row>
    <row r="10" spans="1:12" ht="20.100000000000001" customHeight="1" x14ac:dyDescent="0.2">
      <c r="A10" s="490" t="s">
        <v>36</v>
      </c>
      <c r="B10" s="490"/>
      <c r="C10" s="490"/>
      <c r="D10" s="223" t="s">
        <v>89</v>
      </c>
      <c r="E10" s="223" t="s">
        <v>37</v>
      </c>
      <c r="F10" s="490" t="s">
        <v>38</v>
      </c>
      <c r="G10" s="490"/>
      <c r="H10" s="490"/>
      <c r="I10" s="490"/>
      <c r="J10" s="490"/>
    </row>
    <row r="11" spans="1:12" ht="20.100000000000001" customHeight="1" x14ac:dyDescent="0.2">
      <c r="A11" s="490" t="s">
        <v>91</v>
      </c>
      <c r="B11" s="490"/>
      <c r="C11" s="490"/>
      <c r="D11" s="223" t="s">
        <v>94</v>
      </c>
      <c r="E11" s="223" t="s">
        <v>35</v>
      </c>
      <c r="F11" s="490" t="s">
        <v>97</v>
      </c>
      <c r="G11" s="490"/>
      <c r="H11" s="490"/>
      <c r="I11" s="490"/>
      <c r="J11" s="490"/>
    </row>
    <row r="12" spans="1:12" ht="20.100000000000001" customHeight="1" x14ac:dyDescent="0.2">
      <c r="A12" s="490" t="s">
        <v>92</v>
      </c>
      <c r="B12" s="490"/>
      <c r="C12" s="490"/>
      <c r="D12" s="223" t="s">
        <v>90</v>
      </c>
      <c r="E12" s="223" t="s">
        <v>35</v>
      </c>
      <c r="F12" s="490" t="s">
        <v>98</v>
      </c>
      <c r="G12" s="490"/>
      <c r="H12" s="490"/>
      <c r="I12" s="490"/>
      <c r="J12" s="490"/>
    </row>
    <row r="13" spans="1:12" ht="20.100000000000001" customHeight="1" x14ac:dyDescent="0.2">
      <c r="A13" s="490" t="s">
        <v>93</v>
      </c>
      <c r="B13" s="490"/>
      <c r="C13" s="490"/>
      <c r="D13" s="223" t="s">
        <v>130</v>
      </c>
      <c r="E13" s="223" t="s">
        <v>35</v>
      </c>
      <c r="F13" s="490" t="s">
        <v>39</v>
      </c>
      <c r="G13" s="490"/>
      <c r="H13" s="490"/>
      <c r="I13" s="490"/>
      <c r="J13" s="490"/>
    </row>
    <row r="14" spans="1:12" ht="20.100000000000001" customHeight="1" x14ac:dyDescent="0.2">
      <c r="A14" s="490" t="s">
        <v>42</v>
      </c>
      <c r="B14" s="490"/>
      <c r="C14" s="490"/>
      <c r="D14" s="223" t="s">
        <v>95</v>
      </c>
      <c r="E14" s="223" t="s">
        <v>35</v>
      </c>
      <c r="F14" s="490" t="s">
        <v>43</v>
      </c>
      <c r="G14" s="490"/>
      <c r="H14" s="490"/>
      <c r="I14" s="490"/>
      <c r="J14" s="490"/>
    </row>
    <row r="15" spans="1:12" ht="20.100000000000001" customHeight="1" x14ac:dyDescent="0.2">
      <c r="A15" s="490" t="s">
        <v>1</v>
      </c>
      <c r="B15" s="490"/>
      <c r="C15" s="490"/>
      <c r="D15" s="223" t="s">
        <v>96</v>
      </c>
      <c r="E15" s="223"/>
      <c r="F15" s="490" t="s">
        <v>44</v>
      </c>
      <c r="G15" s="490"/>
      <c r="H15" s="490"/>
      <c r="I15" s="490"/>
      <c r="J15" s="490"/>
    </row>
    <row r="16" spans="1:12" ht="33" customHeight="1" x14ac:dyDescent="0.2">
      <c r="A16" s="490" t="s">
        <v>367</v>
      </c>
      <c r="B16" s="490"/>
      <c r="C16" s="490"/>
      <c r="D16" s="223" t="s">
        <v>366</v>
      </c>
      <c r="E16" s="223" t="s">
        <v>35</v>
      </c>
      <c r="F16" s="490" t="s">
        <v>45</v>
      </c>
      <c r="G16" s="490"/>
      <c r="H16" s="490"/>
      <c r="I16" s="490"/>
      <c r="J16" s="490"/>
    </row>
    <row r="17" spans="1:12" ht="33" customHeight="1" x14ac:dyDescent="0.2">
      <c r="A17" s="224"/>
      <c r="B17" s="224"/>
      <c r="C17" s="224"/>
      <c r="D17" s="225"/>
      <c r="E17" s="225"/>
      <c r="F17" s="224"/>
      <c r="G17" s="224"/>
      <c r="H17" s="224"/>
      <c r="I17" s="224"/>
      <c r="J17" s="224"/>
    </row>
    <row r="18" spans="1:12" ht="24.75" customHeight="1" x14ac:dyDescent="0.2">
      <c r="A18" s="505" t="s">
        <v>150</v>
      </c>
      <c r="B18" s="505"/>
      <c r="C18" s="505"/>
      <c r="D18" s="505"/>
      <c r="E18" s="505"/>
      <c r="F18" s="505"/>
      <c r="G18" s="505"/>
      <c r="H18" s="505"/>
      <c r="I18" s="505"/>
      <c r="J18" s="505"/>
    </row>
    <row r="19" spans="1:12" ht="17.25" customHeight="1" x14ac:dyDescent="0.2">
      <c r="A19" s="226"/>
      <c r="B19" s="226"/>
      <c r="C19" s="226"/>
      <c r="D19" s="226"/>
      <c r="E19" s="227" t="s">
        <v>99</v>
      </c>
      <c r="F19" s="503">
        <v>42200</v>
      </c>
      <c r="G19" s="503"/>
      <c r="H19" s="503">
        <v>42369</v>
      </c>
      <c r="I19" s="503"/>
      <c r="J19" s="226"/>
    </row>
    <row r="20" spans="1:12" ht="28.5" customHeight="1" x14ac:dyDescent="0.2">
      <c r="A20" s="228" t="s">
        <v>360</v>
      </c>
      <c r="B20" s="228" t="s">
        <v>48</v>
      </c>
      <c r="C20" s="487" t="s">
        <v>49</v>
      </c>
      <c r="D20" s="487"/>
      <c r="E20" s="487"/>
      <c r="F20" s="493" t="s">
        <v>50</v>
      </c>
      <c r="G20" s="493"/>
      <c r="H20" s="487" t="s">
        <v>51</v>
      </c>
      <c r="I20" s="487"/>
      <c r="J20" s="228" t="s">
        <v>52</v>
      </c>
    </row>
    <row r="21" spans="1:12" ht="53.25" customHeight="1" x14ac:dyDescent="0.2">
      <c r="A21" s="509">
        <v>1</v>
      </c>
      <c r="B21" s="495" t="s">
        <v>143</v>
      </c>
      <c r="C21" s="500" t="s">
        <v>411</v>
      </c>
      <c r="D21" s="500"/>
      <c r="E21" s="500"/>
      <c r="F21" s="494" t="s">
        <v>144</v>
      </c>
      <c r="G21" s="494"/>
      <c r="H21" s="488" t="s">
        <v>100</v>
      </c>
      <c r="I21" s="488"/>
      <c r="J21" s="489" t="s">
        <v>208</v>
      </c>
    </row>
    <row r="22" spans="1:12" ht="30" customHeight="1" x14ac:dyDescent="0.2">
      <c r="A22" s="510"/>
      <c r="B22" s="495"/>
      <c r="C22" s="501" t="s">
        <v>412</v>
      </c>
      <c r="D22" s="501"/>
      <c r="E22" s="501"/>
      <c r="F22" s="229" t="s">
        <v>201</v>
      </c>
      <c r="G22" s="230" t="s">
        <v>102</v>
      </c>
      <c r="H22" s="489" t="s">
        <v>103</v>
      </c>
      <c r="I22" s="489"/>
      <c r="J22" s="489"/>
    </row>
    <row r="23" spans="1:12" ht="30" customHeight="1" x14ac:dyDescent="0.2">
      <c r="A23" s="510"/>
      <c r="B23" s="495"/>
      <c r="C23" s="501"/>
      <c r="D23" s="501"/>
      <c r="E23" s="501"/>
      <c r="F23" s="229" t="s">
        <v>205</v>
      </c>
      <c r="G23" s="230" t="s">
        <v>102</v>
      </c>
      <c r="H23" s="489" t="s">
        <v>103</v>
      </c>
      <c r="I23" s="489"/>
      <c r="J23" s="489"/>
    </row>
    <row r="24" spans="1:12" ht="30" customHeight="1" x14ac:dyDescent="0.2">
      <c r="A24" s="511"/>
      <c r="B24" s="495"/>
      <c r="C24" s="501"/>
      <c r="D24" s="501"/>
      <c r="E24" s="501"/>
      <c r="F24" s="229" t="s">
        <v>159</v>
      </c>
      <c r="G24" s="230" t="s">
        <v>202</v>
      </c>
      <c r="H24" s="489" t="s">
        <v>203</v>
      </c>
      <c r="I24" s="489"/>
      <c r="J24" s="489"/>
    </row>
    <row r="25" spans="1:12" ht="45" customHeight="1" x14ac:dyDescent="0.2">
      <c r="A25" s="231">
        <v>2</v>
      </c>
      <c r="B25" s="230" t="s">
        <v>54</v>
      </c>
      <c r="C25" s="500" t="s">
        <v>439</v>
      </c>
      <c r="D25" s="500"/>
      <c r="E25" s="500"/>
      <c r="F25" s="495" t="s">
        <v>413</v>
      </c>
      <c r="G25" s="495"/>
      <c r="H25" s="489" t="s">
        <v>56</v>
      </c>
      <c r="I25" s="489"/>
      <c r="J25" s="489"/>
    </row>
    <row r="26" spans="1:12" ht="34.5" customHeight="1" x14ac:dyDescent="0.2">
      <c r="A26" s="231">
        <v>3</v>
      </c>
      <c r="B26" s="230" t="s">
        <v>57</v>
      </c>
      <c r="C26" s="500" t="s">
        <v>204</v>
      </c>
      <c r="D26" s="500"/>
      <c r="E26" s="500"/>
      <c r="F26" s="513" t="s">
        <v>207</v>
      </c>
      <c r="G26" s="513"/>
      <c r="H26" s="489" t="s">
        <v>206</v>
      </c>
      <c r="I26" s="489"/>
      <c r="J26" s="489"/>
    </row>
    <row r="27" spans="1:12" ht="20.25" customHeight="1" x14ac:dyDescent="0.2">
      <c r="A27" s="502" t="s">
        <v>34</v>
      </c>
      <c r="B27" s="502"/>
      <c r="C27" s="502"/>
      <c r="D27" s="502"/>
      <c r="E27" s="502"/>
      <c r="F27" s="502"/>
      <c r="G27" s="502"/>
      <c r="H27" s="502"/>
      <c r="I27" s="502"/>
      <c r="J27" s="502"/>
    </row>
    <row r="28" spans="1:12" s="220" customFormat="1" ht="20.100000000000001" customHeight="1" x14ac:dyDescent="0.2">
      <c r="A28" s="232"/>
      <c r="B28" s="232" t="s">
        <v>187</v>
      </c>
      <c r="C28" s="492" t="s">
        <v>327</v>
      </c>
      <c r="D28" s="492"/>
      <c r="E28" s="492"/>
      <c r="F28" s="492"/>
      <c r="G28" s="492"/>
      <c r="H28" s="492"/>
      <c r="I28" s="492"/>
      <c r="J28" s="492"/>
      <c r="K28" s="222"/>
      <c r="L28" s="222"/>
    </row>
    <row r="29" spans="1:12" s="220" customFormat="1" ht="20.100000000000001" customHeight="1" x14ac:dyDescent="0.2">
      <c r="A29" s="232"/>
      <c r="B29" s="232" t="s">
        <v>333</v>
      </c>
      <c r="C29" s="492" t="s">
        <v>334</v>
      </c>
      <c r="D29" s="492"/>
      <c r="E29" s="492"/>
      <c r="F29" s="492"/>
      <c r="G29" s="492"/>
      <c r="H29" s="492"/>
      <c r="I29" s="492"/>
      <c r="J29" s="492"/>
      <c r="K29" s="222"/>
      <c r="L29" s="222"/>
    </row>
    <row r="30" spans="1:12" ht="70.5" customHeight="1" x14ac:dyDescent="0.2">
      <c r="A30" s="496" t="s">
        <v>414</v>
      </c>
      <c r="B30" s="496"/>
      <c r="C30" s="496"/>
      <c r="D30" s="496"/>
      <c r="E30" s="496"/>
      <c r="F30" s="496"/>
      <c r="G30" s="496"/>
      <c r="H30" s="496"/>
      <c r="I30" s="496"/>
      <c r="J30" s="496"/>
    </row>
    <row r="32" spans="1:12" ht="20.100000000000001" customHeight="1" x14ac:dyDescent="0.2">
      <c r="A32" s="491" t="s">
        <v>84</v>
      </c>
      <c r="B32" s="491"/>
      <c r="C32" s="491"/>
      <c r="D32" s="497" t="s">
        <v>85</v>
      </c>
      <c r="E32" s="498"/>
      <c r="F32" s="498"/>
      <c r="G32" s="498"/>
      <c r="H32" s="498"/>
      <c r="I32" s="499"/>
      <c r="J32" s="233" t="s">
        <v>77</v>
      </c>
    </row>
    <row r="33" spans="1:10" ht="96" customHeight="1" x14ac:dyDescent="0.2">
      <c r="A33" s="485"/>
      <c r="B33" s="485"/>
      <c r="C33" s="485"/>
      <c r="D33" s="485"/>
      <c r="E33" s="485"/>
      <c r="F33" s="485"/>
      <c r="G33" s="479"/>
      <c r="H33" s="480"/>
      <c r="I33" s="481"/>
      <c r="J33" s="234"/>
    </row>
    <row r="34" spans="1:10" ht="20.100000000000001" customHeight="1" x14ac:dyDescent="0.2">
      <c r="A34" s="486" t="s">
        <v>86</v>
      </c>
      <c r="B34" s="486"/>
      <c r="C34" s="486"/>
      <c r="D34" s="486" t="s">
        <v>87</v>
      </c>
      <c r="E34" s="486"/>
      <c r="F34" s="486"/>
      <c r="G34" s="482" t="s">
        <v>146</v>
      </c>
      <c r="H34" s="483"/>
      <c r="I34" s="484"/>
      <c r="J34" s="235" t="s">
        <v>145</v>
      </c>
    </row>
  </sheetData>
  <mergeCells count="59">
    <mergeCell ref="A8:J8"/>
    <mergeCell ref="A21:A24"/>
    <mergeCell ref="C26:E26"/>
    <mergeCell ref="I1:J1"/>
    <mergeCell ref="F9:J9"/>
    <mergeCell ref="F11:J11"/>
    <mergeCell ref="F10:J10"/>
    <mergeCell ref="F12:J12"/>
    <mergeCell ref="F14:J14"/>
    <mergeCell ref="F15:J15"/>
    <mergeCell ref="F16:J16"/>
    <mergeCell ref="H26:I26"/>
    <mergeCell ref="F13:J13"/>
    <mergeCell ref="J21:J26"/>
    <mergeCell ref="F25:G25"/>
    <mergeCell ref="F26:G26"/>
    <mergeCell ref="H25:I25"/>
    <mergeCell ref="H19:I19"/>
    <mergeCell ref="F19:G19"/>
    <mergeCell ref="A1:B1"/>
    <mergeCell ref="A3:J3"/>
    <mergeCell ref="A18:J18"/>
    <mergeCell ref="A14:C14"/>
    <mergeCell ref="A15:C15"/>
    <mergeCell ref="A16:C16"/>
    <mergeCell ref="A5:J5"/>
    <mergeCell ref="A6:J6"/>
    <mergeCell ref="A7:J7"/>
    <mergeCell ref="C1:H1"/>
    <mergeCell ref="A4:J4"/>
    <mergeCell ref="A9:C9"/>
    <mergeCell ref="A11:C11"/>
    <mergeCell ref="A10:C10"/>
    <mergeCell ref="A12:C12"/>
    <mergeCell ref="A13:C13"/>
    <mergeCell ref="A32:C32"/>
    <mergeCell ref="C29:J29"/>
    <mergeCell ref="F20:G20"/>
    <mergeCell ref="F21:G21"/>
    <mergeCell ref="B21:B24"/>
    <mergeCell ref="A30:J30"/>
    <mergeCell ref="D32:I32"/>
    <mergeCell ref="C20:E20"/>
    <mergeCell ref="C21:E21"/>
    <mergeCell ref="C22:E24"/>
    <mergeCell ref="C25:E25"/>
    <mergeCell ref="A27:J27"/>
    <mergeCell ref="C28:J28"/>
    <mergeCell ref="H20:I20"/>
    <mergeCell ref="H21:I21"/>
    <mergeCell ref="H22:I22"/>
    <mergeCell ref="H23:I23"/>
    <mergeCell ref="H24:I24"/>
    <mergeCell ref="G33:I33"/>
    <mergeCell ref="G34:I34"/>
    <mergeCell ref="A33:C33"/>
    <mergeCell ref="D33:F33"/>
    <mergeCell ref="A34:C34"/>
    <mergeCell ref="D34:F34"/>
  </mergeCells>
  <printOptions horizontalCentered="1"/>
  <pageMargins left="0.25" right="0.25" top="0.25" bottom="0.5" header="0" footer="0.25"/>
  <pageSetup paperSize="9"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M40"/>
  <sheetViews>
    <sheetView showGridLines="0" tabSelected="1" zoomScale="80" zoomScaleNormal="80" workbookViewId="0">
      <pane xSplit="5" ySplit="11" topLeftCell="R12" activePane="bottomRight" state="frozen"/>
      <selection activeCell="A4" sqref="A4:I4"/>
      <selection pane="topRight" activeCell="A4" sqref="A4:I4"/>
      <selection pane="bottomLeft" activeCell="A4" sqref="A4:I4"/>
      <selection pane="bottomRight" activeCell="W17" sqref="W17"/>
    </sheetView>
  </sheetViews>
  <sheetFormatPr defaultColWidth="12.42578125" defaultRowHeight="15" x14ac:dyDescent="0.25"/>
  <cols>
    <col min="1" max="1" width="3.140625" style="246" customWidth="1"/>
    <col min="2" max="2" width="8.85546875" style="245" bestFit="1" customWidth="1"/>
    <col min="3" max="3" width="17.5703125" style="246" customWidth="1"/>
    <col min="4" max="4" width="28" style="246" customWidth="1"/>
    <col min="5" max="12" width="11" style="288" customWidth="1"/>
    <col min="13" max="13" width="8.7109375" style="288" customWidth="1"/>
    <col min="14" max="14" width="14.42578125" style="288" customWidth="1"/>
    <col min="15" max="18" width="11.7109375" style="289" customWidth="1"/>
    <col min="19" max="19" width="2.7109375" style="239" customWidth="1"/>
    <col min="20" max="22" width="11" style="288" customWidth="1"/>
    <col min="23" max="23" width="12.140625" style="288" customWidth="1"/>
    <col min="24" max="40" width="11" style="288" customWidth="1"/>
    <col min="41" max="41" width="2.42578125" style="239" customWidth="1"/>
    <col min="42" max="42" width="15.7109375" style="289" customWidth="1"/>
    <col min="43" max="43" width="16" style="289" customWidth="1"/>
    <col min="44" max="44" width="15.28515625" style="289" customWidth="1"/>
    <col min="45" max="45" width="2.28515625" style="239" customWidth="1"/>
    <col min="46" max="60" width="11" style="246" customWidth="1"/>
    <col min="61" max="61" width="4.28515625" style="239" customWidth="1"/>
    <col min="62" max="63" width="11" style="246" customWidth="1"/>
    <col min="64" max="64" width="11" style="290" customWidth="1"/>
    <col min="65" max="65" width="11" style="246" customWidth="1"/>
    <col min="66" max="66" width="11" style="290" customWidth="1"/>
    <col min="67" max="68" width="11" style="246" customWidth="1"/>
    <col min="69" max="91" width="12.42578125" style="239"/>
    <col min="92" max="16384" width="12.42578125" style="246"/>
  </cols>
  <sheetData>
    <row r="1" spans="2:67" s="239" customFormat="1" ht="18.95" customHeight="1" x14ac:dyDescent="0.25">
      <c r="B1" s="238"/>
    </row>
    <row r="2" spans="2:67" s="239" customFormat="1" ht="17.100000000000001" customHeight="1" x14ac:dyDescent="0.25">
      <c r="B2" s="517" t="s">
        <v>368</v>
      </c>
      <c r="C2" s="517"/>
      <c r="D2" s="517"/>
      <c r="G2" s="240" t="s">
        <v>107</v>
      </c>
      <c r="H2" s="241" t="s">
        <v>156</v>
      </c>
      <c r="I2" s="241" t="s">
        <v>157</v>
      </c>
      <c r="J2" s="241" t="s">
        <v>158</v>
      </c>
      <c r="K2" s="242" t="s">
        <v>159</v>
      </c>
      <c r="L2" s="241" t="s">
        <v>101</v>
      </c>
      <c r="M2" s="243" t="s">
        <v>104</v>
      </c>
      <c r="N2" s="241" t="s">
        <v>105</v>
      </c>
      <c r="O2" s="241" t="s">
        <v>160</v>
      </c>
      <c r="P2" s="241" t="s">
        <v>106</v>
      </c>
      <c r="Q2" s="243" t="s">
        <v>108</v>
      </c>
      <c r="R2" s="244" t="s">
        <v>109</v>
      </c>
    </row>
    <row r="3" spans="2:67" s="239" customFormat="1" ht="19.5" customHeight="1" x14ac:dyDescent="0.25">
      <c r="B3" s="245"/>
      <c r="C3" s="246"/>
      <c r="D3" s="247" t="s">
        <v>36</v>
      </c>
      <c r="E3" s="248">
        <f>HLOOKUP($C$4,$G$2:$R$5,2,FALSE)</f>
        <v>2</v>
      </c>
      <c r="G3" s="249">
        <v>2</v>
      </c>
      <c r="H3" s="250">
        <v>2</v>
      </c>
      <c r="I3" s="250">
        <v>2</v>
      </c>
      <c r="J3" s="251">
        <v>2</v>
      </c>
      <c r="K3" s="252">
        <v>16</v>
      </c>
      <c r="L3" s="250">
        <v>2</v>
      </c>
      <c r="M3" s="250">
        <v>2</v>
      </c>
      <c r="N3" s="250">
        <v>2</v>
      </c>
      <c r="O3" s="250">
        <v>2</v>
      </c>
      <c r="P3" s="250">
        <v>2</v>
      </c>
      <c r="Q3" s="250">
        <v>2</v>
      </c>
      <c r="R3" s="253">
        <v>2</v>
      </c>
    </row>
    <row r="4" spans="2:67" s="239" customFormat="1" ht="19.5" customHeight="1" x14ac:dyDescent="0.25">
      <c r="B4" s="247" t="s">
        <v>161</v>
      </c>
      <c r="C4" s="254" t="s">
        <v>101</v>
      </c>
      <c r="D4" s="247" t="s">
        <v>162</v>
      </c>
      <c r="E4" s="255">
        <f>HLOOKUP($C$4,$G$2:$R$5,3,FALSE)</f>
        <v>4</v>
      </c>
      <c r="G4" s="256">
        <v>4</v>
      </c>
      <c r="H4" s="257">
        <v>4</v>
      </c>
      <c r="I4" s="257">
        <v>4</v>
      </c>
      <c r="J4" s="258">
        <v>4</v>
      </c>
      <c r="K4" s="259">
        <v>4</v>
      </c>
      <c r="L4" s="257">
        <v>4</v>
      </c>
      <c r="M4" s="257">
        <v>4</v>
      </c>
      <c r="N4" s="257">
        <v>4</v>
      </c>
      <c r="O4" s="257">
        <v>4</v>
      </c>
      <c r="P4" s="257">
        <v>4</v>
      </c>
      <c r="Q4" s="257">
        <v>4</v>
      </c>
      <c r="R4" s="260">
        <v>4</v>
      </c>
    </row>
    <row r="5" spans="2:67" s="239" customFormat="1" ht="19.5" customHeight="1" x14ac:dyDescent="0.25">
      <c r="B5" s="247" t="s">
        <v>163</v>
      </c>
      <c r="C5" s="254">
        <v>12</v>
      </c>
      <c r="D5" s="247" t="s">
        <v>164</v>
      </c>
      <c r="E5" s="261">
        <f>HLOOKUP($C$4,$G$2:$R$5,4,FALSE)</f>
        <v>0.5</v>
      </c>
      <c r="G5" s="262">
        <v>0.5</v>
      </c>
      <c r="H5" s="263">
        <v>0.5</v>
      </c>
      <c r="I5" s="263">
        <v>0.5</v>
      </c>
      <c r="J5" s="264">
        <v>0.5</v>
      </c>
      <c r="K5" s="265">
        <v>0.25</v>
      </c>
      <c r="L5" s="263">
        <v>0.5</v>
      </c>
      <c r="M5" s="263">
        <v>0.5</v>
      </c>
      <c r="N5" s="263">
        <v>0.5</v>
      </c>
      <c r="O5" s="263">
        <v>0.5</v>
      </c>
      <c r="P5" s="263">
        <v>0.5</v>
      </c>
      <c r="Q5" s="263">
        <v>0.5</v>
      </c>
      <c r="R5" s="266">
        <v>0.5</v>
      </c>
    </row>
    <row r="6" spans="2:67" s="239" customFormat="1" ht="15" customHeight="1" x14ac:dyDescent="0.25">
      <c r="B6" s="238"/>
    </row>
    <row r="7" spans="2:67" s="11" customFormat="1" ht="21.75" customHeight="1" x14ac:dyDescent="0.25">
      <c r="B7" s="518" t="s">
        <v>14</v>
      </c>
      <c r="C7" s="519"/>
      <c r="D7" s="519"/>
      <c r="E7" s="520" t="s">
        <v>165</v>
      </c>
      <c r="F7" s="521"/>
      <c r="G7" s="521"/>
      <c r="H7" s="521"/>
      <c r="I7" s="521"/>
      <c r="J7" s="521"/>
      <c r="K7" s="521"/>
      <c r="L7" s="521"/>
      <c r="M7" s="521"/>
      <c r="N7" s="521"/>
      <c r="O7" s="524" t="s">
        <v>166</v>
      </c>
      <c r="P7" s="524"/>
      <c r="Q7" s="524"/>
      <c r="R7" s="524"/>
      <c r="S7" s="239"/>
      <c r="T7" s="514" t="s">
        <v>422</v>
      </c>
      <c r="U7" s="515"/>
      <c r="V7" s="515"/>
      <c r="W7" s="515"/>
      <c r="X7" s="515"/>
      <c r="Y7" s="515"/>
      <c r="Z7" s="515"/>
      <c r="AA7" s="515"/>
      <c r="AB7" s="515"/>
      <c r="AC7" s="515"/>
      <c r="AD7" s="515"/>
      <c r="AE7" s="515"/>
      <c r="AF7" s="515"/>
      <c r="AG7" s="515"/>
      <c r="AH7" s="515"/>
      <c r="AI7" s="515"/>
      <c r="AJ7" s="515"/>
      <c r="AK7" s="515"/>
      <c r="AL7" s="515"/>
      <c r="AM7" s="515"/>
      <c r="AN7" s="516"/>
      <c r="AO7" s="239"/>
      <c r="AP7" s="529" t="s">
        <v>167</v>
      </c>
      <c r="AQ7" s="530"/>
      <c r="AR7" s="531"/>
      <c r="AS7" s="239"/>
      <c r="AT7" s="535" t="s">
        <v>330</v>
      </c>
      <c r="AU7" s="536"/>
      <c r="AV7" s="536"/>
      <c r="AW7" s="536"/>
      <c r="AX7" s="537"/>
      <c r="AY7" s="514" t="s">
        <v>331</v>
      </c>
      <c r="AZ7" s="515"/>
      <c r="BA7" s="515"/>
      <c r="BB7" s="515"/>
      <c r="BC7" s="516"/>
      <c r="BD7" s="535" t="s">
        <v>332</v>
      </c>
      <c r="BE7" s="536"/>
      <c r="BF7" s="536"/>
      <c r="BG7" s="536"/>
      <c r="BH7" s="537"/>
      <c r="BI7" s="239"/>
      <c r="BJ7" s="538" t="s">
        <v>168</v>
      </c>
      <c r="BK7" s="539"/>
      <c r="BL7" s="539"/>
      <c r="BM7" s="539"/>
      <c r="BN7" s="539"/>
      <c r="BO7" s="540"/>
    </row>
    <row r="8" spans="2:67" s="12" customFormat="1" ht="38.25" customHeight="1" x14ac:dyDescent="0.25">
      <c r="B8" s="518"/>
      <c r="C8" s="519"/>
      <c r="D8" s="519"/>
      <c r="E8" s="522"/>
      <c r="F8" s="523"/>
      <c r="G8" s="523"/>
      <c r="H8" s="523"/>
      <c r="I8" s="523"/>
      <c r="J8" s="523"/>
      <c r="K8" s="523"/>
      <c r="L8" s="523"/>
      <c r="M8" s="523"/>
      <c r="N8" s="523"/>
      <c r="O8" s="524"/>
      <c r="P8" s="524"/>
      <c r="Q8" s="524"/>
      <c r="R8" s="524"/>
      <c r="S8" s="239"/>
      <c r="T8" s="525" t="str">
        <f>"Current Plan for M." &amp; RIGHT("0"&amp;($C$5),2) &amp; " (Period n)"</f>
        <v>Current Plan for M.12 (Period n)</v>
      </c>
      <c r="U8" s="525"/>
      <c r="V8" s="525"/>
      <c r="W8" s="525"/>
      <c r="X8" s="525"/>
      <c r="Y8" s="526" t="str">
        <f>"Plan for M." &amp; RIGHT("0"&amp;(IF($C$5+1&gt;12,$C$5+1-12,$C$5+1)),2) &amp; " (Period n+1)"</f>
        <v>Plan for M.01 (Period n+1)</v>
      </c>
      <c r="Z8" s="527"/>
      <c r="AA8" s="527"/>
      <c r="AB8" s="528"/>
      <c r="AC8" s="526" t="str">
        <f>"Plan for M." &amp; RIGHT("0"&amp;(IF($C$5+2&gt;12,$C$5+2-12,$C$5+2)),2) &amp; " (Period n+2)"</f>
        <v>Plan for M.02 (Period n+2)</v>
      </c>
      <c r="AD8" s="527"/>
      <c r="AE8" s="527"/>
      <c r="AF8" s="528"/>
      <c r="AG8" s="525" t="str">
        <f>"Plan for M." &amp; RIGHT("0"&amp;(IF($C$5+3&gt;12,$C$5+3-12,$C$5+3)),2) &amp; " (Period n+3)"</f>
        <v>Plan for M.03 (Period n+3)</v>
      </c>
      <c r="AH8" s="525"/>
      <c r="AI8" s="525"/>
      <c r="AJ8" s="525"/>
      <c r="AK8" s="525" t="str">
        <f>"Plan for M." &amp; RIGHT("0"&amp;(IF($C$5+4&gt;12,$C$5+4-12,$C$5+4)),2) &amp; " (Period n+4)"</f>
        <v>Plan for M.04 (Period n+4)</v>
      </c>
      <c r="AL8" s="525"/>
      <c r="AM8" s="525"/>
      <c r="AN8" s="525"/>
      <c r="AO8" s="239"/>
      <c r="AP8" s="532"/>
      <c r="AQ8" s="533"/>
      <c r="AR8" s="534"/>
      <c r="AS8" s="239"/>
      <c r="AT8" s="541" t="s">
        <v>169</v>
      </c>
      <c r="AU8" s="542"/>
      <c r="AV8" s="542"/>
      <c r="AW8" s="542"/>
      <c r="AX8" s="543"/>
      <c r="AY8" s="544" t="s">
        <v>170</v>
      </c>
      <c r="AZ8" s="544"/>
      <c r="BA8" s="544"/>
      <c r="BB8" s="544"/>
      <c r="BC8" s="544"/>
      <c r="BD8" s="541" t="s">
        <v>171</v>
      </c>
      <c r="BE8" s="542"/>
      <c r="BF8" s="542"/>
      <c r="BG8" s="542"/>
      <c r="BH8" s="543"/>
      <c r="BI8" s="239"/>
      <c r="BJ8" s="525" t="s">
        <v>172</v>
      </c>
      <c r="BK8" s="525" t="s">
        <v>173</v>
      </c>
      <c r="BL8" s="525" t="s">
        <v>174</v>
      </c>
      <c r="BM8" s="525" t="s">
        <v>175</v>
      </c>
      <c r="BN8" s="525" t="s">
        <v>176</v>
      </c>
      <c r="BO8" s="525" t="s">
        <v>177</v>
      </c>
    </row>
    <row r="9" spans="2:67" s="12" customFormat="1" ht="34.5" customHeight="1" x14ac:dyDescent="0.25">
      <c r="B9" s="518"/>
      <c r="C9" s="267" t="s">
        <v>178</v>
      </c>
      <c r="D9" s="267" t="s">
        <v>179</v>
      </c>
      <c r="E9" s="268" t="s">
        <v>165</v>
      </c>
      <c r="F9" s="268" t="s">
        <v>180</v>
      </c>
      <c r="G9" s="269" t="s">
        <v>181</v>
      </c>
      <c r="H9" s="268" t="s">
        <v>182</v>
      </c>
      <c r="I9" s="269" t="s">
        <v>183</v>
      </c>
      <c r="J9" s="270" t="s">
        <v>184</v>
      </c>
      <c r="K9" s="270" t="s">
        <v>185</v>
      </c>
      <c r="L9" s="270" t="s">
        <v>186</v>
      </c>
      <c r="M9" s="269" t="s">
        <v>187</v>
      </c>
      <c r="N9" s="269" t="s">
        <v>188</v>
      </c>
      <c r="O9" s="268" t="str">
        <f>"M." &amp; RIGHT("0"&amp;(IF($C$5-3&lt;1,$C$5+12-3,$C$5-3)),2)</f>
        <v>M.09</v>
      </c>
      <c r="P9" s="268" t="str">
        <f>"M." &amp; RIGHT("0"&amp;(IF($C$5-2&lt;1,$C$5+12-2,$C$5-2)),2)</f>
        <v>M.10</v>
      </c>
      <c r="Q9" s="268" t="str">
        <f>"M." &amp; RIGHT("0"&amp;(IF($C$5-1&lt;1,$C$5+12-1,$C$5-1)),2)</f>
        <v>M.11</v>
      </c>
      <c r="R9" s="268" t="s">
        <v>189</v>
      </c>
      <c r="S9" s="239"/>
      <c r="T9" s="268" t="s">
        <v>165</v>
      </c>
      <c r="U9" s="268" t="s">
        <v>191</v>
      </c>
      <c r="V9" s="268" t="s">
        <v>423</v>
      </c>
      <c r="W9" s="268" t="s">
        <v>424</v>
      </c>
      <c r="X9" s="268" t="s">
        <v>187</v>
      </c>
      <c r="Y9" s="268" t="s">
        <v>190</v>
      </c>
      <c r="Z9" s="268" t="s">
        <v>191</v>
      </c>
      <c r="AA9" s="268" t="s">
        <v>192</v>
      </c>
      <c r="AB9" s="268" t="s">
        <v>187</v>
      </c>
      <c r="AC9" s="268" t="s">
        <v>190</v>
      </c>
      <c r="AD9" s="268" t="s">
        <v>191</v>
      </c>
      <c r="AE9" s="268" t="s">
        <v>192</v>
      </c>
      <c r="AF9" s="268" t="s">
        <v>187</v>
      </c>
      <c r="AG9" s="268" t="s">
        <v>190</v>
      </c>
      <c r="AH9" s="268" t="s">
        <v>191</v>
      </c>
      <c r="AI9" s="268" t="s">
        <v>192</v>
      </c>
      <c r="AJ9" s="268" t="s">
        <v>187</v>
      </c>
      <c r="AK9" s="268" t="s">
        <v>190</v>
      </c>
      <c r="AL9" s="268" t="s">
        <v>191</v>
      </c>
      <c r="AM9" s="268" t="s">
        <v>192</v>
      </c>
      <c r="AN9" s="268" t="s">
        <v>187</v>
      </c>
      <c r="AO9" s="239"/>
      <c r="AP9" s="268" t="s">
        <v>193</v>
      </c>
      <c r="AQ9" s="268" t="s">
        <v>194</v>
      </c>
      <c r="AR9" s="268" t="s">
        <v>195</v>
      </c>
      <c r="AS9" s="239"/>
      <c r="AT9" s="13" t="str">
        <f>"M." &amp; RIGHT("0"&amp;(IF($C$5&gt;12,$C$5-12,$C$5)),2)</f>
        <v>M.12</v>
      </c>
      <c r="AU9" s="13" t="str">
        <f>"M." &amp; RIGHT("0"&amp;(IF($C$5+1&gt;12,$C$5+1-12,$C$5+1)),2)</f>
        <v>M.01</v>
      </c>
      <c r="AV9" s="13" t="str">
        <f>"M." &amp; RIGHT("0"&amp;(IF($C$5+2&gt;12,$C$5+2-12,$C$5+2)),2)</f>
        <v>M.02</v>
      </c>
      <c r="AW9" s="13" t="str">
        <f>"M." &amp; RIGHT("0"&amp;(IF($C$5+3&gt;12,$C$5+3-12,$C$5+3)),2)</f>
        <v>M.03</v>
      </c>
      <c r="AX9" s="13" t="str">
        <f>"M." &amp; RIGHT("0"&amp;(IF($C$5+4&gt;12,$C$5+4-12,$C$5+4)),2)</f>
        <v>M.04</v>
      </c>
      <c r="AY9" s="14" t="str">
        <f>"M." &amp; RIGHT("0"&amp;(IF($C$5&gt;12,$C$5-12,$C$5)),2)</f>
        <v>M.12</v>
      </c>
      <c r="AZ9" s="14" t="str">
        <f>"M." &amp; RIGHT("0"&amp;(IF($C$5+1&gt;12,$C$5+1-12,$C$5+1)),2)</f>
        <v>M.01</v>
      </c>
      <c r="BA9" s="14" t="str">
        <f>"M." &amp; RIGHT("0"&amp;(IF($C$5+2&gt;12,$C$5+2-12,$C$5+2)),2)</f>
        <v>M.02</v>
      </c>
      <c r="BB9" s="14" t="str">
        <f>"M." &amp; RIGHT("0"&amp;(IF($C$5+3&gt;12,$C$5+3-12,$C$5+3)),2)</f>
        <v>M.03</v>
      </c>
      <c r="BC9" s="14" t="str">
        <f>"M." &amp; RIGHT("0"&amp;(IF($C$5+4&gt;12,$C$5+4-12,$C$5+4)),2)</f>
        <v>M.04</v>
      </c>
      <c r="BD9" s="13" t="str">
        <f>"M." &amp; RIGHT("0"&amp;(IF($C$5&gt;12,$C$5-12,$C$5)),2)</f>
        <v>M.12</v>
      </c>
      <c r="BE9" s="13" t="str">
        <f>"M." &amp; RIGHT("0"&amp;(IF($C$5+1&gt;12,$C$5+1-12,$C$5+1)),2)</f>
        <v>M.01</v>
      </c>
      <c r="BF9" s="13" t="str">
        <f>"M." &amp; RIGHT("0"&amp;(IF($C$5+2&gt;12,$C$5+2-12,$C$5+2)),2)</f>
        <v>M.02</v>
      </c>
      <c r="BG9" s="13" t="str">
        <f>"M." &amp; RIGHT("0"&amp;(IF($C$5+3&gt;12,$C$5+3-12,$C$5+3)),2)</f>
        <v>M.03</v>
      </c>
      <c r="BH9" s="13" t="str">
        <f>"M." &amp; RIGHT("0"&amp;(IF($C$5+4&gt;12,$C$5+4-12,$C$5+4)),2)</f>
        <v>M.04</v>
      </c>
      <c r="BI9" s="239"/>
      <c r="BJ9" s="525"/>
      <c r="BK9" s="525"/>
      <c r="BL9" s="525"/>
      <c r="BM9" s="525"/>
      <c r="BN9" s="525"/>
      <c r="BO9" s="525"/>
    </row>
    <row r="10" spans="2:67" s="21" customFormat="1" ht="35.25" customHeight="1" x14ac:dyDescent="0.25">
      <c r="B10" s="15" t="s">
        <v>196</v>
      </c>
      <c r="C10" s="16"/>
      <c r="D10" s="17"/>
      <c r="E10" s="15">
        <f>SUM(E13:E39)</f>
        <v>600000</v>
      </c>
      <c r="F10" s="15">
        <f>SUM(F13:F39)</f>
        <v>250000</v>
      </c>
      <c r="G10" s="271">
        <f>IFERROR($F10/$E10,"")</f>
        <v>0.41666666666666669</v>
      </c>
      <c r="H10" s="15">
        <f>SUM(H13:H39)</f>
        <v>50000</v>
      </c>
      <c r="I10" s="272">
        <f>IFERROR($H10/$E10,"")</f>
        <v>8.3333333333333329E-2</v>
      </c>
      <c r="J10" s="15">
        <f>SUM(J13:J39)</f>
        <v>200000</v>
      </c>
      <c r="K10" s="15">
        <f>SUM(K13:K39)</f>
        <v>50000</v>
      </c>
      <c r="L10" s="273">
        <f>IF(SUM(J10:K10)&lt;&gt;"",SUM(J10:K10),"")</f>
        <v>250000</v>
      </c>
      <c r="M10" s="274">
        <f>IFERROR((($E10+$J10)/$R10)*4,"")</f>
        <v>16.271186440677965</v>
      </c>
      <c r="N10" s="274">
        <f>IFERROR((($E10+$L10)/$R10)*4,"")</f>
        <v>17.288135593220339</v>
      </c>
      <c r="O10" s="15">
        <f>SUM(O13:O39)</f>
        <v>160000</v>
      </c>
      <c r="P10" s="15">
        <f>SUM(P13:P39)</f>
        <v>230000</v>
      </c>
      <c r="Q10" s="15">
        <f>SUM(Q13:Q39)</f>
        <v>200000</v>
      </c>
      <c r="R10" s="15">
        <f>IFERROR(AVERAGE(O10:Q10),0)</f>
        <v>196666.66666666666</v>
      </c>
      <c r="S10" s="275"/>
      <c r="T10" s="15">
        <f>SUM(T13:T39)</f>
        <v>600000</v>
      </c>
      <c r="U10" s="15">
        <f>SUM(U13:U39)</f>
        <v>150000</v>
      </c>
      <c r="V10" s="15">
        <f>SUM(V13:V39)</f>
        <v>50000</v>
      </c>
      <c r="W10" s="15">
        <f>SUM(W13:W39)</f>
        <v>190000</v>
      </c>
      <c r="X10" s="276">
        <f>IFERROR((($T10+$U10-$W10-$V10)/($W10+$V10))*4,"")</f>
        <v>8.5</v>
      </c>
      <c r="Y10" s="15">
        <f>SUM(Y13:Y39)</f>
        <v>560000</v>
      </c>
      <c r="Z10" s="15">
        <f>SUM(Z13:Z39)</f>
        <v>200000</v>
      </c>
      <c r="AA10" s="15">
        <f>SUM(AA13:AA39)</f>
        <v>500000</v>
      </c>
      <c r="AB10" s="18">
        <f>IFERROR((($Y10+$Z10-$AA10)/$AA10)*4,"")</f>
        <v>2.08</v>
      </c>
      <c r="AC10" s="15">
        <f>SUM(AC13:AC39)</f>
        <v>260000</v>
      </c>
      <c r="AD10" s="15">
        <f>SUM(AD13:AD39)</f>
        <v>250000</v>
      </c>
      <c r="AE10" s="15">
        <f>SUM(AE13:AE39)</f>
        <v>120000</v>
      </c>
      <c r="AF10" s="18">
        <f>IFERROR((($AC10+$AD10-$AE10)/$AE10)*4,"")</f>
        <v>13</v>
      </c>
      <c r="AG10" s="19">
        <f>SUM(AG13:AG39)</f>
        <v>390000</v>
      </c>
      <c r="AH10" s="19">
        <f>SUM(AH13:AH39)</f>
        <v>200000</v>
      </c>
      <c r="AI10" s="19">
        <f>SUM(AI13:AI39)</f>
        <v>180000</v>
      </c>
      <c r="AJ10" s="20">
        <f>IFERROR((($AG10+$AH10-$AI10)/$AI10)*4,"")</f>
        <v>9.1111111111111107</v>
      </c>
      <c r="AK10" s="19">
        <f t="shared" ref="AK10:AM10" si="0">SUM(AK13:AK39)</f>
        <v>410000</v>
      </c>
      <c r="AL10" s="19">
        <f t="shared" si="0"/>
        <v>300000</v>
      </c>
      <c r="AM10" s="19">
        <f t="shared" si="0"/>
        <v>200000</v>
      </c>
      <c r="AN10" s="20">
        <f>IFERROR((($AK10+$AL10-$AM10)/$AM10)*4,"")</f>
        <v>10.199999999999999</v>
      </c>
      <c r="AO10" s="275"/>
      <c r="AP10" s="19">
        <f>SUM(AP13:AP39)</f>
        <v>-300000</v>
      </c>
      <c r="AQ10" s="19">
        <f t="shared" ref="AQ10" si="1">SUM(AQ13:AQ39)</f>
        <v>500000</v>
      </c>
      <c r="AR10" s="15">
        <f>AQ10-AP10</f>
        <v>800000</v>
      </c>
      <c r="AS10" s="239"/>
      <c r="AT10" s="15">
        <f t="shared" ref="AT10:BH10" si="2">SUM(AT13:AT39)</f>
        <v>60000</v>
      </c>
      <c r="AU10" s="15">
        <f t="shared" si="2"/>
        <v>125000</v>
      </c>
      <c r="AV10" s="15">
        <f t="shared" si="2"/>
        <v>30000</v>
      </c>
      <c r="AW10" s="15">
        <f t="shared" si="2"/>
        <v>45000</v>
      </c>
      <c r="AX10" s="15">
        <f t="shared" si="2"/>
        <v>50000</v>
      </c>
      <c r="AY10" s="15">
        <f t="shared" si="2"/>
        <v>120000</v>
      </c>
      <c r="AZ10" s="15">
        <f t="shared" si="2"/>
        <v>0</v>
      </c>
      <c r="BA10" s="15">
        <f t="shared" si="2"/>
        <v>0</v>
      </c>
      <c r="BB10" s="15">
        <f t="shared" si="2"/>
        <v>0</v>
      </c>
      <c r="BC10" s="15">
        <f t="shared" si="2"/>
        <v>0</v>
      </c>
      <c r="BD10" s="15">
        <f t="shared" si="2"/>
        <v>120000</v>
      </c>
      <c r="BE10" s="15">
        <f t="shared" si="2"/>
        <v>250000</v>
      </c>
      <c r="BF10" s="15">
        <f t="shared" si="2"/>
        <v>0</v>
      </c>
      <c r="BG10" s="15">
        <f t="shared" si="2"/>
        <v>0</v>
      </c>
      <c r="BH10" s="15">
        <f t="shared" si="2"/>
        <v>0</v>
      </c>
      <c r="BI10" s="275"/>
      <c r="BJ10" s="15"/>
      <c r="BK10" s="277"/>
      <c r="BL10" s="278">
        <f>SUM(BL13:BL39)</f>
        <v>653400</v>
      </c>
      <c r="BM10" s="277"/>
      <c r="BN10" s="278">
        <f>SUM(BN13:BN39)</f>
        <v>249570</v>
      </c>
      <c r="BO10" s="278">
        <f>SUM(BO13:BO39)</f>
        <v>286842.59999999998</v>
      </c>
    </row>
    <row r="11" spans="2:67" s="239" customFormat="1" ht="11.25" customHeight="1" x14ac:dyDescent="0.25">
      <c r="C11" s="279"/>
    </row>
    <row r="12" spans="2:67" s="239" customFormat="1" ht="8.25" customHeight="1" x14ac:dyDescent="0.25">
      <c r="C12" s="279"/>
    </row>
    <row r="13" spans="2:67" x14ac:dyDescent="0.25">
      <c r="B13" s="22">
        <f>IF($D13&lt;&gt;"",1,"")</f>
        <v>1</v>
      </c>
      <c r="C13" s="23">
        <v>123456</v>
      </c>
      <c r="D13" s="24" t="s">
        <v>197</v>
      </c>
      <c r="E13" s="280">
        <v>600000</v>
      </c>
      <c r="F13" s="280">
        <v>250000</v>
      </c>
      <c r="G13" s="281">
        <f>IFERROR($F13/$E13,"")</f>
        <v>0.41666666666666669</v>
      </c>
      <c r="H13" s="280">
        <v>50000</v>
      </c>
      <c r="I13" s="281">
        <f>IFERROR($H13/$E13,"")</f>
        <v>8.3333333333333329E-2</v>
      </c>
      <c r="J13" s="280">
        <v>200000</v>
      </c>
      <c r="K13" s="280">
        <v>50000</v>
      </c>
      <c r="L13" s="282">
        <f>IF(SUM(J13:K13)&gt;0,SUM(J13:K13),"")</f>
        <v>250000</v>
      </c>
      <c r="M13" s="283">
        <f>IFERROR((($E13+$J13)/$R13)*4,"")</f>
        <v>16.271186440677965</v>
      </c>
      <c r="N13" s="283">
        <f t="shared" ref="N13:N39" si="3">IFERROR((($E13+$L13)/$R13)*4,"")</f>
        <v>17.288135593220339</v>
      </c>
      <c r="O13" s="25">
        <v>160000</v>
      </c>
      <c r="P13" s="25">
        <v>230000</v>
      </c>
      <c r="Q13" s="25">
        <v>200000</v>
      </c>
      <c r="R13" s="26">
        <f>IFERROR(AVERAGE(O13:Q13),0)</f>
        <v>196666.66666666666</v>
      </c>
      <c r="T13" s="26">
        <f t="shared" ref="T13:T39" si="4">IF($D13&lt;&gt;"",$E13,"")</f>
        <v>600000</v>
      </c>
      <c r="U13" s="25">
        <v>150000</v>
      </c>
      <c r="V13" s="25">
        <v>50000</v>
      </c>
      <c r="W13" s="25">
        <v>190000</v>
      </c>
      <c r="X13" s="284">
        <f>IFERROR((($T13+$U13-$W13-$V13)/($W13+$V13))*4,"")</f>
        <v>8.5</v>
      </c>
      <c r="Y13" s="26">
        <f t="shared" ref="Y13:Y39" si="5">IF($D13&lt;&gt;"",$T13+$U13-$W13,"")</f>
        <v>560000</v>
      </c>
      <c r="Z13" s="25">
        <v>200000</v>
      </c>
      <c r="AA13" s="25">
        <v>500000</v>
      </c>
      <c r="AB13" s="283">
        <f>IFERROR((($Y13+$Z13-$AA13)/$AA13)*4,"")</f>
        <v>2.08</v>
      </c>
      <c r="AC13" s="26">
        <f t="shared" ref="AC13:AC39" si="6">IF($D13&lt;&gt;"",$Y13+$Z13-$AA13,"")</f>
        <v>260000</v>
      </c>
      <c r="AD13" s="25">
        <v>250000</v>
      </c>
      <c r="AE13" s="25">
        <v>120000</v>
      </c>
      <c r="AF13" s="283">
        <f>IFERROR((($AC13+$AD13-$AE13)/$AE13)*4,"")</f>
        <v>13</v>
      </c>
      <c r="AG13" s="26">
        <f t="shared" ref="AG13:AG39" si="7">IF($D13&lt;&gt;"",$AC13+$AD13-$AE13,"")</f>
        <v>390000</v>
      </c>
      <c r="AH13" s="25">
        <v>200000</v>
      </c>
      <c r="AI13" s="25">
        <v>180000</v>
      </c>
      <c r="AJ13" s="283">
        <f>IFERROR((($AG13+$AH13-$AI13)/$AI13)*4,"")</f>
        <v>9.1111111111111107</v>
      </c>
      <c r="AK13" s="26">
        <f t="shared" ref="AK13:AK39" si="8">IF($D13&lt;&gt;"",$AG13+$AH13-$AI13,"")</f>
        <v>410000</v>
      </c>
      <c r="AL13" s="25">
        <v>300000</v>
      </c>
      <c r="AM13" s="25">
        <v>200000</v>
      </c>
      <c r="AN13" s="283">
        <f>IFERROR((($AK13+$AL13-$AM13)/$AM13)*4,"")</f>
        <v>10.199999999999999</v>
      </c>
      <c r="AP13" s="26">
        <f t="shared" ref="AP13:AP39" si="9">IFERROR(SUM(BD13:BH13)+SUM(AY13:BC13)*(1+$E$5)-E13-L13,"")</f>
        <v>-300000</v>
      </c>
      <c r="AQ13" s="25">
        <v>500000</v>
      </c>
      <c r="AR13" s="26">
        <f t="shared" ref="AR13:AR39" si="10">IF($D13&lt;&gt;"",AQ13-AP13,"")</f>
        <v>800000</v>
      </c>
      <c r="AT13" s="27">
        <f>IF($D13&lt;&gt;"",($V13+$W13)/4,"")</f>
        <v>60000</v>
      </c>
      <c r="AU13" s="27">
        <f t="shared" ref="AU13:AU39" si="11">IF($D13&lt;&gt;"",$AA13/4,"")</f>
        <v>125000</v>
      </c>
      <c r="AV13" s="27">
        <f t="shared" ref="AV13:AV39" si="12">IF($D13&lt;&gt;"",$AE13/4,"")</f>
        <v>30000</v>
      </c>
      <c r="AW13" s="27">
        <f t="shared" ref="AW13:AW39" si="13">IF($D13&lt;&gt;"",$AI13/4,"")</f>
        <v>45000</v>
      </c>
      <c r="AX13" s="27">
        <f t="shared" ref="AX13:AX39" si="14">IF($D13&lt;&gt;"",$AM13/4,"")</f>
        <v>50000</v>
      </c>
      <c r="AY13" s="27">
        <f>IF($D13&lt;&gt;"",IF($E$3&gt;0,MIN(4,$E$3)*$AT13,0),"")</f>
        <v>120000</v>
      </c>
      <c r="AZ13" s="27">
        <f>IF($D13&lt;&gt;"",IF($E$3&gt;4,MIN(4,$E$3-4)*$AU13,0),"")</f>
        <v>0</v>
      </c>
      <c r="BA13" s="27">
        <f>IF($D13&lt;&gt;"",IF($E$3&gt;8,MIN(4,$E$3-8)*$AV13,0),"")</f>
        <v>0</v>
      </c>
      <c r="BB13" s="27">
        <f>IF($D13&lt;&gt;"",IF($E$3&gt;12,MIN(4,$E$3-12)*$AW13,0),"")</f>
        <v>0</v>
      </c>
      <c r="BC13" s="27">
        <f>IF($D13&lt;&gt;"",IF($E$3&gt;16,MIN(4,$E$3-16)*$AW13,0),"")</f>
        <v>0</v>
      </c>
      <c r="BD13" s="27">
        <f t="shared" ref="BD13:BD39" si="15">IF($D13&lt;&gt;"",IF($E$3+$E$4&gt;0,MIN(4,$E$3+$E$4)*$AT13,0)-$AY13,"")</f>
        <v>120000</v>
      </c>
      <c r="BE13" s="27">
        <f t="shared" ref="BE13:BE39" si="16">IF($D13&lt;&gt;"",IF($E$3+$E$4&gt;4,MIN(4,$E$3+$E$4-4)*$AU13,0)-$AZ13,"")</f>
        <v>250000</v>
      </c>
      <c r="BF13" s="27">
        <f t="shared" ref="BF13:BF39" si="17">IF($D13&lt;&gt;"",IF($E$3+$E$4&gt;8,MIN(4,$E$3+$E$4-8)*$AV13,0)-$BA13,"")</f>
        <v>0</v>
      </c>
      <c r="BG13" s="27">
        <f t="shared" ref="BG13:BG39" si="18">IF($D13&lt;&gt;"",IF($E$3+$E$4&gt;12,MIN(4,$E$3+$E$4-12)*$AW13,0)-$BB13,"")</f>
        <v>0</v>
      </c>
      <c r="BH13" s="27">
        <f t="shared" ref="BH13:BH39" si="19">IF($D13&lt;&gt;"",IF($E$3+$E$4&gt;16,MIN(4,$E$3+$E$4-16)*$AX13,0)-$BC13,"")</f>
        <v>0</v>
      </c>
      <c r="BJ13" s="28" t="s">
        <v>198</v>
      </c>
      <c r="BK13" s="285">
        <v>0.439</v>
      </c>
      <c r="BL13" s="286">
        <v>653400</v>
      </c>
      <c r="BM13" s="285">
        <v>0.26900000000000002</v>
      </c>
      <c r="BN13" s="287">
        <f t="shared" ref="BN13:BN39" si="20">R13*(1+BM13)</f>
        <v>249570</v>
      </c>
      <c r="BO13" s="287">
        <f>BK13*BL13</f>
        <v>286842.59999999998</v>
      </c>
    </row>
    <row r="14" spans="2:67" x14ac:dyDescent="0.25">
      <c r="B14" s="22" t="str">
        <f t="shared" ref="B14:B39" si="21">IF($D14&lt;&gt;"",$B13+1,"")</f>
        <v/>
      </c>
      <c r="C14" s="23"/>
      <c r="D14" s="24"/>
      <c r="E14" s="280"/>
      <c r="F14" s="280"/>
      <c r="G14" s="281" t="str">
        <f t="shared" ref="G14:G39" si="22">IFERROR($F14/$E14,"")</f>
        <v/>
      </c>
      <c r="H14" s="280"/>
      <c r="I14" s="281" t="str">
        <f t="shared" ref="I14:I39" si="23">IFERROR($H14/$E14,"")</f>
        <v/>
      </c>
      <c r="J14" s="280"/>
      <c r="K14" s="280"/>
      <c r="L14" s="282" t="str">
        <f t="shared" ref="L14:L38" si="24">IF(SUM(J14:K14)&gt;0,SUM(J14:K14),"")</f>
        <v/>
      </c>
      <c r="M14" s="283" t="str">
        <f t="shared" ref="M14:M39" si="25">IFERROR((($E14+$J14)/$R14)*4,"")</f>
        <v/>
      </c>
      <c r="N14" s="283" t="str">
        <f t="shared" si="3"/>
        <v/>
      </c>
      <c r="O14" s="25"/>
      <c r="P14" s="25"/>
      <c r="Q14" s="25"/>
      <c r="R14" s="26">
        <f t="shared" ref="R14:R39" si="26">IFERROR(AVERAGE(O14:Q14),0)</f>
        <v>0</v>
      </c>
      <c r="T14" s="26" t="str">
        <f t="shared" si="4"/>
        <v/>
      </c>
      <c r="U14" s="25"/>
      <c r="V14" s="25"/>
      <c r="W14" s="25"/>
      <c r="X14" s="284" t="str">
        <f t="shared" ref="X14:X39" si="27">IFERROR((($T14+$U14-$W14-$V14)/($W14+$V14))*4,"")</f>
        <v/>
      </c>
      <c r="Y14" s="26" t="str">
        <f t="shared" si="5"/>
        <v/>
      </c>
      <c r="Z14" s="25"/>
      <c r="AA14" s="25"/>
      <c r="AB14" s="283" t="str">
        <f t="shared" ref="AB14:AB39" si="28">IFERROR((($Y14+$Z14-$AA14)/$AA14)*4,"")</f>
        <v/>
      </c>
      <c r="AC14" s="26" t="str">
        <f t="shared" si="6"/>
        <v/>
      </c>
      <c r="AD14" s="25"/>
      <c r="AE14" s="25"/>
      <c r="AF14" s="283" t="str">
        <f t="shared" ref="AF14:AF39" si="29">IFERROR((($AC14+$AD14-$AE14)/$AE14)*4,"")</f>
        <v/>
      </c>
      <c r="AG14" s="26" t="str">
        <f t="shared" si="7"/>
        <v/>
      </c>
      <c r="AH14" s="25"/>
      <c r="AI14" s="25"/>
      <c r="AJ14" s="283" t="str">
        <f t="shared" ref="AJ14:AJ39" si="30">IFERROR((($AG14+$AH14-$AI14)/$AI14)*4,"")</f>
        <v/>
      </c>
      <c r="AK14" s="26" t="str">
        <f t="shared" si="8"/>
        <v/>
      </c>
      <c r="AL14" s="25"/>
      <c r="AM14" s="25"/>
      <c r="AN14" s="283" t="str">
        <f t="shared" ref="AN14:AN39" si="31">IFERROR((($AK14+$AL14-$AM14)/$AM14)*4,"")</f>
        <v/>
      </c>
      <c r="AP14" s="26" t="str">
        <f t="shared" si="9"/>
        <v/>
      </c>
      <c r="AQ14" s="25"/>
      <c r="AR14" s="26" t="str">
        <f t="shared" si="10"/>
        <v/>
      </c>
      <c r="AT14" s="27" t="str">
        <f t="shared" ref="AT14:AT39" si="32">IF($D14&lt;&gt;"",($V14+$W14)/4,"")</f>
        <v/>
      </c>
      <c r="AU14" s="27" t="str">
        <f t="shared" si="11"/>
        <v/>
      </c>
      <c r="AV14" s="27" t="str">
        <f t="shared" si="12"/>
        <v/>
      </c>
      <c r="AW14" s="27" t="str">
        <f t="shared" si="13"/>
        <v/>
      </c>
      <c r="AX14" s="27" t="str">
        <f t="shared" si="14"/>
        <v/>
      </c>
      <c r="AY14" s="27" t="str">
        <f t="shared" ref="AY14:AY39" si="33">IF($D14&lt;&gt;"",IF($E$3&gt;0,MIN(4,$E$3)*$AT14,""),"")</f>
        <v/>
      </c>
      <c r="AZ14" s="27" t="str">
        <f t="shared" ref="AZ14:AZ39" si="34">IF($D14&lt;&gt;"",IF($E$3&gt;4,MIN(4,$E$3-4)*$AU14,""),"")</f>
        <v/>
      </c>
      <c r="BA14" s="27" t="str">
        <f t="shared" ref="BA14:BA39" si="35">IF($D14&lt;&gt;"",IF($E$3&gt;8,MIN(4,$E$3-8)*$AV14,""),"")</f>
        <v/>
      </c>
      <c r="BB14" s="27" t="str">
        <f t="shared" ref="BB14:BB39" si="36">IF($D14&lt;&gt;"",IF($E$3&gt;12,MIN(4,$E$3-12)*$AW14,""),"")</f>
        <v/>
      </c>
      <c r="BC14" s="27" t="str">
        <f t="shared" ref="BC14:BC39" si="37">IF($D14&lt;&gt;"",IF($E$3&gt;16,MIN(4,$E$3-16)*$AW14,""),"")</f>
        <v/>
      </c>
      <c r="BD14" s="27" t="str">
        <f t="shared" si="15"/>
        <v/>
      </c>
      <c r="BE14" s="27" t="str">
        <f t="shared" si="16"/>
        <v/>
      </c>
      <c r="BF14" s="27" t="str">
        <f t="shared" si="17"/>
        <v/>
      </c>
      <c r="BG14" s="27" t="str">
        <f t="shared" si="18"/>
        <v/>
      </c>
      <c r="BH14" s="27" t="str">
        <f t="shared" si="19"/>
        <v/>
      </c>
      <c r="BJ14" s="28"/>
      <c r="BK14" s="285"/>
      <c r="BL14" s="286"/>
      <c r="BM14" s="285"/>
      <c r="BN14" s="287">
        <f t="shared" si="20"/>
        <v>0</v>
      </c>
      <c r="BO14" s="287">
        <f t="shared" ref="BO14:BO39" si="38">BK14*BL14</f>
        <v>0</v>
      </c>
    </row>
    <row r="15" spans="2:67" x14ac:dyDescent="0.25">
      <c r="B15" s="22" t="str">
        <f t="shared" si="21"/>
        <v/>
      </c>
      <c r="C15" s="23"/>
      <c r="D15" s="24"/>
      <c r="E15" s="280"/>
      <c r="F15" s="280"/>
      <c r="G15" s="281" t="str">
        <f t="shared" si="22"/>
        <v/>
      </c>
      <c r="H15" s="280"/>
      <c r="I15" s="281" t="str">
        <f t="shared" si="23"/>
        <v/>
      </c>
      <c r="J15" s="280"/>
      <c r="K15" s="280"/>
      <c r="L15" s="282" t="str">
        <f t="shared" si="24"/>
        <v/>
      </c>
      <c r="M15" s="283" t="str">
        <f t="shared" si="25"/>
        <v/>
      </c>
      <c r="N15" s="283" t="str">
        <f t="shared" si="3"/>
        <v/>
      </c>
      <c r="O15" s="25"/>
      <c r="P15" s="25"/>
      <c r="Q15" s="25"/>
      <c r="R15" s="26">
        <f t="shared" si="26"/>
        <v>0</v>
      </c>
      <c r="T15" s="26" t="str">
        <f t="shared" si="4"/>
        <v/>
      </c>
      <c r="U15" s="25"/>
      <c r="V15" s="25"/>
      <c r="W15" s="25"/>
      <c r="X15" s="284" t="str">
        <f t="shared" si="27"/>
        <v/>
      </c>
      <c r="Y15" s="26" t="str">
        <f t="shared" si="5"/>
        <v/>
      </c>
      <c r="Z15" s="25"/>
      <c r="AA15" s="25"/>
      <c r="AB15" s="283" t="str">
        <f t="shared" si="28"/>
        <v/>
      </c>
      <c r="AC15" s="26" t="str">
        <f t="shared" si="6"/>
        <v/>
      </c>
      <c r="AD15" s="25"/>
      <c r="AE15" s="25"/>
      <c r="AF15" s="283" t="str">
        <f t="shared" si="29"/>
        <v/>
      </c>
      <c r="AG15" s="26" t="str">
        <f t="shared" si="7"/>
        <v/>
      </c>
      <c r="AH15" s="25"/>
      <c r="AI15" s="25"/>
      <c r="AJ15" s="283" t="str">
        <f t="shared" si="30"/>
        <v/>
      </c>
      <c r="AK15" s="26" t="str">
        <f t="shared" si="8"/>
        <v/>
      </c>
      <c r="AL15" s="25"/>
      <c r="AM15" s="25"/>
      <c r="AN15" s="283" t="str">
        <f t="shared" si="31"/>
        <v/>
      </c>
      <c r="AP15" s="26" t="str">
        <f t="shared" si="9"/>
        <v/>
      </c>
      <c r="AQ15" s="25"/>
      <c r="AR15" s="26" t="str">
        <f t="shared" si="10"/>
        <v/>
      </c>
      <c r="AT15" s="27" t="str">
        <f t="shared" si="32"/>
        <v/>
      </c>
      <c r="AU15" s="27" t="str">
        <f t="shared" si="11"/>
        <v/>
      </c>
      <c r="AV15" s="27" t="str">
        <f t="shared" si="12"/>
        <v/>
      </c>
      <c r="AW15" s="27" t="str">
        <f t="shared" si="13"/>
        <v/>
      </c>
      <c r="AX15" s="27" t="str">
        <f t="shared" si="14"/>
        <v/>
      </c>
      <c r="AY15" s="27" t="str">
        <f t="shared" si="33"/>
        <v/>
      </c>
      <c r="AZ15" s="27" t="str">
        <f t="shared" si="34"/>
        <v/>
      </c>
      <c r="BA15" s="27" t="str">
        <f t="shared" si="35"/>
        <v/>
      </c>
      <c r="BB15" s="27" t="str">
        <f t="shared" si="36"/>
        <v/>
      </c>
      <c r="BC15" s="27" t="str">
        <f t="shared" si="37"/>
        <v/>
      </c>
      <c r="BD15" s="27" t="str">
        <f t="shared" si="15"/>
        <v/>
      </c>
      <c r="BE15" s="27" t="str">
        <f t="shared" si="16"/>
        <v/>
      </c>
      <c r="BF15" s="27" t="str">
        <f t="shared" si="17"/>
        <v/>
      </c>
      <c r="BG15" s="27" t="str">
        <f t="shared" si="18"/>
        <v/>
      </c>
      <c r="BH15" s="27" t="str">
        <f t="shared" si="19"/>
        <v/>
      </c>
      <c r="BJ15" s="28"/>
      <c r="BK15" s="285"/>
      <c r="BL15" s="286"/>
      <c r="BM15" s="285"/>
      <c r="BN15" s="287">
        <f t="shared" si="20"/>
        <v>0</v>
      </c>
      <c r="BO15" s="287">
        <f t="shared" si="38"/>
        <v>0</v>
      </c>
    </row>
    <row r="16" spans="2:67" x14ac:dyDescent="0.25">
      <c r="B16" s="22" t="str">
        <f t="shared" si="21"/>
        <v/>
      </c>
      <c r="C16" s="23"/>
      <c r="D16" s="24"/>
      <c r="E16" s="280"/>
      <c r="F16" s="280"/>
      <c r="G16" s="281" t="str">
        <f t="shared" si="22"/>
        <v/>
      </c>
      <c r="H16" s="280"/>
      <c r="I16" s="281" t="str">
        <f t="shared" si="23"/>
        <v/>
      </c>
      <c r="J16" s="280"/>
      <c r="K16" s="280"/>
      <c r="L16" s="282" t="str">
        <f t="shared" si="24"/>
        <v/>
      </c>
      <c r="M16" s="283" t="str">
        <f t="shared" si="25"/>
        <v/>
      </c>
      <c r="N16" s="283" t="str">
        <f t="shared" si="3"/>
        <v/>
      </c>
      <c r="O16" s="25"/>
      <c r="P16" s="25"/>
      <c r="Q16" s="25"/>
      <c r="R16" s="26">
        <f t="shared" si="26"/>
        <v>0</v>
      </c>
      <c r="T16" s="26" t="str">
        <f t="shared" si="4"/>
        <v/>
      </c>
      <c r="U16" s="25"/>
      <c r="V16" s="25"/>
      <c r="W16" s="25"/>
      <c r="X16" s="284" t="str">
        <f t="shared" si="27"/>
        <v/>
      </c>
      <c r="Y16" s="26" t="str">
        <f t="shared" si="5"/>
        <v/>
      </c>
      <c r="Z16" s="25"/>
      <c r="AA16" s="25"/>
      <c r="AB16" s="283" t="str">
        <f t="shared" si="28"/>
        <v/>
      </c>
      <c r="AC16" s="26" t="str">
        <f t="shared" si="6"/>
        <v/>
      </c>
      <c r="AD16" s="25"/>
      <c r="AE16" s="25"/>
      <c r="AF16" s="283" t="str">
        <f t="shared" si="29"/>
        <v/>
      </c>
      <c r="AG16" s="26" t="str">
        <f t="shared" si="7"/>
        <v/>
      </c>
      <c r="AH16" s="25"/>
      <c r="AI16" s="25"/>
      <c r="AJ16" s="283" t="str">
        <f t="shared" si="30"/>
        <v/>
      </c>
      <c r="AK16" s="26" t="str">
        <f t="shared" si="8"/>
        <v/>
      </c>
      <c r="AL16" s="25"/>
      <c r="AM16" s="25"/>
      <c r="AN16" s="283" t="str">
        <f t="shared" si="31"/>
        <v/>
      </c>
      <c r="AP16" s="26" t="str">
        <f t="shared" si="9"/>
        <v/>
      </c>
      <c r="AQ16" s="25"/>
      <c r="AR16" s="26" t="str">
        <f t="shared" si="10"/>
        <v/>
      </c>
      <c r="AT16" s="27" t="str">
        <f t="shared" si="32"/>
        <v/>
      </c>
      <c r="AU16" s="27" t="str">
        <f t="shared" si="11"/>
        <v/>
      </c>
      <c r="AV16" s="27" t="str">
        <f t="shared" si="12"/>
        <v/>
      </c>
      <c r="AW16" s="27" t="str">
        <f t="shared" si="13"/>
        <v/>
      </c>
      <c r="AX16" s="27" t="str">
        <f t="shared" si="14"/>
        <v/>
      </c>
      <c r="AY16" s="27" t="str">
        <f t="shared" si="33"/>
        <v/>
      </c>
      <c r="AZ16" s="27" t="str">
        <f t="shared" si="34"/>
        <v/>
      </c>
      <c r="BA16" s="27" t="str">
        <f t="shared" si="35"/>
        <v/>
      </c>
      <c r="BB16" s="27" t="str">
        <f t="shared" si="36"/>
        <v/>
      </c>
      <c r="BC16" s="27" t="str">
        <f t="shared" si="37"/>
        <v/>
      </c>
      <c r="BD16" s="27" t="str">
        <f t="shared" si="15"/>
        <v/>
      </c>
      <c r="BE16" s="27" t="str">
        <f t="shared" si="16"/>
        <v/>
      </c>
      <c r="BF16" s="27" t="str">
        <f t="shared" si="17"/>
        <v/>
      </c>
      <c r="BG16" s="27" t="str">
        <f t="shared" si="18"/>
        <v/>
      </c>
      <c r="BH16" s="27" t="str">
        <f t="shared" si="19"/>
        <v/>
      </c>
      <c r="BJ16" s="28"/>
      <c r="BK16" s="285"/>
      <c r="BL16" s="286"/>
      <c r="BM16" s="285"/>
      <c r="BN16" s="287">
        <f t="shared" si="20"/>
        <v>0</v>
      </c>
      <c r="BO16" s="287">
        <f t="shared" si="38"/>
        <v>0</v>
      </c>
    </row>
    <row r="17" spans="2:67" x14ac:dyDescent="0.25">
      <c r="B17" s="22" t="str">
        <f t="shared" si="21"/>
        <v/>
      </c>
      <c r="C17" s="23"/>
      <c r="D17" s="24"/>
      <c r="E17" s="280"/>
      <c r="F17" s="280"/>
      <c r="G17" s="281" t="str">
        <f t="shared" si="22"/>
        <v/>
      </c>
      <c r="H17" s="280"/>
      <c r="I17" s="281" t="str">
        <f t="shared" si="23"/>
        <v/>
      </c>
      <c r="J17" s="280"/>
      <c r="K17" s="280"/>
      <c r="L17" s="282" t="str">
        <f t="shared" si="24"/>
        <v/>
      </c>
      <c r="M17" s="283" t="str">
        <f t="shared" si="25"/>
        <v/>
      </c>
      <c r="N17" s="283" t="str">
        <f t="shared" si="3"/>
        <v/>
      </c>
      <c r="O17" s="25"/>
      <c r="P17" s="25"/>
      <c r="Q17" s="25"/>
      <c r="R17" s="26">
        <f t="shared" si="26"/>
        <v>0</v>
      </c>
      <c r="T17" s="26" t="str">
        <f t="shared" si="4"/>
        <v/>
      </c>
      <c r="U17" s="25"/>
      <c r="V17" s="25"/>
      <c r="W17" s="25"/>
      <c r="X17" s="284" t="str">
        <f t="shared" si="27"/>
        <v/>
      </c>
      <c r="Y17" s="26" t="str">
        <f t="shared" si="5"/>
        <v/>
      </c>
      <c r="Z17" s="25"/>
      <c r="AA17" s="25"/>
      <c r="AB17" s="283" t="str">
        <f t="shared" si="28"/>
        <v/>
      </c>
      <c r="AC17" s="26" t="str">
        <f t="shared" si="6"/>
        <v/>
      </c>
      <c r="AD17" s="25"/>
      <c r="AE17" s="25"/>
      <c r="AF17" s="283" t="str">
        <f t="shared" si="29"/>
        <v/>
      </c>
      <c r="AG17" s="26" t="str">
        <f t="shared" si="7"/>
        <v/>
      </c>
      <c r="AH17" s="25"/>
      <c r="AI17" s="25"/>
      <c r="AJ17" s="283" t="str">
        <f t="shared" si="30"/>
        <v/>
      </c>
      <c r="AK17" s="26" t="str">
        <f t="shared" si="8"/>
        <v/>
      </c>
      <c r="AL17" s="25"/>
      <c r="AM17" s="25"/>
      <c r="AN17" s="283" t="str">
        <f t="shared" si="31"/>
        <v/>
      </c>
      <c r="AP17" s="26" t="str">
        <f t="shared" si="9"/>
        <v/>
      </c>
      <c r="AQ17" s="25"/>
      <c r="AR17" s="26" t="str">
        <f t="shared" si="10"/>
        <v/>
      </c>
      <c r="AT17" s="27" t="str">
        <f t="shared" si="32"/>
        <v/>
      </c>
      <c r="AU17" s="27" t="str">
        <f t="shared" si="11"/>
        <v/>
      </c>
      <c r="AV17" s="27" t="str">
        <f t="shared" si="12"/>
        <v/>
      </c>
      <c r="AW17" s="27" t="str">
        <f t="shared" si="13"/>
        <v/>
      </c>
      <c r="AX17" s="27" t="str">
        <f t="shared" si="14"/>
        <v/>
      </c>
      <c r="AY17" s="27" t="str">
        <f t="shared" si="33"/>
        <v/>
      </c>
      <c r="AZ17" s="27" t="str">
        <f t="shared" si="34"/>
        <v/>
      </c>
      <c r="BA17" s="27" t="str">
        <f t="shared" si="35"/>
        <v/>
      </c>
      <c r="BB17" s="27" t="str">
        <f t="shared" si="36"/>
        <v/>
      </c>
      <c r="BC17" s="27" t="str">
        <f t="shared" si="37"/>
        <v/>
      </c>
      <c r="BD17" s="27" t="str">
        <f t="shared" si="15"/>
        <v/>
      </c>
      <c r="BE17" s="27" t="str">
        <f t="shared" si="16"/>
        <v/>
      </c>
      <c r="BF17" s="27" t="str">
        <f t="shared" si="17"/>
        <v/>
      </c>
      <c r="BG17" s="27" t="str">
        <f t="shared" si="18"/>
        <v/>
      </c>
      <c r="BH17" s="27" t="str">
        <f t="shared" si="19"/>
        <v/>
      </c>
      <c r="BJ17" s="28"/>
      <c r="BK17" s="285"/>
      <c r="BL17" s="286"/>
      <c r="BM17" s="285"/>
      <c r="BN17" s="287">
        <f t="shared" si="20"/>
        <v>0</v>
      </c>
      <c r="BO17" s="287">
        <f t="shared" si="38"/>
        <v>0</v>
      </c>
    </row>
    <row r="18" spans="2:67" x14ac:dyDescent="0.25">
      <c r="B18" s="22" t="str">
        <f t="shared" si="21"/>
        <v/>
      </c>
      <c r="C18" s="23"/>
      <c r="D18" s="24"/>
      <c r="E18" s="280"/>
      <c r="F18" s="280"/>
      <c r="G18" s="281" t="str">
        <f t="shared" si="22"/>
        <v/>
      </c>
      <c r="H18" s="280"/>
      <c r="I18" s="281" t="str">
        <f t="shared" si="23"/>
        <v/>
      </c>
      <c r="J18" s="280"/>
      <c r="K18" s="280"/>
      <c r="L18" s="282" t="str">
        <f t="shared" si="24"/>
        <v/>
      </c>
      <c r="M18" s="283" t="str">
        <f t="shared" si="25"/>
        <v/>
      </c>
      <c r="N18" s="283" t="str">
        <f t="shared" si="3"/>
        <v/>
      </c>
      <c r="O18" s="25"/>
      <c r="P18" s="25"/>
      <c r="Q18" s="25"/>
      <c r="R18" s="26">
        <f t="shared" si="26"/>
        <v>0</v>
      </c>
      <c r="T18" s="26" t="str">
        <f t="shared" si="4"/>
        <v/>
      </c>
      <c r="U18" s="25"/>
      <c r="V18" s="25"/>
      <c r="W18" s="25"/>
      <c r="X18" s="284" t="str">
        <f t="shared" si="27"/>
        <v/>
      </c>
      <c r="Y18" s="26" t="str">
        <f t="shared" si="5"/>
        <v/>
      </c>
      <c r="Z18" s="25"/>
      <c r="AA18" s="25"/>
      <c r="AB18" s="283" t="str">
        <f t="shared" si="28"/>
        <v/>
      </c>
      <c r="AC18" s="26" t="str">
        <f t="shared" si="6"/>
        <v/>
      </c>
      <c r="AD18" s="25"/>
      <c r="AE18" s="25"/>
      <c r="AF18" s="283" t="str">
        <f t="shared" si="29"/>
        <v/>
      </c>
      <c r="AG18" s="26" t="str">
        <f t="shared" si="7"/>
        <v/>
      </c>
      <c r="AH18" s="25"/>
      <c r="AI18" s="25"/>
      <c r="AJ18" s="283" t="str">
        <f t="shared" si="30"/>
        <v/>
      </c>
      <c r="AK18" s="26" t="str">
        <f t="shared" si="8"/>
        <v/>
      </c>
      <c r="AL18" s="25"/>
      <c r="AM18" s="25"/>
      <c r="AN18" s="283" t="str">
        <f t="shared" si="31"/>
        <v/>
      </c>
      <c r="AP18" s="26" t="str">
        <f t="shared" si="9"/>
        <v/>
      </c>
      <c r="AQ18" s="25"/>
      <c r="AR18" s="26" t="str">
        <f t="shared" si="10"/>
        <v/>
      </c>
      <c r="AT18" s="27" t="str">
        <f t="shared" si="32"/>
        <v/>
      </c>
      <c r="AU18" s="27" t="str">
        <f t="shared" si="11"/>
        <v/>
      </c>
      <c r="AV18" s="27" t="str">
        <f t="shared" si="12"/>
        <v/>
      </c>
      <c r="AW18" s="27" t="str">
        <f t="shared" si="13"/>
        <v/>
      </c>
      <c r="AX18" s="27" t="str">
        <f t="shared" si="14"/>
        <v/>
      </c>
      <c r="AY18" s="27" t="str">
        <f t="shared" si="33"/>
        <v/>
      </c>
      <c r="AZ18" s="27" t="str">
        <f t="shared" si="34"/>
        <v/>
      </c>
      <c r="BA18" s="27" t="str">
        <f t="shared" si="35"/>
        <v/>
      </c>
      <c r="BB18" s="27" t="str">
        <f t="shared" si="36"/>
        <v/>
      </c>
      <c r="BC18" s="27" t="str">
        <f t="shared" si="37"/>
        <v/>
      </c>
      <c r="BD18" s="27" t="str">
        <f t="shared" si="15"/>
        <v/>
      </c>
      <c r="BE18" s="27" t="str">
        <f t="shared" si="16"/>
        <v/>
      </c>
      <c r="BF18" s="27" t="str">
        <f t="shared" si="17"/>
        <v/>
      </c>
      <c r="BG18" s="27" t="str">
        <f t="shared" si="18"/>
        <v/>
      </c>
      <c r="BH18" s="27" t="str">
        <f t="shared" si="19"/>
        <v/>
      </c>
      <c r="BJ18" s="28"/>
      <c r="BK18" s="285"/>
      <c r="BL18" s="286"/>
      <c r="BM18" s="285"/>
      <c r="BN18" s="287">
        <f t="shared" si="20"/>
        <v>0</v>
      </c>
      <c r="BO18" s="287">
        <f t="shared" si="38"/>
        <v>0</v>
      </c>
    </row>
    <row r="19" spans="2:67" x14ac:dyDescent="0.25">
      <c r="B19" s="22" t="str">
        <f t="shared" si="21"/>
        <v/>
      </c>
      <c r="C19" s="23"/>
      <c r="D19" s="24"/>
      <c r="E19" s="280"/>
      <c r="F19" s="280"/>
      <c r="G19" s="281" t="str">
        <f t="shared" si="22"/>
        <v/>
      </c>
      <c r="H19" s="280"/>
      <c r="I19" s="281" t="str">
        <f t="shared" si="23"/>
        <v/>
      </c>
      <c r="J19" s="280"/>
      <c r="K19" s="280"/>
      <c r="L19" s="282" t="str">
        <f t="shared" si="24"/>
        <v/>
      </c>
      <c r="M19" s="283" t="str">
        <f t="shared" si="25"/>
        <v/>
      </c>
      <c r="N19" s="283" t="str">
        <f t="shared" si="3"/>
        <v/>
      </c>
      <c r="O19" s="25"/>
      <c r="P19" s="25"/>
      <c r="Q19" s="25"/>
      <c r="R19" s="26">
        <f t="shared" si="26"/>
        <v>0</v>
      </c>
      <c r="T19" s="26" t="str">
        <f t="shared" si="4"/>
        <v/>
      </c>
      <c r="U19" s="25"/>
      <c r="V19" s="25"/>
      <c r="W19" s="25"/>
      <c r="X19" s="284" t="str">
        <f t="shared" si="27"/>
        <v/>
      </c>
      <c r="Y19" s="26" t="str">
        <f t="shared" si="5"/>
        <v/>
      </c>
      <c r="Z19" s="25"/>
      <c r="AA19" s="25"/>
      <c r="AB19" s="283" t="str">
        <f t="shared" si="28"/>
        <v/>
      </c>
      <c r="AC19" s="26" t="str">
        <f t="shared" si="6"/>
        <v/>
      </c>
      <c r="AD19" s="25"/>
      <c r="AE19" s="25"/>
      <c r="AF19" s="283" t="str">
        <f t="shared" si="29"/>
        <v/>
      </c>
      <c r="AG19" s="26" t="str">
        <f t="shared" si="7"/>
        <v/>
      </c>
      <c r="AH19" s="25"/>
      <c r="AI19" s="25"/>
      <c r="AJ19" s="283" t="str">
        <f t="shared" si="30"/>
        <v/>
      </c>
      <c r="AK19" s="26" t="str">
        <f t="shared" si="8"/>
        <v/>
      </c>
      <c r="AL19" s="25"/>
      <c r="AM19" s="25"/>
      <c r="AN19" s="283" t="str">
        <f t="shared" si="31"/>
        <v/>
      </c>
      <c r="AP19" s="26" t="str">
        <f t="shared" si="9"/>
        <v/>
      </c>
      <c r="AQ19" s="25"/>
      <c r="AR19" s="26" t="str">
        <f t="shared" si="10"/>
        <v/>
      </c>
      <c r="AT19" s="27" t="str">
        <f t="shared" si="32"/>
        <v/>
      </c>
      <c r="AU19" s="27" t="str">
        <f t="shared" si="11"/>
        <v/>
      </c>
      <c r="AV19" s="27" t="str">
        <f t="shared" si="12"/>
        <v/>
      </c>
      <c r="AW19" s="27" t="str">
        <f t="shared" si="13"/>
        <v/>
      </c>
      <c r="AX19" s="27" t="str">
        <f t="shared" si="14"/>
        <v/>
      </c>
      <c r="AY19" s="27" t="str">
        <f t="shared" si="33"/>
        <v/>
      </c>
      <c r="AZ19" s="27" t="str">
        <f t="shared" si="34"/>
        <v/>
      </c>
      <c r="BA19" s="27" t="str">
        <f t="shared" si="35"/>
        <v/>
      </c>
      <c r="BB19" s="27" t="str">
        <f t="shared" si="36"/>
        <v/>
      </c>
      <c r="BC19" s="27" t="str">
        <f t="shared" si="37"/>
        <v/>
      </c>
      <c r="BD19" s="27" t="str">
        <f t="shared" si="15"/>
        <v/>
      </c>
      <c r="BE19" s="27" t="str">
        <f t="shared" si="16"/>
        <v/>
      </c>
      <c r="BF19" s="27" t="str">
        <f t="shared" si="17"/>
        <v/>
      </c>
      <c r="BG19" s="27" t="str">
        <f t="shared" si="18"/>
        <v/>
      </c>
      <c r="BH19" s="27" t="str">
        <f t="shared" si="19"/>
        <v/>
      </c>
      <c r="BJ19" s="28"/>
      <c r="BK19" s="285"/>
      <c r="BL19" s="286"/>
      <c r="BM19" s="285"/>
      <c r="BN19" s="287">
        <f t="shared" si="20"/>
        <v>0</v>
      </c>
      <c r="BO19" s="287">
        <f t="shared" si="38"/>
        <v>0</v>
      </c>
    </row>
    <row r="20" spans="2:67" x14ac:dyDescent="0.25">
      <c r="B20" s="22" t="str">
        <f t="shared" si="21"/>
        <v/>
      </c>
      <c r="C20" s="23"/>
      <c r="D20" s="24"/>
      <c r="E20" s="280"/>
      <c r="F20" s="280"/>
      <c r="G20" s="281" t="str">
        <f t="shared" si="22"/>
        <v/>
      </c>
      <c r="H20" s="280"/>
      <c r="I20" s="281" t="str">
        <f t="shared" si="23"/>
        <v/>
      </c>
      <c r="J20" s="280"/>
      <c r="K20" s="280"/>
      <c r="L20" s="282" t="str">
        <f t="shared" si="24"/>
        <v/>
      </c>
      <c r="M20" s="283" t="str">
        <f t="shared" si="25"/>
        <v/>
      </c>
      <c r="N20" s="283" t="str">
        <f t="shared" si="3"/>
        <v/>
      </c>
      <c r="O20" s="25"/>
      <c r="P20" s="25"/>
      <c r="Q20" s="25"/>
      <c r="R20" s="26">
        <f t="shared" si="26"/>
        <v>0</v>
      </c>
      <c r="T20" s="26" t="str">
        <f t="shared" si="4"/>
        <v/>
      </c>
      <c r="U20" s="25"/>
      <c r="V20" s="25"/>
      <c r="W20" s="25"/>
      <c r="X20" s="284" t="str">
        <f t="shared" si="27"/>
        <v/>
      </c>
      <c r="Y20" s="26" t="str">
        <f t="shared" si="5"/>
        <v/>
      </c>
      <c r="Z20" s="25"/>
      <c r="AA20" s="25"/>
      <c r="AB20" s="283" t="str">
        <f t="shared" si="28"/>
        <v/>
      </c>
      <c r="AC20" s="26" t="str">
        <f t="shared" si="6"/>
        <v/>
      </c>
      <c r="AD20" s="25"/>
      <c r="AE20" s="25"/>
      <c r="AF20" s="283" t="str">
        <f t="shared" si="29"/>
        <v/>
      </c>
      <c r="AG20" s="26" t="str">
        <f t="shared" si="7"/>
        <v/>
      </c>
      <c r="AH20" s="25"/>
      <c r="AI20" s="25"/>
      <c r="AJ20" s="283" t="str">
        <f t="shared" si="30"/>
        <v/>
      </c>
      <c r="AK20" s="26" t="str">
        <f t="shared" si="8"/>
        <v/>
      </c>
      <c r="AL20" s="25"/>
      <c r="AM20" s="25"/>
      <c r="AN20" s="283" t="str">
        <f t="shared" si="31"/>
        <v/>
      </c>
      <c r="AP20" s="26" t="str">
        <f t="shared" si="9"/>
        <v/>
      </c>
      <c r="AQ20" s="25"/>
      <c r="AR20" s="26" t="str">
        <f t="shared" si="10"/>
        <v/>
      </c>
      <c r="AT20" s="27" t="str">
        <f t="shared" si="32"/>
        <v/>
      </c>
      <c r="AU20" s="27" t="str">
        <f t="shared" si="11"/>
        <v/>
      </c>
      <c r="AV20" s="27" t="str">
        <f t="shared" si="12"/>
        <v/>
      </c>
      <c r="AW20" s="27" t="str">
        <f t="shared" si="13"/>
        <v/>
      </c>
      <c r="AX20" s="27" t="str">
        <f t="shared" si="14"/>
        <v/>
      </c>
      <c r="AY20" s="27" t="str">
        <f t="shared" si="33"/>
        <v/>
      </c>
      <c r="AZ20" s="27" t="str">
        <f t="shared" si="34"/>
        <v/>
      </c>
      <c r="BA20" s="27" t="str">
        <f t="shared" si="35"/>
        <v/>
      </c>
      <c r="BB20" s="27" t="str">
        <f t="shared" si="36"/>
        <v/>
      </c>
      <c r="BC20" s="27" t="str">
        <f t="shared" si="37"/>
        <v/>
      </c>
      <c r="BD20" s="27" t="str">
        <f t="shared" si="15"/>
        <v/>
      </c>
      <c r="BE20" s="27" t="str">
        <f t="shared" si="16"/>
        <v/>
      </c>
      <c r="BF20" s="27" t="str">
        <f t="shared" si="17"/>
        <v/>
      </c>
      <c r="BG20" s="27" t="str">
        <f t="shared" si="18"/>
        <v/>
      </c>
      <c r="BH20" s="27" t="str">
        <f t="shared" si="19"/>
        <v/>
      </c>
      <c r="BJ20" s="28"/>
      <c r="BK20" s="285"/>
      <c r="BL20" s="286"/>
      <c r="BM20" s="285"/>
      <c r="BN20" s="287">
        <f t="shared" si="20"/>
        <v>0</v>
      </c>
      <c r="BO20" s="287">
        <f t="shared" si="38"/>
        <v>0</v>
      </c>
    </row>
    <row r="21" spans="2:67" x14ac:dyDescent="0.25">
      <c r="B21" s="22" t="str">
        <f t="shared" si="21"/>
        <v/>
      </c>
      <c r="C21" s="23"/>
      <c r="D21" s="24"/>
      <c r="E21" s="280"/>
      <c r="F21" s="280"/>
      <c r="G21" s="281" t="str">
        <f t="shared" si="22"/>
        <v/>
      </c>
      <c r="H21" s="280"/>
      <c r="I21" s="281" t="str">
        <f t="shared" si="23"/>
        <v/>
      </c>
      <c r="J21" s="280"/>
      <c r="K21" s="280"/>
      <c r="L21" s="282" t="str">
        <f t="shared" si="24"/>
        <v/>
      </c>
      <c r="M21" s="283" t="str">
        <f t="shared" si="25"/>
        <v/>
      </c>
      <c r="N21" s="283" t="str">
        <f t="shared" si="3"/>
        <v/>
      </c>
      <c r="O21" s="25"/>
      <c r="P21" s="25"/>
      <c r="Q21" s="25"/>
      <c r="R21" s="26">
        <f t="shared" si="26"/>
        <v>0</v>
      </c>
      <c r="T21" s="26" t="str">
        <f t="shared" si="4"/>
        <v/>
      </c>
      <c r="U21" s="25"/>
      <c r="V21" s="25"/>
      <c r="W21" s="25"/>
      <c r="X21" s="284" t="str">
        <f t="shared" si="27"/>
        <v/>
      </c>
      <c r="Y21" s="26" t="str">
        <f t="shared" si="5"/>
        <v/>
      </c>
      <c r="Z21" s="25"/>
      <c r="AA21" s="25"/>
      <c r="AB21" s="283" t="str">
        <f t="shared" si="28"/>
        <v/>
      </c>
      <c r="AC21" s="26" t="str">
        <f t="shared" si="6"/>
        <v/>
      </c>
      <c r="AD21" s="25"/>
      <c r="AE21" s="25"/>
      <c r="AF21" s="283" t="str">
        <f t="shared" si="29"/>
        <v/>
      </c>
      <c r="AG21" s="26" t="str">
        <f t="shared" si="7"/>
        <v/>
      </c>
      <c r="AH21" s="25"/>
      <c r="AI21" s="25"/>
      <c r="AJ21" s="283" t="str">
        <f t="shared" si="30"/>
        <v/>
      </c>
      <c r="AK21" s="26" t="str">
        <f t="shared" si="8"/>
        <v/>
      </c>
      <c r="AL21" s="25"/>
      <c r="AM21" s="25"/>
      <c r="AN21" s="283" t="str">
        <f t="shared" si="31"/>
        <v/>
      </c>
      <c r="AP21" s="26" t="str">
        <f t="shared" si="9"/>
        <v/>
      </c>
      <c r="AQ21" s="25"/>
      <c r="AR21" s="26" t="str">
        <f t="shared" si="10"/>
        <v/>
      </c>
      <c r="AT21" s="27" t="str">
        <f t="shared" si="32"/>
        <v/>
      </c>
      <c r="AU21" s="27" t="str">
        <f t="shared" si="11"/>
        <v/>
      </c>
      <c r="AV21" s="27" t="str">
        <f t="shared" si="12"/>
        <v/>
      </c>
      <c r="AW21" s="27" t="str">
        <f t="shared" si="13"/>
        <v/>
      </c>
      <c r="AX21" s="27" t="str">
        <f t="shared" si="14"/>
        <v/>
      </c>
      <c r="AY21" s="27" t="str">
        <f t="shared" si="33"/>
        <v/>
      </c>
      <c r="AZ21" s="27" t="str">
        <f t="shared" si="34"/>
        <v/>
      </c>
      <c r="BA21" s="27" t="str">
        <f t="shared" si="35"/>
        <v/>
      </c>
      <c r="BB21" s="27" t="str">
        <f t="shared" si="36"/>
        <v/>
      </c>
      <c r="BC21" s="27" t="str">
        <f t="shared" si="37"/>
        <v/>
      </c>
      <c r="BD21" s="27" t="str">
        <f t="shared" si="15"/>
        <v/>
      </c>
      <c r="BE21" s="27" t="str">
        <f t="shared" si="16"/>
        <v/>
      </c>
      <c r="BF21" s="27" t="str">
        <f t="shared" si="17"/>
        <v/>
      </c>
      <c r="BG21" s="27" t="str">
        <f t="shared" si="18"/>
        <v/>
      </c>
      <c r="BH21" s="27" t="str">
        <f t="shared" si="19"/>
        <v/>
      </c>
      <c r="BJ21" s="28"/>
      <c r="BK21" s="285"/>
      <c r="BL21" s="286"/>
      <c r="BM21" s="285"/>
      <c r="BN21" s="287">
        <f t="shared" si="20"/>
        <v>0</v>
      </c>
      <c r="BO21" s="287">
        <f t="shared" si="38"/>
        <v>0</v>
      </c>
    </row>
    <row r="22" spans="2:67" x14ac:dyDescent="0.25">
      <c r="B22" s="22" t="str">
        <f t="shared" si="21"/>
        <v/>
      </c>
      <c r="C22" s="23"/>
      <c r="D22" s="24"/>
      <c r="E22" s="280"/>
      <c r="F22" s="280"/>
      <c r="G22" s="281" t="str">
        <f t="shared" si="22"/>
        <v/>
      </c>
      <c r="H22" s="280"/>
      <c r="I22" s="281" t="str">
        <f t="shared" si="23"/>
        <v/>
      </c>
      <c r="J22" s="280"/>
      <c r="K22" s="280"/>
      <c r="L22" s="282" t="str">
        <f t="shared" si="24"/>
        <v/>
      </c>
      <c r="M22" s="283" t="str">
        <f t="shared" si="25"/>
        <v/>
      </c>
      <c r="N22" s="283" t="str">
        <f t="shared" si="3"/>
        <v/>
      </c>
      <c r="O22" s="25"/>
      <c r="P22" s="25"/>
      <c r="Q22" s="25"/>
      <c r="R22" s="26">
        <f t="shared" si="26"/>
        <v>0</v>
      </c>
      <c r="T22" s="26" t="str">
        <f t="shared" si="4"/>
        <v/>
      </c>
      <c r="U22" s="25"/>
      <c r="V22" s="25"/>
      <c r="W22" s="25"/>
      <c r="X22" s="284" t="str">
        <f t="shared" si="27"/>
        <v/>
      </c>
      <c r="Y22" s="26" t="str">
        <f t="shared" si="5"/>
        <v/>
      </c>
      <c r="Z22" s="25"/>
      <c r="AA22" s="25"/>
      <c r="AB22" s="283" t="str">
        <f t="shared" si="28"/>
        <v/>
      </c>
      <c r="AC22" s="26" t="str">
        <f t="shared" si="6"/>
        <v/>
      </c>
      <c r="AD22" s="25"/>
      <c r="AE22" s="25"/>
      <c r="AF22" s="283" t="str">
        <f t="shared" si="29"/>
        <v/>
      </c>
      <c r="AG22" s="26" t="str">
        <f t="shared" si="7"/>
        <v/>
      </c>
      <c r="AH22" s="25"/>
      <c r="AI22" s="25"/>
      <c r="AJ22" s="283" t="str">
        <f t="shared" si="30"/>
        <v/>
      </c>
      <c r="AK22" s="26" t="str">
        <f t="shared" si="8"/>
        <v/>
      </c>
      <c r="AL22" s="25"/>
      <c r="AM22" s="25"/>
      <c r="AN22" s="283" t="str">
        <f t="shared" si="31"/>
        <v/>
      </c>
      <c r="AP22" s="26" t="str">
        <f t="shared" si="9"/>
        <v/>
      </c>
      <c r="AQ22" s="25"/>
      <c r="AR22" s="26" t="str">
        <f t="shared" si="10"/>
        <v/>
      </c>
      <c r="AT22" s="27" t="str">
        <f t="shared" si="32"/>
        <v/>
      </c>
      <c r="AU22" s="27" t="str">
        <f t="shared" si="11"/>
        <v/>
      </c>
      <c r="AV22" s="27" t="str">
        <f t="shared" si="12"/>
        <v/>
      </c>
      <c r="AW22" s="27" t="str">
        <f t="shared" si="13"/>
        <v/>
      </c>
      <c r="AX22" s="27" t="str">
        <f t="shared" si="14"/>
        <v/>
      </c>
      <c r="AY22" s="27" t="str">
        <f t="shared" si="33"/>
        <v/>
      </c>
      <c r="AZ22" s="27" t="str">
        <f t="shared" si="34"/>
        <v/>
      </c>
      <c r="BA22" s="27" t="str">
        <f t="shared" si="35"/>
        <v/>
      </c>
      <c r="BB22" s="27" t="str">
        <f t="shared" si="36"/>
        <v/>
      </c>
      <c r="BC22" s="27" t="str">
        <f t="shared" si="37"/>
        <v/>
      </c>
      <c r="BD22" s="27" t="str">
        <f t="shared" si="15"/>
        <v/>
      </c>
      <c r="BE22" s="27" t="str">
        <f t="shared" si="16"/>
        <v/>
      </c>
      <c r="BF22" s="27" t="str">
        <f t="shared" si="17"/>
        <v/>
      </c>
      <c r="BG22" s="27" t="str">
        <f t="shared" si="18"/>
        <v/>
      </c>
      <c r="BH22" s="27" t="str">
        <f t="shared" si="19"/>
        <v/>
      </c>
      <c r="BJ22" s="28"/>
      <c r="BK22" s="285"/>
      <c r="BL22" s="286"/>
      <c r="BM22" s="285"/>
      <c r="BN22" s="287">
        <f t="shared" si="20"/>
        <v>0</v>
      </c>
      <c r="BO22" s="287">
        <f t="shared" si="38"/>
        <v>0</v>
      </c>
    </row>
    <row r="23" spans="2:67" x14ac:dyDescent="0.25">
      <c r="B23" s="22" t="str">
        <f t="shared" si="21"/>
        <v/>
      </c>
      <c r="C23" s="23"/>
      <c r="D23" s="24"/>
      <c r="E23" s="280"/>
      <c r="F23" s="280"/>
      <c r="G23" s="281" t="str">
        <f t="shared" si="22"/>
        <v/>
      </c>
      <c r="H23" s="280"/>
      <c r="I23" s="281" t="str">
        <f t="shared" si="23"/>
        <v/>
      </c>
      <c r="J23" s="280"/>
      <c r="K23" s="280"/>
      <c r="L23" s="282" t="str">
        <f t="shared" si="24"/>
        <v/>
      </c>
      <c r="M23" s="283" t="str">
        <f t="shared" si="25"/>
        <v/>
      </c>
      <c r="N23" s="283" t="str">
        <f t="shared" si="3"/>
        <v/>
      </c>
      <c r="O23" s="25"/>
      <c r="P23" s="25"/>
      <c r="Q23" s="25"/>
      <c r="R23" s="26">
        <f t="shared" si="26"/>
        <v>0</v>
      </c>
      <c r="T23" s="26" t="str">
        <f t="shared" si="4"/>
        <v/>
      </c>
      <c r="U23" s="25"/>
      <c r="V23" s="25"/>
      <c r="W23" s="25"/>
      <c r="X23" s="284" t="str">
        <f t="shared" si="27"/>
        <v/>
      </c>
      <c r="Y23" s="26" t="str">
        <f t="shared" si="5"/>
        <v/>
      </c>
      <c r="Z23" s="25"/>
      <c r="AA23" s="25"/>
      <c r="AB23" s="283" t="str">
        <f t="shared" si="28"/>
        <v/>
      </c>
      <c r="AC23" s="26" t="str">
        <f t="shared" si="6"/>
        <v/>
      </c>
      <c r="AD23" s="25"/>
      <c r="AE23" s="25"/>
      <c r="AF23" s="283" t="str">
        <f t="shared" si="29"/>
        <v/>
      </c>
      <c r="AG23" s="26" t="str">
        <f t="shared" si="7"/>
        <v/>
      </c>
      <c r="AH23" s="25"/>
      <c r="AI23" s="25"/>
      <c r="AJ23" s="283" t="str">
        <f t="shared" si="30"/>
        <v/>
      </c>
      <c r="AK23" s="26" t="str">
        <f t="shared" si="8"/>
        <v/>
      </c>
      <c r="AL23" s="25"/>
      <c r="AM23" s="25"/>
      <c r="AN23" s="283" t="str">
        <f t="shared" si="31"/>
        <v/>
      </c>
      <c r="AP23" s="26" t="str">
        <f t="shared" si="9"/>
        <v/>
      </c>
      <c r="AQ23" s="25"/>
      <c r="AR23" s="26" t="str">
        <f t="shared" si="10"/>
        <v/>
      </c>
      <c r="AT23" s="27" t="str">
        <f t="shared" si="32"/>
        <v/>
      </c>
      <c r="AU23" s="27" t="str">
        <f t="shared" si="11"/>
        <v/>
      </c>
      <c r="AV23" s="27" t="str">
        <f t="shared" si="12"/>
        <v/>
      </c>
      <c r="AW23" s="27" t="str">
        <f t="shared" si="13"/>
        <v/>
      </c>
      <c r="AX23" s="27" t="str">
        <f t="shared" si="14"/>
        <v/>
      </c>
      <c r="AY23" s="27" t="str">
        <f t="shared" si="33"/>
        <v/>
      </c>
      <c r="AZ23" s="27" t="str">
        <f t="shared" si="34"/>
        <v/>
      </c>
      <c r="BA23" s="27" t="str">
        <f t="shared" si="35"/>
        <v/>
      </c>
      <c r="BB23" s="27" t="str">
        <f t="shared" si="36"/>
        <v/>
      </c>
      <c r="BC23" s="27" t="str">
        <f t="shared" si="37"/>
        <v/>
      </c>
      <c r="BD23" s="27" t="str">
        <f t="shared" si="15"/>
        <v/>
      </c>
      <c r="BE23" s="27" t="str">
        <f t="shared" si="16"/>
        <v/>
      </c>
      <c r="BF23" s="27" t="str">
        <f t="shared" si="17"/>
        <v/>
      </c>
      <c r="BG23" s="27" t="str">
        <f t="shared" si="18"/>
        <v/>
      </c>
      <c r="BH23" s="27" t="str">
        <f t="shared" si="19"/>
        <v/>
      </c>
      <c r="BJ23" s="28"/>
      <c r="BK23" s="285"/>
      <c r="BL23" s="286"/>
      <c r="BM23" s="285"/>
      <c r="BN23" s="287">
        <f t="shared" si="20"/>
        <v>0</v>
      </c>
      <c r="BO23" s="287">
        <f t="shared" si="38"/>
        <v>0</v>
      </c>
    </row>
    <row r="24" spans="2:67" x14ac:dyDescent="0.25">
      <c r="B24" s="22" t="str">
        <f t="shared" si="21"/>
        <v/>
      </c>
      <c r="C24" s="23"/>
      <c r="D24" s="24"/>
      <c r="E24" s="280"/>
      <c r="F24" s="280"/>
      <c r="G24" s="281" t="str">
        <f t="shared" si="22"/>
        <v/>
      </c>
      <c r="H24" s="280"/>
      <c r="I24" s="281" t="str">
        <f t="shared" si="23"/>
        <v/>
      </c>
      <c r="J24" s="280"/>
      <c r="K24" s="280"/>
      <c r="L24" s="282" t="str">
        <f t="shared" si="24"/>
        <v/>
      </c>
      <c r="M24" s="283" t="str">
        <f t="shared" si="25"/>
        <v/>
      </c>
      <c r="N24" s="283" t="str">
        <f t="shared" si="3"/>
        <v/>
      </c>
      <c r="O24" s="280"/>
      <c r="P24" s="280"/>
      <c r="Q24" s="280"/>
      <c r="R24" s="26">
        <f t="shared" si="26"/>
        <v>0</v>
      </c>
      <c r="T24" s="26" t="str">
        <f t="shared" si="4"/>
        <v/>
      </c>
      <c r="U24" s="25"/>
      <c r="V24" s="25"/>
      <c r="W24" s="25"/>
      <c r="X24" s="284" t="str">
        <f t="shared" si="27"/>
        <v/>
      </c>
      <c r="Y24" s="26" t="str">
        <f t="shared" si="5"/>
        <v/>
      </c>
      <c r="Z24" s="25"/>
      <c r="AA24" s="25"/>
      <c r="AB24" s="283" t="str">
        <f t="shared" si="28"/>
        <v/>
      </c>
      <c r="AC24" s="26" t="str">
        <f t="shared" si="6"/>
        <v/>
      </c>
      <c r="AD24" s="25"/>
      <c r="AE24" s="25"/>
      <c r="AF24" s="283" t="str">
        <f t="shared" si="29"/>
        <v/>
      </c>
      <c r="AG24" s="26" t="str">
        <f t="shared" si="7"/>
        <v/>
      </c>
      <c r="AH24" s="25"/>
      <c r="AI24" s="25"/>
      <c r="AJ24" s="283" t="str">
        <f t="shared" si="30"/>
        <v/>
      </c>
      <c r="AK24" s="26" t="str">
        <f t="shared" si="8"/>
        <v/>
      </c>
      <c r="AL24" s="25"/>
      <c r="AM24" s="25"/>
      <c r="AN24" s="283" t="str">
        <f t="shared" si="31"/>
        <v/>
      </c>
      <c r="AP24" s="26" t="str">
        <f t="shared" si="9"/>
        <v/>
      </c>
      <c r="AQ24" s="25"/>
      <c r="AR24" s="26" t="str">
        <f t="shared" si="10"/>
        <v/>
      </c>
      <c r="AT24" s="27" t="str">
        <f t="shared" si="32"/>
        <v/>
      </c>
      <c r="AU24" s="27" t="str">
        <f t="shared" si="11"/>
        <v/>
      </c>
      <c r="AV24" s="27" t="str">
        <f t="shared" si="12"/>
        <v/>
      </c>
      <c r="AW24" s="27" t="str">
        <f t="shared" si="13"/>
        <v/>
      </c>
      <c r="AX24" s="27" t="str">
        <f t="shared" si="14"/>
        <v/>
      </c>
      <c r="AY24" s="27" t="str">
        <f t="shared" si="33"/>
        <v/>
      </c>
      <c r="AZ24" s="27" t="str">
        <f t="shared" si="34"/>
        <v/>
      </c>
      <c r="BA24" s="27" t="str">
        <f t="shared" si="35"/>
        <v/>
      </c>
      <c r="BB24" s="27" t="str">
        <f t="shared" si="36"/>
        <v/>
      </c>
      <c r="BC24" s="27" t="str">
        <f t="shared" si="37"/>
        <v/>
      </c>
      <c r="BD24" s="27" t="str">
        <f t="shared" si="15"/>
        <v/>
      </c>
      <c r="BE24" s="27" t="str">
        <f t="shared" si="16"/>
        <v/>
      </c>
      <c r="BF24" s="27" t="str">
        <f t="shared" si="17"/>
        <v/>
      </c>
      <c r="BG24" s="27" t="str">
        <f t="shared" si="18"/>
        <v/>
      </c>
      <c r="BH24" s="27" t="str">
        <f t="shared" si="19"/>
        <v/>
      </c>
      <c r="BJ24" s="28"/>
      <c r="BK24" s="285"/>
      <c r="BL24" s="286"/>
      <c r="BM24" s="285"/>
      <c r="BN24" s="287">
        <f t="shared" si="20"/>
        <v>0</v>
      </c>
      <c r="BO24" s="287">
        <f t="shared" si="38"/>
        <v>0</v>
      </c>
    </row>
    <row r="25" spans="2:67" x14ac:dyDescent="0.25">
      <c r="B25" s="22" t="str">
        <f t="shared" si="21"/>
        <v/>
      </c>
      <c r="C25" s="23"/>
      <c r="D25" s="24"/>
      <c r="E25" s="280"/>
      <c r="F25" s="280"/>
      <c r="G25" s="281" t="str">
        <f t="shared" si="22"/>
        <v/>
      </c>
      <c r="H25" s="280"/>
      <c r="I25" s="281" t="str">
        <f t="shared" si="23"/>
        <v/>
      </c>
      <c r="J25" s="280"/>
      <c r="K25" s="280"/>
      <c r="L25" s="282" t="str">
        <f t="shared" si="24"/>
        <v/>
      </c>
      <c r="M25" s="283" t="str">
        <f t="shared" si="25"/>
        <v/>
      </c>
      <c r="N25" s="283" t="str">
        <f t="shared" si="3"/>
        <v/>
      </c>
      <c r="O25" s="280"/>
      <c r="P25" s="280"/>
      <c r="Q25" s="280"/>
      <c r="R25" s="26">
        <f t="shared" si="26"/>
        <v>0</v>
      </c>
      <c r="T25" s="26" t="str">
        <f t="shared" si="4"/>
        <v/>
      </c>
      <c r="U25" s="25"/>
      <c r="V25" s="25"/>
      <c r="W25" s="25"/>
      <c r="X25" s="284" t="str">
        <f t="shared" si="27"/>
        <v/>
      </c>
      <c r="Y25" s="26" t="str">
        <f t="shared" si="5"/>
        <v/>
      </c>
      <c r="Z25" s="25"/>
      <c r="AA25" s="25"/>
      <c r="AB25" s="283" t="str">
        <f t="shared" si="28"/>
        <v/>
      </c>
      <c r="AC25" s="26" t="str">
        <f t="shared" si="6"/>
        <v/>
      </c>
      <c r="AD25" s="25"/>
      <c r="AE25" s="25"/>
      <c r="AF25" s="283" t="str">
        <f t="shared" si="29"/>
        <v/>
      </c>
      <c r="AG25" s="26" t="str">
        <f t="shared" si="7"/>
        <v/>
      </c>
      <c r="AH25" s="25"/>
      <c r="AI25" s="25"/>
      <c r="AJ25" s="283" t="str">
        <f t="shared" si="30"/>
        <v/>
      </c>
      <c r="AK25" s="26" t="str">
        <f t="shared" si="8"/>
        <v/>
      </c>
      <c r="AL25" s="25"/>
      <c r="AM25" s="25"/>
      <c r="AN25" s="283" t="str">
        <f t="shared" si="31"/>
        <v/>
      </c>
      <c r="AP25" s="26" t="str">
        <f t="shared" si="9"/>
        <v/>
      </c>
      <c r="AQ25" s="25"/>
      <c r="AR25" s="26" t="str">
        <f t="shared" si="10"/>
        <v/>
      </c>
      <c r="AT25" s="27" t="str">
        <f t="shared" si="32"/>
        <v/>
      </c>
      <c r="AU25" s="27" t="str">
        <f t="shared" si="11"/>
        <v/>
      </c>
      <c r="AV25" s="27" t="str">
        <f t="shared" si="12"/>
        <v/>
      </c>
      <c r="AW25" s="27" t="str">
        <f t="shared" si="13"/>
        <v/>
      </c>
      <c r="AX25" s="27" t="str">
        <f t="shared" si="14"/>
        <v/>
      </c>
      <c r="AY25" s="27" t="str">
        <f t="shared" si="33"/>
        <v/>
      </c>
      <c r="AZ25" s="27" t="str">
        <f t="shared" si="34"/>
        <v/>
      </c>
      <c r="BA25" s="27" t="str">
        <f t="shared" si="35"/>
        <v/>
      </c>
      <c r="BB25" s="27" t="str">
        <f t="shared" si="36"/>
        <v/>
      </c>
      <c r="BC25" s="27" t="str">
        <f t="shared" si="37"/>
        <v/>
      </c>
      <c r="BD25" s="27" t="str">
        <f t="shared" si="15"/>
        <v/>
      </c>
      <c r="BE25" s="27" t="str">
        <f t="shared" si="16"/>
        <v/>
      </c>
      <c r="BF25" s="27" t="str">
        <f t="shared" si="17"/>
        <v/>
      </c>
      <c r="BG25" s="27" t="str">
        <f t="shared" si="18"/>
        <v/>
      </c>
      <c r="BH25" s="27" t="str">
        <f t="shared" si="19"/>
        <v/>
      </c>
      <c r="BJ25" s="28"/>
      <c r="BK25" s="285"/>
      <c r="BL25" s="286"/>
      <c r="BM25" s="285"/>
      <c r="BN25" s="287">
        <f t="shared" si="20"/>
        <v>0</v>
      </c>
      <c r="BO25" s="287">
        <f t="shared" si="38"/>
        <v>0</v>
      </c>
    </row>
    <row r="26" spans="2:67" x14ac:dyDescent="0.25">
      <c r="B26" s="22" t="str">
        <f t="shared" si="21"/>
        <v/>
      </c>
      <c r="C26" s="23"/>
      <c r="D26" s="24"/>
      <c r="E26" s="280"/>
      <c r="F26" s="280"/>
      <c r="G26" s="281" t="str">
        <f t="shared" si="22"/>
        <v/>
      </c>
      <c r="H26" s="280"/>
      <c r="I26" s="281" t="str">
        <f t="shared" si="23"/>
        <v/>
      </c>
      <c r="J26" s="280"/>
      <c r="K26" s="280"/>
      <c r="L26" s="282" t="str">
        <f t="shared" si="24"/>
        <v/>
      </c>
      <c r="M26" s="283" t="str">
        <f t="shared" si="25"/>
        <v/>
      </c>
      <c r="N26" s="283" t="str">
        <f t="shared" si="3"/>
        <v/>
      </c>
      <c r="O26" s="280"/>
      <c r="P26" s="280"/>
      <c r="Q26" s="280"/>
      <c r="R26" s="26">
        <f t="shared" si="26"/>
        <v>0</v>
      </c>
      <c r="T26" s="26" t="str">
        <f t="shared" si="4"/>
        <v/>
      </c>
      <c r="U26" s="25"/>
      <c r="V26" s="25"/>
      <c r="W26" s="25"/>
      <c r="X26" s="284" t="str">
        <f t="shared" si="27"/>
        <v/>
      </c>
      <c r="Y26" s="26" t="str">
        <f t="shared" si="5"/>
        <v/>
      </c>
      <c r="Z26" s="25"/>
      <c r="AA26" s="25"/>
      <c r="AB26" s="283" t="str">
        <f t="shared" si="28"/>
        <v/>
      </c>
      <c r="AC26" s="26" t="str">
        <f t="shared" si="6"/>
        <v/>
      </c>
      <c r="AD26" s="25"/>
      <c r="AE26" s="25"/>
      <c r="AF26" s="283" t="str">
        <f t="shared" si="29"/>
        <v/>
      </c>
      <c r="AG26" s="26" t="str">
        <f t="shared" si="7"/>
        <v/>
      </c>
      <c r="AH26" s="25"/>
      <c r="AI26" s="25"/>
      <c r="AJ26" s="283" t="str">
        <f t="shared" si="30"/>
        <v/>
      </c>
      <c r="AK26" s="26" t="str">
        <f t="shared" si="8"/>
        <v/>
      </c>
      <c r="AL26" s="25"/>
      <c r="AM26" s="25"/>
      <c r="AN26" s="283" t="str">
        <f t="shared" si="31"/>
        <v/>
      </c>
      <c r="AP26" s="26" t="str">
        <f t="shared" si="9"/>
        <v/>
      </c>
      <c r="AQ26" s="25"/>
      <c r="AR26" s="26" t="str">
        <f t="shared" si="10"/>
        <v/>
      </c>
      <c r="AT26" s="27" t="str">
        <f t="shared" si="32"/>
        <v/>
      </c>
      <c r="AU26" s="27" t="str">
        <f t="shared" si="11"/>
        <v/>
      </c>
      <c r="AV26" s="27" t="str">
        <f t="shared" si="12"/>
        <v/>
      </c>
      <c r="AW26" s="27" t="str">
        <f t="shared" si="13"/>
        <v/>
      </c>
      <c r="AX26" s="27" t="str">
        <f t="shared" si="14"/>
        <v/>
      </c>
      <c r="AY26" s="27" t="str">
        <f t="shared" si="33"/>
        <v/>
      </c>
      <c r="AZ26" s="27" t="str">
        <f t="shared" si="34"/>
        <v/>
      </c>
      <c r="BA26" s="27" t="str">
        <f t="shared" si="35"/>
        <v/>
      </c>
      <c r="BB26" s="27" t="str">
        <f t="shared" si="36"/>
        <v/>
      </c>
      <c r="BC26" s="27" t="str">
        <f t="shared" si="37"/>
        <v/>
      </c>
      <c r="BD26" s="27" t="str">
        <f t="shared" si="15"/>
        <v/>
      </c>
      <c r="BE26" s="27" t="str">
        <f t="shared" si="16"/>
        <v/>
      </c>
      <c r="BF26" s="27" t="str">
        <f t="shared" si="17"/>
        <v/>
      </c>
      <c r="BG26" s="27" t="str">
        <f t="shared" si="18"/>
        <v/>
      </c>
      <c r="BH26" s="27" t="str">
        <f t="shared" si="19"/>
        <v/>
      </c>
      <c r="BJ26" s="28"/>
      <c r="BK26" s="285"/>
      <c r="BL26" s="286"/>
      <c r="BM26" s="285"/>
      <c r="BN26" s="287">
        <f t="shared" si="20"/>
        <v>0</v>
      </c>
      <c r="BO26" s="287">
        <f t="shared" si="38"/>
        <v>0</v>
      </c>
    </row>
    <row r="27" spans="2:67" x14ac:dyDescent="0.25">
      <c r="B27" s="22" t="str">
        <f t="shared" si="21"/>
        <v/>
      </c>
      <c r="C27" s="23"/>
      <c r="D27" s="24"/>
      <c r="E27" s="280"/>
      <c r="F27" s="280"/>
      <c r="G27" s="281" t="str">
        <f t="shared" si="22"/>
        <v/>
      </c>
      <c r="H27" s="280"/>
      <c r="I27" s="281" t="str">
        <f t="shared" si="23"/>
        <v/>
      </c>
      <c r="J27" s="280"/>
      <c r="K27" s="280"/>
      <c r="L27" s="282" t="str">
        <f t="shared" si="24"/>
        <v/>
      </c>
      <c r="M27" s="283" t="str">
        <f t="shared" si="25"/>
        <v/>
      </c>
      <c r="N27" s="283" t="str">
        <f t="shared" si="3"/>
        <v/>
      </c>
      <c r="O27" s="280"/>
      <c r="P27" s="280"/>
      <c r="Q27" s="280"/>
      <c r="R27" s="26">
        <f t="shared" si="26"/>
        <v>0</v>
      </c>
      <c r="T27" s="26" t="str">
        <f t="shared" si="4"/>
        <v/>
      </c>
      <c r="U27" s="25"/>
      <c r="V27" s="25"/>
      <c r="W27" s="25"/>
      <c r="X27" s="284" t="str">
        <f t="shared" si="27"/>
        <v/>
      </c>
      <c r="Y27" s="26" t="str">
        <f t="shared" si="5"/>
        <v/>
      </c>
      <c r="Z27" s="25"/>
      <c r="AA27" s="25"/>
      <c r="AB27" s="283" t="str">
        <f t="shared" si="28"/>
        <v/>
      </c>
      <c r="AC27" s="26" t="str">
        <f t="shared" si="6"/>
        <v/>
      </c>
      <c r="AD27" s="25"/>
      <c r="AE27" s="25"/>
      <c r="AF27" s="283" t="str">
        <f t="shared" si="29"/>
        <v/>
      </c>
      <c r="AG27" s="26" t="str">
        <f t="shared" si="7"/>
        <v/>
      </c>
      <c r="AH27" s="25"/>
      <c r="AI27" s="25"/>
      <c r="AJ27" s="283" t="str">
        <f t="shared" si="30"/>
        <v/>
      </c>
      <c r="AK27" s="26" t="str">
        <f t="shared" si="8"/>
        <v/>
      </c>
      <c r="AL27" s="25"/>
      <c r="AM27" s="25"/>
      <c r="AN27" s="283" t="str">
        <f t="shared" si="31"/>
        <v/>
      </c>
      <c r="AP27" s="26" t="str">
        <f t="shared" si="9"/>
        <v/>
      </c>
      <c r="AQ27" s="25"/>
      <c r="AR27" s="26" t="str">
        <f t="shared" si="10"/>
        <v/>
      </c>
      <c r="AT27" s="27" t="str">
        <f t="shared" si="32"/>
        <v/>
      </c>
      <c r="AU27" s="27" t="str">
        <f t="shared" si="11"/>
        <v/>
      </c>
      <c r="AV27" s="27" t="str">
        <f t="shared" si="12"/>
        <v/>
      </c>
      <c r="AW27" s="27" t="str">
        <f t="shared" si="13"/>
        <v/>
      </c>
      <c r="AX27" s="27" t="str">
        <f t="shared" si="14"/>
        <v/>
      </c>
      <c r="AY27" s="27" t="str">
        <f t="shared" si="33"/>
        <v/>
      </c>
      <c r="AZ27" s="27" t="str">
        <f t="shared" si="34"/>
        <v/>
      </c>
      <c r="BA27" s="27" t="str">
        <f t="shared" si="35"/>
        <v/>
      </c>
      <c r="BB27" s="27" t="str">
        <f t="shared" si="36"/>
        <v/>
      </c>
      <c r="BC27" s="27" t="str">
        <f t="shared" si="37"/>
        <v/>
      </c>
      <c r="BD27" s="27" t="str">
        <f t="shared" si="15"/>
        <v/>
      </c>
      <c r="BE27" s="27" t="str">
        <f t="shared" si="16"/>
        <v/>
      </c>
      <c r="BF27" s="27" t="str">
        <f t="shared" si="17"/>
        <v/>
      </c>
      <c r="BG27" s="27" t="str">
        <f t="shared" si="18"/>
        <v/>
      </c>
      <c r="BH27" s="27" t="str">
        <f t="shared" si="19"/>
        <v/>
      </c>
      <c r="BJ27" s="28"/>
      <c r="BK27" s="285"/>
      <c r="BL27" s="286"/>
      <c r="BM27" s="285"/>
      <c r="BN27" s="287">
        <f t="shared" si="20"/>
        <v>0</v>
      </c>
      <c r="BO27" s="287">
        <f t="shared" si="38"/>
        <v>0</v>
      </c>
    </row>
    <row r="28" spans="2:67" x14ac:dyDescent="0.25">
      <c r="B28" s="22" t="str">
        <f t="shared" si="21"/>
        <v/>
      </c>
      <c r="C28" s="23"/>
      <c r="D28" s="24"/>
      <c r="E28" s="280"/>
      <c r="F28" s="280"/>
      <c r="G28" s="281" t="str">
        <f t="shared" si="22"/>
        <v/>
      </c>
      <c r="H28" s="280"/>
      <c r="I28" s="281" t="str">
        <f t="shared" si="23"/>
        <v/>
      </c>
      <c r="J28" s="280"/>
      <c r="K28" s="280"/>
      <c r="L28" s="282" t="str">
        <f t="shared" si="24"/>
        <v/>
      </c>
      <c r="M28" s="283" t="str">
        <f t="shared" si="25"/>
        <v/>
      </c>
      <c r="N28" s="283" t="str">
        <f t="shared" si="3"/>
        <v/>
      </c>
      <c r="O28" s="280"/>
      <c r="P28" s="280"/>
      <c r="Q28" s="280"/>
      <c r="R28" s="26">
        <f t="shared" si="26"/>
        <v>0</v>
      </c>
      <c r="T28" s="26" t="str">
        <f t="shared" si="4"/>
        <v/>
      </c>
      <c r="U28" s="25"/>
      <c r="V28" s="25"/>
      <c r="W28" s="25"/>
      <c r="X28" s="284" t="str">
        <f t="shared" si="27"/>
        <v/>
      </c>
      <c r="Y28" s="26" t="str">
        <f t="shared" si="5"/>
        <v/>
      </c>
      <c r="Z28" s="25"/>
      <c r="AA28" s="25"/>
      <c r="AB28" s="283" t="str">
        <f t="shared" si="28"/>
        <v/>
      </c>
      <c r="AC28" s="26" t="str">
        <f t="shared" si="6"/>
        <v/>
      </c>
      <c r="AD28" s="25"/>
      <c r="AE28" s="25"/>
      <c r="AF28" s="283" t="str">
        <f t="shared" si="29"/>
        <v/>
      </c>
      <c r="AG28" s="26" t="str">
        <f t="shared" si="7"/>
        <v/>
      </c>
      <c r="AH28" s="25"/>
      <c r="AI28" s="25"/>
      <c r="AJ28" s="283" t="str">
        <f t="shared" si="30"/>
        <v/>
      </c>
      <c r="AK28" s="26" t="str">
        <f t="shared" si="8"/>
        <v/>
      </c>
      <c r="AL28" s="25"/>
      <c r="AM28" s="25"/>
      <c r="AN28" s="283" t="str">
        <f t="shared" si="31"/>
        <v/>
      </c>
      <c r="AP28" s="26" t="str">
        <f t="shared" si="9"/>
        <v/>
      </c>
      <c r="AQ28" s="25"/>
      <c r="AR28" s="26" t="str">
        <f t="shared" si="10"/>
        <v/>
      </c>
      <c r="AT28" s="27" t="str">
        <f t="shared" si="32"/>
        <v/>
      </c>
      <c r="AU28" s="27" t="str">
        <f t="shared" si="11"/>
        <v/>
      </c>
      <c r="AV28" s="27" t="str">
        <f t="shared" si="12"/>
        <v/>
      </c>
      <c r="AW28" s="27" t="str">
        <f t="shared" si="13"/>
        <v/>
      </c>
      <c r="AX28" s="27" t="str">
        <f t="shared" si="14"/>
        <v/>
      </c>
      <c r="AY28" s="27" t="str">
        <f t="shared" si="33"/>
        <v/>
      </c>
      <c r="AZ28" s="27" t="str">
        <f t="shared" si="34"/>
        <v/>
      </c>
      <c r="BA28" s="27" t="str">
        <f t="shared" si="35"/>
        <v/>
      </c>
      <c r="BB28" s="27" t="str">
        <f t="shared" si="36"/>
        <v/>
      </c>
      <c r="BC28" s="27" t="str">
        <f t="shared" si="37"/>
        <v/>
      </c>
      <c r="BD28" s="27" t="str">
        <f t="shared" si="15"/>
        <v/>
      </c>
      <c r="BE28" s="27" t="str">
        <f t="shared" si="16"/>
        <v/>
      </c>
      <c r="BF28" s="27" t="str">
        <f t="shared" si="17"/>
        <v/>
      </c>
      <c r="BG28" s="27" t="str">
        <f t="shared" si="18"/>
        <v/>
      </c>
      <c r="BH28" s="27" t="str">
        <f t="shared" si="19"/>
        <v/>
      </c>
      <c r="BJ28" s="28"/>
      <c r="BK28" s="285"/>
      <c r="BL28" s="286"/>
      <c r="BM28" s="285"/>
      <c r="BN28" s="287">
        <f t="shared" si="20"/>
        <v>0</v>
      </c>
      <c r="BO28" s="287">
        <f t="shared" si="38"/>
        <v>0</v>
      </c>
    </row>
    <row r="29" spans="2:67" x14ac:dyDescent="0.25">
      <c r="B29" s="22" t="str">
        <f t="shared" si="21"/>
        <v/>
      </c>
      <c r="C29" s="23"/>
      <c r="D29" s="24"/>
      <c r="E29" s="280"/>
      <c r="F29" s="280"/>
      <c r="G29" s="281" t="str">
        <f t="shared" si="22"/>
        <v/>
      </c>
      <c r="H29" s="280"/>
      <c r="I29" s="281" t="str">
        <f t="shared" si="23"/>
        <v/>
      </c>
      <c r="J29" s="280"/>
      <c r="K29" s="280"/>
      <c r="L29" s="282" t="str">
        <f t="shared" si="24"/>
        <v/>
      </c>
      <c r="M29" s="283" t="str">
        <f t="shared" si="25"/>
        <v/>
      </c>
      <c r="N29" s="283" t="str">
        <f t="shared" si="3"/>
        <v/>
      </c>
      <c r="O29" s="280"/>
      <c r="P29" s="280"/>
      <c r="Q29" s="280"/>
      <c r="R29" s="26">
        <f t="shared" si="26"/>
        <v>0</v>
      </c>
      <c r="T29" s="26" t="str">
        <f t="shared" si="4"/>
        <v/>
      </c>
      <c r="U29" s="25"/>
      <c r="V29" s="25"/>
      <c r="W29" s="25"/>
      <c r="X29" s="284" t="str">
        <f t="shared" si="27"/>
        <v/>
      </c>
      <c r="Y29" s="26" t="str">
        <f t="shared" si="5"/>
        <v/>
      </c>
      <c r="Z29" s="25"/>
      <c r="AA29" s="25"/>
      <c r="AB29" s="283" t="str">
        <f t="shared" si="28"/>
        <v/>
      </c>
      <c r="AC29" s="26" t="str">
        <f t="shared" si="6"/>
        <v/>
      </c>
      <c r="AD29" s="25"/>
      <c r="AE29" s="25"/>
      <c r="AF29" s="283" t="str">
        <f t="shared" si="29"/>
        <v/>
      </c>
      <c r="AG29" s="26" t="str">
        <f t="shared" si="7"/>
        <v/>
      </c>
      <c r="AH29" s="25"/>
      <c r="AI29" s="25"/>
      <c r="AJ29" s="283" t="str">
        <f t="shared" si="30"/>
        <v/>
      </c>
      <c r="AK29" s="26" t="str">
        <f t="shared" si="8"/>
        <v/>
      </c>
      <c r="AL29" s="25"/>
      <c r="AM29" s="25"/>
      <c r="AN29" s="283" t="str">
        <f t="shared" si="31"/>
        <v/>
      </c>
      <c r="AP29" s="26" t="str">
        <f t="shared" si="9"/>
        <v/>
      </c>
      <c r="AQ29" s="25"/>
      <c r="AR29" s="26" t="str">
        <f t="shared" si="10"/>
        <v/>
      </c>
      <c r="AT29" s="27" t="str">
        <f t="shared" si="32"/>
        <v/>
      </c>
      <c r="AU29" s="27" t="str">
        <f t="shared" si="11"/>
        <v/>
      </c>
      <c r="AV29" s="27" t="str">
        <f t="shared" si="12"/>
        <v/>
      </c>
      <c r="AW29" s="27" t="str">
        <f t="shared" si="13"/>
        <v/>
      </c>
      <c r="AX29" s="27" t="str">
        <f t="shared" si="14"/>
        <v/>
      </c>
      <c r="AY29" s="27" t="str">
        <f t="shared" si="33"/>
        <v/>
      </c>
      <c r="AZ29" s="27" t="str">
        <f t="shared" si="34"/>
        <v/>
      </c>
      <c r="BA29" s="27" t="str">
        <f t="shared" si="35"/>
        <v/>
      </c>
      <c r="BB29" s="27" t="str">
        <f t="shared" si="36"/>
        <v/>
      </c>
      <c r="BC29" s="27" t="str">
        <f t="shared" si="37"/>
        <v/>
      </c>
      <c r="BD29" s="27" t="str">
        <f t="shared" si="15"/>
        <v/>
      </c>
      <c r="BE29" s="27" t="str">
        <f t="shared" si="16"/>
        <v/>
      </c>
      <c r="BF29" s="27" t="str">
        <f t="shared" si="17"/>
        <v/>
      </c>
      <c r="BG29" s="27" t="str">
        <f t="shared" si="18"/>
        <v/>
      </c>
      <c r="BH29" s="27" t="str">
        <f t="shared" si="19"/>
        <v/>
      </c>
      <c r="BJ29" s="28"/>
      <c r="BK29" s="285"/>
      <c r="BL29" s="286"/>
      <c r="BM29" s="285"/>
      <c r="BN29" s="287">
        <f t="shared" si="20"/>
        <v>0</v>
      </c>
      <c r="BO29" s="287">
        <f t="shared" si="38"/>
        <v>0</v>
      </c>
    </row>
    <row r="30" spans="2:67" x14ac:dyDescent="0.25">
      <c r="B30" s="22" t="str">
        <f t="shared" si="21"/>
        <v/>
      </c>
      <c r="C30" s="23"/>
      <c r="D30" s="24"/>
      <c r="E30" s="280"/>
      <c r="F30" s="280"/>
      <c r="G30" s="281" t="str">
        <f t="shared" si="22"/>
        <v/>
      </c>
      <c r="H30" s="280"/>
      <c r="I30" s="281" t="str">
        <f t="shared" si="23"/>
        <v/>
      </c>
      <c r="J30" s="280"/>
      <c r="K30" s="280"/>
      <c r="L30" s="282" t="str">
        <f t="shared" si="24"/>
        <v/>
      </c>
      <c r="M30" s="283" t="str">
        <f t="shared" si="25"/>
        <v/>
      </c>
      <c r="N30" s="283" t="str">
        <f t="shared" si="3"/>
        <v/>
      </c>
      <c r="O30" s="280"/>
      <c r="P30" s="280"/>
      <c r="Q30" s="280"/>
      <c r="R30" s="26">
        <f t="shared" si="26"/>
        <v>0</v>
      </c>
      <c r="T30" s="26" t="str">
        <f t="shared" si="4"/>
        <v/>
      </c>
      <c r="U30" s="25"/>
      <c r="V30" s="25"/>
      <c r="W30" s="25"/>
      <c r="X30" s="284" t="str">
        <f t="shared" si="27"/>
        <v/>
      </c>
      <c r="Y30" s="26" t="str">
        <f t="shared" si="5"/>
        <v/>
      </c>
      <c r="Z30" s="25"/>
      <c r="AA30" s="25"/>
      <c r="AB30" s="283" t="str">
        <f t="shared" si="28"/>
        <v/>
      </c>
      <c r="AC30" s="26" t="str">
        <f t="shared" si="6"/>
        <v/>
      </c>
      <c r="AD30" s="25"/>
      <c r="AE30" s="25"/>
      <c r="AF30" s="283" t="str">
        <f t="shared" si="29"/>
        <v/>
      </c>
      <c r="AG30" s="26" t="str">
        <f t="shared" si="7"/>
        <v/>
      </c>
      <c r="AH30" s="25"/>
      <c r="AI30" s="25"/>
      <c r="AJ30" s="283" t="str">
        <f t="shared" si="30"/>
        <v/>
      </c>
      <c r="AK30" s="26" t="str">
        <f t="shared" si="8"/>
        <v/>
      </c>
      <c r="AL30" s="25"/>
      <c r="AM30" s="25"/>
      <c r="AN30" s="283" t="str">
        <f t="shared" si="31"/>
        <v/>
      </c>
      <c r="AP30" s="26" t="str">
        <f t="shared" si="9"/>
        <v/>
      </c>
      <c r="AQ30" s="25"/>
      <c r="AR30" s="26" t="str">
        <f t="shared" si="10"/>
        <v/>
      </c>
      <c r="AT30" s="27" t="str">
        <f t="shared" si="32"/>
        <v/>
      </c>
      <c r="AU30" s="27" t="str">
        <f t="shared" si="11"/>
        <v/>
      </c>
      <c r="AV30" s="27" t="str">
        <f t="shared" si="12"/>
        <v/>
      </c>
      <c r="AW30" s="27" t="str">
        <f t="shared" si="13"/>
        <v/>
      </c>
      <c r="AX30" s="27" t="str">
        <f t="shared" si="14"/>
        <v/>
      </c>
      <c r="AY30" s="27" t="str">
        <f t="shared" si="33"/>
        <v/>
      </c>
      <c r="AZ30" s="27" t="str">
        <f t="shared" si="34"/>
        <v/>
      </c>
      <c r="BA30" s="27" t="str">
        <f t="shared" si="35"/>
        <v/>
      </c>
      <c r="BB30" s="27" t="str">
        <f t="shared" si="36"/>
        <v/>
      </c>
      <c r="BC30" s="27" t="str">
        <f t="shared" si="37"/>
        <v/>
      </c>
      <c r="BD30" s="27" t="str">
        <f t="shared" si="15"/>
        <v/>
      </c>
      <c r="BE30" s="27" t="str">
        <f t="shared" si="16"/>
        <v/>
      </c>
      <c r="BF30" s="27" t="str">
        <f t="shared" si="17"/>
        <v/>
      </c>
      <c r="BG30" s="27" t="str">
        <f t="shared" si="18"/>
        <v/>
      </c>
      <c r="BH30" s="27" t="str">
        <f t="shared" si="19"/>
        <v/>
      </c>
      <c r="BJ30" s="28"/>
      <c r="BK30" s="285"/>
      <c r="BL30" s="286"/>
      <c r="BM30" s="285"/>
      <c r="BN30" s="287">
        <f t="shared" si="20"/>
        <v>0</v>
      </c>
      <c r="BO30" s="287">
        <f t="shared" si="38"/>
        <v>0</v>
      </c>
    </row>
    <row r="31" spans="2:67" x14ac:dyDescent="0.25">
      <c r="B31" s="22" t="str">
        <f t="shared" si="21"/>
        <v/>
      </c>
      <c r="C31" s="23"/>
      <c r="D31" s="24"/>
      <c r="E31" s="280"/>
      <c r="F31" s="280"/>
      <c r="G31" s="281" t="str">
        <f t="shared" si="22"/>
        <v/>
      </c>
      <c r="H31" s="280"/>
      <c r="I31" s="281" t="str">
        <f t="shared" si="23"/>
        <v/>
      </c>
      <c r="J31" s="280"/>
      <c r="K31" s="280"/>
      <c r="L31" s="282" t="str">
        <f t="shared" si="24"/>
        <v/>
      </c>
      <c r="M31" s="283" t="str">
        <f t="shared" si="25"/>
        <v/>
      </c>
      <c r="N31" s="283" t="str">
        <f t="shared" si="3"/>
        <v/>
      </c>
      <c r="O31" s="280"/>
      <c r="P31" s="280"/>
      <c r="Q31" s="280"/>
      <c r="R31" s="26">
        <f t="shared" si="26"/>
        <v>0</v>
      </c>
      <c r="T31" s="26" t="str">
        <f t="shared" si="4"/>
        <v/>
      </c>
      <c r="U31" s="25"/>
      <c r="V31" s="25"/>
      <c r="W31" s="25"/>
      <c r="X31" s="284" t="str">
        <f t="shared" si="27"/>
        <v/>
      </c>
      <c r="Y31" s="26" t="str">
        <f t="shared" si="5"/>
        <v/>
      </c>
      <c r="Z31" s="25"/>
      <c r="AA31" s="25"/>
      <c r="AB31" s="283" t="str">
        <f t="shared" si="28"/>
        <v/>
      </c>
      <c r="AC31" s="26" t="str">
        <f t="shared" si="6"/>
        <v/>
      </c>
      <c r="AD31" s="25"/>
      <c r="AE31" s="25"/>
      <c r="AF31" s="283" t="str">
        <f t="shared" si="29"/>
        <v/>
      </c>
      <c r="AG31" s="26" t="str">
        <f t="shared" si="7"/>
        <v/>
      </c>
      <c r="AH31" s="25"/>
      <c r="AI31" s="25"/>
      <c r="AJ31" s="283" t="str">
        <f t="shared" si="30"/>
        <v/>
      </c>
      <c r="AK31" s="26" t="str">
        <f t="shared" si="8"/>
        <v/>
      </c>
      <c r="AL31" s="25"/>
      <c r="AM31" s="25"/>
      <c r="AN31" s="283" t="str">
        <f t="shared" si="31"/>
        <v/>
      </c>
      <c r="AP31" s="26" t="str">
        <f t="shared" si="9"/>
        <v/>
      </c>
      <c r="AQ31" s="25"/>
      <c r="AR31" s="26" t="str">
        <f t="shared" si="10"/>
        <v/>
      </c>
      <c r="AT31" s="27" t="str">
        <f t="shared" si="32"/>
        <v/>
      </c>
      <c r="AU31" s="27" t="str">
        <f t="shared" si="11"/>
        <v/>
      </c>
      <c r="AV31" s="27" t="str">
        <f t="shared" si="12"/>
        <v/>
      </c>
      <c r="AW31" s="27" t="str">
        <f t="shared" si="13"/>
        <v/>
      </c>
      <c r="AX31" s="27" t="str">
        <f t="shared" si="14"/>
        <v/>
      </c>
      <c r="AY31" s="27" t="str">
        <f t="shared" si="33"/>
        <v/>
      </c>
      <c r="AZ31" s="27" t="str">
        <f t="shared" si="34"/>
        <v/>
      </c>
      <c r="BA31" s="27" t="str">
        <f t="shared" si="35"/>
        <v/>
      </c>
      <c r="BB31" s="27" t="str">
        <f t="shared" si="36"/>
        <v/>
      </c>
      <c r="BC31" s="27" t="str">
        <f t="shared" si="37"/>
        <v/>
      </c>
      <c r="BD31" s="27" t="str">
        <f t="shared" si="15"/>
        <v/>
      </c>
      <c r="BE31" s="27" t="str">
        <f t="shared" si="16"/>
        <v/>
      </c>
      <c r="BF31" s="27" t="str">
        <f t="shared" si="17"/>
        <v/>
      </c>
      <c r="BG31" s="27" t="str">
        <f t="shared" si="18"/>
        <v/>
      </c>
      <c r="BH31" s="27" t="str">
        <f t="shared" si="19"/>
        <v/>
      </c>
      <c r="BJ31" s="28"/>
      <c r="BK31" s="285"/>
      <c r="BL31" s="286"/>
      <c r="BM31" s="285"/>
      <c r="BN31" s="287">
        <f t="shared" si="20"/>
        <v>0</v>
      </c>
      <c r="BO31" s="287">
        <f t="shared" si="38"/>
        <v>0</v>
      </c>
    </row>
    <row r="32" spans="2:67" x14ac:dyDescent="0.25">
      <c r="B32" s="22" t="str">
        <f t="shared" si="21"/>
        <v/>
      </c>
      <c r="C32" s="23"/>
      <c r="D32" s="24"/>
      <c r="E32" s="280"/>
      <c r="F32" s="280"/>
      <c r="G32" s="281" t="str">
        <f t="shared" si="22"/>
        <v/>
      </c>
      <c r="H32" s="280"/>
      <c r="I32" s="281" t="str">
        <f t="shared" si="23"/>
        <v/>
      </c>
      <c r="J32" s="280"/>
      <c r="K32" s="280"/>
      <c r="L32" s="282" t="str">
        <f t="shared" si="24"/>
        <v/>
      </c>
      <c r="M32" s="283" t="str">
        <f t="shared" si="25"/>
        <v/>
      </c>
      <c r="N32" s="283" t="str">
        <f t="shared" si="3"/>
        <v/>
      </c>
      <c r="O32" s="280"/>
      <c r="P32" s="280"/>
      <c r="Q32" s="280"/>
      <c r="R32" s="26">
        <f t="shared" si="26"/>
        <v>0</v>
      </c>
      <c r="T32" s="26" t="str">
        <f t="shared" si="4"/>
        <v/>
      </c>
      <c r="U32" s="25"/>
      <c r="V32" s="25"/>
      <c r="W32" s="25"/>
      <c r="X32" s="284" t="str">
        <f t="shared" si="27"/>
        <v/>
      </c>
      <c r="Y32" s="26" t="str">
        <f t="shared" si="5"/>
        <v/>
      </c>
      <c r="Z32" s="25"/>
      <c r="AA32" s="25"/>
      <c r="AB32" s="283" t="str">
        <f t="shared" si="28"/>
        <v/>
      </c>
      <c r="AC32" s="26" t="str">
        <f t="shared" si="6"/>
        <v/>
      </c>
      <c r="AD32" s="25"/>
      <c r="AE32" s="25"/>
      <c r="AF32" s="283" t="str">
        <f t="shared" si="29"/>
        <v/>
      </c>
      <c r="AG32" s="26" t="str">
        <f t="shared" si="7"/>
        <v/>
      </c>
      <c r="AH32" s="25"/>
      <c r="AI32" s="25"/>
      <c r="AJ32" s="283" t="str">
        <f t="shared" si="30"/>
        <v/>
      </c>
      <c r="AK32" s="26" t="str">
        <f t="shared" si="8"/>
        <v/>
      </c>
      <c r="AL32" s="25"/>
      <c r="AM32" s="25"/>
      <c r="AN32" s="283" t="str">
        <f t="shared" si="31"/>
        <v/>
      </c>
      <c r="AP32" s="26" t="str">
        <f t="shared" si="9"/>
        <v/>
      </c>
      <c r="AQ32" s="25"/>
      <c r="AR32" s="26" t="str">
        <f t="shared" si="10"/>
        <v/>
      </c>
      <c r="AT32" s="27" t="str">
        <f t="shared" si="32"/>
        <v/>
      </c>
      <c r="AU32" s="27" t="str">
        <f t="shared" si="11"/>
        <v/>
      </c>
      <c r="AV32" s="27" t="str">
        <f t="shared" si="12"/>
        <v/>
      </c>
      <c r="AW32" s="27" t="str">
        <f t="shared" si="13"/>
        <v/>
      </c>
      <c r="AX32" s="27" t="str">
        <f t="shared" si="14"/>
        <v/>
      </c>
      <c r="AY32" s="27" t="str">
        <f t="shared" si="33"/>
        <v/>
      </c>
      <c r="AZ32" s="27" t="str">
        <f t="shared" si="34"/>
        <v/>
      </c>
      <c r="BA32" s="27" t="str">
        <f t="shared" si="35"/>
        <v/>
      </c>
      <c r="BB32" s="27" t="str">
        <f t="shared" si="36"/>
        <v/>
      </c>
      <c r="BC32" s="27" t="str">
        <f t="shared" si="37"/>
        <v/>
      </c>
      <c r="BD32" s="27" t="str">
        <f t="shared" si="15"/>
        <v/>
      </c>
      <c r="BE32" s="27" t="str">
        <f t="shared" si="16"/>
        <v/>
      </c>
      <c r="BF32" s="27" t="str">
        <f t="shared" si="17"/>
        <v/>
      </c>
      <c r="BG32" s="27" t="str">
        <f t="shared" si="18"/>
        <v/>
      </c>
      <c r="BH32" s="27" t="str">
        <f t="shared" si="19"/>
        <v/>
      </c>
      <c r="BJ32" s="28"/>
      <c r="BK32" s="285"/>
      <c r="BL32" s="286"/>
      <c r="BM32" s="285"/>
      <c r="BN32" s="287">
        <f t="shared" si="20"/>
        <v>0</v>
      </c>
      <c r="BO32" s="287">
        <f t="shared" si="38"/>
        <v>0</v>
      </c>
    </row>
    <row r="33" spans="2:67" x14ac:dyDescent="0.25">
      <c r="B33" s="22" t="str">
        <f t="shared" si="21"/>
        <v/>
      </c>
      <c r="C33" s="23"/>
      <c r="D33" s="24"/>
      <c r="E33" s="280"/>
      <c r="F33" s="280"/>
      <c r="G33" s="281" t="str">
        <f t="shared" si="22"/>
        <v/>
      </c>
      <c r="H33" s="280"/>
      <c r="I33" s="281" t="str">
        <f t="shared" si="23"/>
        <v/>
      </c>
      <c r="J33" s="280"/>
      <c r="K33" s="280"/>
      <c r="L33" s="282" t="str">
        <f t="shared" si="24"/>
        <v/>
      </c>
      <c r="M33" s="283" t="str">
        <f t="shared" si="25"/>
        <v/>
      </c>
      <c r="N33" s="283" t="str">
        <f t="shared" si="3"/>
        <v/>
      </c>
      <c r="O33" s="280"/>
      <c r="P33" s="280"/>
      <c r="Q33" s="280"/>
      <c r="R33" s="26">
        <f t="shared" si="26"/>
        <v>0</v>
      </c>
      <c r="T33" s="26" t="str">
        <f t="shared" si="4"/>
        <v/>
      </c>
      <c r="U33" s="25"/>
      <c r="V33" s="25"/>
      <c r="W33" s="25"/>
      <c r="X33" s="284" t="str">
        <f t="shared" si="27"/>
        <v/>
      </c>
      <c r="Y33" s="26" t="str">
        <f t="shared" si="5"/>
        <v/>
      </c>
      <c r="Z33" s="25"/>
      <c r="AA33" s="25"/>
      <c r="AB33" s="283" t="str">
        <f t="shared" si="28"/>
        <v/>
      </c>
      <c r="AC33" s="26" t="str">
        <f t="shared" si="6"/>
        <v/>
      </c>
      <c r="AD33" s="25"/>
      <c r="AE33" s="25"/>
      <c r="AF33" s="283" t="str">
        <f t="shared" si="29"/>
        <v/>
      </c>
      <c r="AG33" s="26" t="str">
        <f t="shared" si="7"/>
        <v/>
      </c>
      <c r="AH33" s="25"/>
      <c r="AI33" s="25"/>
      <c r="AJ33" s="283" t="str">
        <f t="shared" si="30"/>
        <v/>
      </c>
      <c r="AK33" s="26" t="str">
        <f t="shared" si="8"/>
        <v/>
      </c>
      <c r="AL33" s="25"/>
      <c r="AM33" s="25"/>
      <c r="AN33" s="283" t="str">
        <f t="shared" si="31"/>
        <v/>
      </c>
      <c r="AP33" s="26" t="str">
        <f t="shared" si="9"/>
        <v/>
      </c>
      <c r="AQ33" s="25"/>
      <c r="AR33" s="26" t="str">
        <f t="shared" si="10"/>
        <v/>
      </c>
      <c r="AT33" s="27" t="str">
        <f t="shared" si="32"/>
        <v/>
      </c>
      <c r="AU33" s="27" t="str">
        <f t="shared" si="11"/>
        <v/>
      </c>
      <c r="AV33" s="27" t="str">
        <f t="shared" si="12"/>
        <v/>
      </c>
      <c r="AW33" s="27" t="str">
        <f t="shared" si="13"/>
        <v/>
      </c>
      <c r="AX33" s="27" t="str">
        <f t="shared" si="14"/>
        <v/>
      </c>
      <c r="AY33" s="27" t="str">
        <f t="shared" si="33"/>
        <v/>
      </c>
      <c r="AZ33" s="27" t="str">
        <f t="shared" si="34"/>
        <v/>
      </c>
      <c r="BA33" s="27" t="str">
        <f t="shared" si="35"/>
        <v/>
      </c>
      <c r="BB33" s="27" t="str">
        <f t="shared" si="36"/>
        <v/>
      </c>
      <c r="BC33" s="27" t="str">
        <f t="shared" si="37"/>
        <v/>
      </c>
      <c r="BD33" s="27" t="str">
        <f t="shared" si="15"/>
        <v/>
      </c>
      <c r="BE33" s="27" t="str">
        <f t="shared" si="16"/>
        <v/>
      </c>
      <c r="BF33" s="27" t="str">
        <f t="shared" si="17"/>
        <v/>
      </c>
      <c r="BG33" s="27" t="str">
        <f t="shared" si="18"/>
        <v/>
      </c>
      <c r="BH33" s="27" t="str">
        <f t="shared" si="19"/>
        <v/>
      </c>
      <c r="BJ33" s="28"/>
      <c r="BK33" s="285"/>
      <c r="BL33" s="286"/>
      <c r="BM33" s="285"/>
      <c r="BN33" s="287">
        <f t="shared" si="20"/>
        <v>0</v>
      </c>
      <c r="BO33" s="287">
        <f t="shared" si="38"/>
        <v>0</v>
      </c>
    </row>
    <row r="34" spans="2:67" x14ac:dyDescent="0.25">
      <c r="B34" s="22" t="str">
        <f t="shared" si="21"/>
        <v/>
      </c>
      <c r="C34" s="23"/>
      <c r="D34" s="24"/>
      <c r="E34" s="280"/>
      <c r="F34" s="280"/>
      <c r="G34" s="281" t="str">
        <f t="shared" si="22"/>
        <v/>
      </c>
      <c r="H34" s="280"/>
      <c r="I34" s="281" t="str">
        <f t="shared" si="23"/>
        <v/>
      </c>
      <c r="J34" s="280"/>
      <c r="K34" s="280"/>
      <c r="L34" s="282" t="str">
        <f t="shared" si="24"/>
        <v/>
      </c>
      <c r="M34" s="283" t="str">
        <f t="shared" si="25"/>
        <v/>
      </c>
      <c r="N34" s="283" t="str">
        <f t="shared" si="3"/>
        <v/>
      </c>
      <c r="O34" s="280"/>
      <c r="P34" s="280"/>
      <c r="Q34" s="280"/>
      <c r="R34" s="26">
        <f t="shared" si="26"/>
        <v>0</v>
      </c>
      <c r="T34" s="26" t="str">
        <f t="shared" si="4"/>
        <v/>
      </c>
      <c r="U34" s="25"/>
      <c r="V34" s="25"/>
      <c r="W34" s="25"/>
      <c r="X34" s="284" t="str">
        <f t="shared" si="27"/>
        <v/>
      </c>
      <c r="Y34" s="26" t="str">
        <f t="shared" si="5"/>
        <v/>
      </c>
      <c r="Z34" s="25"/>
      <c r="AA34" s="25"/>
      <c r="AB34" s="283" t="str">
        <f t="shared" si="28"/>
        <v/>
      </c>
      <c r="AC34" s="26" t="str">
        <f t="shared" si="6"/>
        <v/>
      </c>
      <c r="AD34" s="25"/>
      <c r="AE34" s="25"/>
      <c r="AF34" s="283" t="str">
        <f t="shared" si="29"/>
        <v/>
      </c>
      <c r="AG34" s="26" t="str">
        <f t="shared" si="7"/>
        <v/>
      </c>
      <c r="AH34" s="25"/>
      <c r="AI34" s="25"/>
      <c r="AJ34" s="283" t="str">
        <f t="shared" si="30"/>
        <v/>
      </c>
      <c r="AK34" s="26" t="str">
        <f t="shared" si="8"/>
        <v/>
      </c>
      <c r="AL34" s="25"/>
      <c r="AM34" s="25"/>
      <c r="AN34" s="283" t="str">
        <f t="shared" si="31"/>
        <v/>
      </c>
      <c r="AP34" s="26" t="str">
        <f t="shared" si="9"/>
        <v/>
      </c>
      <c r="AQ34" s="25"/>
      <c r="AR34" s="26" t="str">
        <f t="shared" si="10"/>
        <v/>
      </c>
      <c r="AT34" s="27" t="str">
        <f t="shared" si="32"/>
        <v/>
      </c>
      <c r="AU34" s="27" t="str">
        <f t="shared" si="11"/>
        <v/>
      </c>
      <c r="AV34" s="27" t="str">
        <f t="shared" si="12"/>
        <v/>
      </c>
      <c r="AW34" s="27" t="str">
        <f t="shared" si="13"/>
        <v/>
      </c>
      <c r="AX34" s="27" t="str">
        <f t="shared" si="14"/>
        <v/>
      </c>
      <c r="AY34" s="27" t="str">
        <f t="shared" si="33"/>
        <v/>
      </c>
      <c r="AZ34" s="27" t="str">
        <f t="shared" si="34"/>
        <v/>
      </c>
      <c r="BA34" s="27" t="str">
        <f t="shared" si="35"/>
        <v/>
      </c>
      <c r="BB34" s="27" t="str">
        <f t="shared" si="36"/>
        <v/>
      </c>
      <c r="BC34" s="27" t="str">
        <f t="shared" si="37"/>
        <v/>
      </c>
      <c r="BD34" s="27" t="str">
        <f t="shared" si="15"/>
        <v/>
      </c>
      <c r="BE34" s="27" t="str">
        <f t="shared" si="16"/>
        <v/>
      </c>
      <c r="BF34" s="27" t="str">
        <f t="shared" si="17"/>
        <v/>
      </c>
      <c r="BG34" s="27" t="str">
        <f t="shared" si="18"/>
        <v/>
      </c>
      <c r="BH34" s="27" t="str">
        <f t="shared" si="19"/>
        <v/>
      </c>
      <c r="BJ34" s="28"/>
      <c r="BK34" s="285"/>
      <c r="BL34" s="286"/>
      <c r="BM34" s="285"/>
      <c r="BN34" s="287">
        <f t="shared" si="20"/>
        <v>0</v>
      </c>
      <c r="BO34" s="287">
        <f t="shared" si="38"/>
        <v>0</v>
      </c>
    </row>
    <row r="35" spans="2:67" x14ac:dyDescent="0.25">
      <c r="B35" s="22" t="str">
        <f t="shared" si="21"/>
        <v/>
      </c>
      <c r="C35" s="23"/>
      <c r="D35" s="24"/>
      <c r="E35" s="280"/>
      <c r="F35" s="280"/>
      <c r="G35" s="281" t="str">
        <f t="shared" si="22"/>
        <v/>
      </c>
      <c r="H35" s="280"/>
      <c r="I35" s="281" t="str">
        <f t="shared" si="23"/>
        <v/>
      </c>
      <c r="J35" s="280"/>
      <c r="K35" s="280"/>
      <c r="L35" s="282" t="str">
        <f t="shared" si="24"/>
        <v/>
      </c>
      <c r="M35" s="283" t="str">
        <f t="shared" si="25"/>
        <v/>
      </c>
      <c r="N35" s="283" t="str">
        <f t="shared" si="3"/>
        <v/>
      </c>
      <c r="O35" s="280"/>
      <c r="P35" s="280"/>
      <c r="Q35" s="280"/>
      <c r="R35" s="26">
        <f t="shared" si="26"/>
        <v>0</v>
      </c>
      <c r="T35" s="26" t="str">
        <f t="shared" si="4"/>
        <v/>
      </c>
      <c r="U35" s="25"/>
      <c r="V35" s="25"/>
      <c r="W35" s="25"/>
      <c r="X35" s="284" t="str">
        <f t="shared" si="27"/>
        <v/>
      </c>
      <c r="Y35" s="26" t="str">
        <f t="shared" si="5"/>
        <v/>
      </c>
      <c r="Z35" s="25"/>
      <c r="AA35" s="25"/>
      <c r="AB35" s="283" t="str">
        <f t="shared" si="28"/>
        <v/>
      </c>
      <c r="AC35" s="26" t="str">
        <f t="shared" si="6"/>
        <v/>
      </c>
      <c r="AD35" s="25"/>
      <c r="AE35" s="25"/>
      <c r="AF35" s="283" t="str">
        <f t="shared" si="29"/>
        <v/>
      </c>
      <c r="AG35" s="26" t="str">
        <f t="shared" si="7"/>
        <v/>
      </c>
      <c r="AH35" s="25"/>
      <c r="AI35" s="25"/>
      <c r="AJ35" s="283" t="str">
        <f t="shared" si="30"/>
        <v/>
      </c>
      <c r="AK35" s="26" t="str">
        <f t="shared" si="8"/>
        <v/>
      </c>
      <c r="AL35" s="25"/>
      <c r="AM35" s="25"/>
      <c r="AN35" s="283" t="str">
        <f t="shared" si="31"/>
        <v/>
      </c>
      <c r="AP35" s="26" t="str">
        <f t="shared" si="9"/>
        <v/>
      </c>
      <c r="AQ35" s="25"/>
      <c r="AR35" s="26" t="str">
        <f t="shared" si="10"/>
        <v/>
      </c>
      <c r="AT35" s="27" t="str">
        <f t="shared" si="32"/>
        <v/>
      </c>
      <c r="AU35" s="27" t="str">
        <f t="shared" si="11"/>
        <v/>
      </c>
      <c r="AV35" s="27" t="str">
        <f t="shared" si="12"/>
        <v/>
      </c>
      <c r="AW35" s="27" t="str">
        <f t="shared" si="13"/>
        <v/>
      </c>
      <c r="AX35" s="27" t="str">
        <f t="shared" si="14"/>
        <v/>
      </c>
      <c r="AY35" s="27" t="str">
        <f t="shared" si="33"/>
        <v/>
      </c>
      <c r="AZ35" s="27" t="str">
        <f t="shared" si="34"/>
        <v/>
      </c>
      <c r="BA35" s="27" t="str">
        <f t="shared" si="35"/>
        <v/>
      </c>
      <c r="BB35" s="27" t="str">
        <f t="shared" si="36"/>
        <v/>
      </c>
      <c r="BC35" s="27" t="str">
        <f t="shared" si="37"/>
        <v/>
      </c>
      <c r="BD35" s="27" t="str">
        <f t="shared" si="15"/>
        <v/>
      </c>
      <c r="BE35" s="27" t="str">
        <f t="shared" si="16"/>
        <v/>
      </c>
      <c r="BF35" s="27" t="str">
        <f t="shared" si="17"/>
        <v/>
      </c>
      <c r="BG35" s="27" t="str">
        <f t="shared" si="18"/>
        <v/>
      </c>
      <c r="BH35" s="27" t="str">
        <f t="shared" si="19"/>
        <v/>
      </c>
      <c r="BJ35" s="28"/>
      <c r="BK35" s="285"/>
      <c r="BL35" s="286"/>
      <c r="BM35" s="285"/>
      <c r="BN35" s="287">
        <f t="shared" si="20"/>
        <v>0</v>
      </c>
      <c r="BO35" s="287">
        <f t="shared" si="38"/>
        <v>0</v>
      </c>
    </row>
    <row r="36" spans="2:67" x14ac:dyDescent="0.25">
      <c r="B36" s="22" t="str">
        <f t="shared" si="21"/>
        <v/>
      </c>
      <c r="C36" s="23"/>
      <c r="D36" s="24"/>
      <c r="E36" s="280"/>
      <c r="F36" s="280"/>
      <c r="G36" s="281" t="str">
        <f t="shared" si="22"/>
        <v/>
      </c>
      <c r="H36" s="280"/>
      <c r="I36" s="281" t="str">
        <f t="shared" si="23"/>
        <v/>
      </c>
      <c r="J36" s="280"/>
      <c r="K36" s="280"/>
      <c r="L36" s="282" t="str">
        <f t="shared" si="24"/>
        <v/>
      </c>
      <c r="M36" s="283" t="str">
        <f t="shared" si="25"/>
        <v/>
      </c>
      <c r="N36" s="283" t="str">
        <f t="shared" si="3"/>
        <v/>
      </c>
      <c r="O36" s="280"/>
      <c r="P36" s="280"/>
      <c r="Q36" s="280"/>
      <c r="R36" s="26">
        <f t="shared" si="26"/>
        <v>0</v>
      </c>
      <c r="T36" s="26" t="str">
        <f t="shared" si="4"/>
        <v/>
      </c>
      <c r="U36" s="25"/>
      <c r="V36" s="25"/>
      <c r="W36" s="25"/>
      <c r="X36" s="284" t="str">
        <f t="shared" si="27"/>
        <v/>
      </c>
      <c r="Y36" s="26" t="str">
        <f t="shared" si="5"/>
        <v/>
      </c>
      <c r="Z36" s="25"/>
      <c r="AA36" s="25"/>
      <c r="AB36" s="283" t="str">
        <f t="shared" si="28"/>
        <v/>
      </c>
      <c r="AC36" s="26" t="str">
        <f t="shared" si="6"/>
        <v/>
      </c>
      <c r="AD36" s="25"/>
      <c r="AE36" s="25"/>
      <c r="AF36" s="283" t="str">
        <f t="shared" si="29"/>
        <v/>
      </c>
      <c r="AG36" s="26" t="str">
        <f t="shared" si="7"/>
        <v/>
      </c>
      <c r="AH36" s="25"/>
      <c r="AI36" s="25"/>
      <c r="AJ36" s="283" t="str">
        <f t="shared" si="30"/>
        <v/>
      </c>
      <c r="AK36" s="26" t="str">
        <f t="shared" si="8"/>
        <v/>
      </c>
      <c r="AL36" s="25"/>
      <c r="AM36" s="25"/>
      <c r="AN36" s="283" t="str">
        <f t="shared" si="31"/>
        <v/>
      </c>
      <c r="AP36" s="26" t="str">
        <f t="shared" si="9"/>
        <v/>
      </c>
      <c r="AQ36" s="25"/>
      <c r="AR36" s="26" t="str">
        <f t="shared" si="10"/>
        <v/>
      </c>
      <c r="AT36" s="27" t="str">
        <f t="shared" si="32"/>
        <v/>
      </c>
      <c r="AU36" s="27" t="str">
        <f t="shared" si="11"/>
        <v/>
      </c>
      <c r="AV36" s="27" t="str">
        <f t="shared" si="12"/>
        <v/>
      </c>
      <c r="AW36" s="27" t="str">
        <f t="shared" si="13"/>
        <v/>
      </c>
      <c r="AX36" s="27" t="str">
        <f t="shared" si="14"/>
        <v/>
      </c>
      <c r="AY36" s="27" t="str">
        <f t="shared" si="33"/>
        <v/>
      </c>
      <c r="AZ36" s="27" t="str">
        <f t="shared" si="34"/>
        <v/>
      </c>
      <c r="BA36" s="27" t="str">
        <f t="shared" si="35"/>
        <v/>
      </c>
      <c r="BB36" s="27" t="str">
        <f t="shared" si="36"/>
        <v/>
      </c>
      <c r="BC36" s="27" t="str">
        <f t="shared" si="37"/>
        <v/>
      </c>
      <c r="BD36" s="27" t="str">
        <f t="shared" si="15"/>
        <v/>
      </c>
      <c r="BE36" s="27" t="str">
        <f t="shared" si="16"/>
        <v/>
      </c>
      <c r="BF36" s="27" t="str">
        <f t="shared" si="17"/>
        <v/>
      </c>
      <c r="BG36" s="27" t="str">
        <f t="shared" si="18"/>
        <v/>
      </c>
      <c r="BH36" s="27" t="str">
        <f t="shared" si="19"/>
        <v/>
      </c>
      <c r="BJ36" s="28"/>
      <c r="BK36" s="285"/>
      <c r="BL36" s="286"/>
      <c r="BM36" s="285"/>
      <c r="BN36" s="287">
        <f t="shared" si="20"/>
        <v>0</v>
      </c>
      <c r="BO36" s="287">
        <f t="shared" si="38"/>
        <v>0</v>
      </c>
    </row>
    <row r="37" spans="2:67" x14ac:dyDescent="0.25">
      <c r="B37" s="22" t="str">
        <f t="shared" si="21"/>
        <v/>
      </c>
      <c r="C37" s="23"/>
      <c r="D37" s="24"/>
      <c r="E37" s="280"/>
      <c r="F37" s="280"/>
      <c r="G37" s="281" t="str">
        <f t="shared" si="22"/>
        <v/>
      </c>
      <c r="H37" s="280"/>
      <c r="I37" s="281" t="str">
        <f t="shared" si="23"/>
        <v/>
      </c>
      <c r="J37" s="280"/>
      <c r="K37" s="280"/>
      <c r="L37" s="282" t="str">
        <f t="shared" si="24"/>
        <v/>
      </c>
      <c r="M37" s="283" t="str">
        <f t="shared" si="25"/>
        <v/>
      </c>
      <c r="N37" s="283" t="str">
        <f t="shared" si="3"/>
        <v/>
      </c>
      <c r="O37" s="280"/>
      <c r="P37" s="280"/>
      <c r="Q37" s="280"/>
      <c r="R37" s="26">
        <f t="shared" si="26"/>
        <v>0</v>
      </c>
      <c r="T37" s="26" t="str">
        <f t="shared" si="4"/>
        <v/>
      </c>
      <c r="U37" s="25"/>
      <c r="V37" s="25"/>
      <c r="W37" s="25"/>
      <c r="X37" s="284" t="str">
        <f t="shared" si="27"/>
        <v/>
      </c>
      <c r="Y37" s="26" t="str">
        <f t="shared" si="5"/>
        <v/>
      </c>
      <c r="Z37" s="25"/>
      <c r="AA37" s="25"/>
      <c r="AB37" s="283" t="str">
        <f t="shared" si="28"/>
        <v/>
      </c>
      <c r="AC37" s="26" t="str">
        <f t="shared" si="6"/>
        <v/>
      </c>
      <c r="AD37" s="25"/>
      <c r="AE37" s="25"/>
      <c r="AF37" s="283" t="str">
        <f t="shared" si="29"/>
        <v/>
      </c>
      <c r="AG37" s="26" t="str">
        <f t="shared" si="7"/>
        <v/>
      </c>
      <c r="AH37" s="25"/>
      <c r="AI37" s="25"/>
      <c r="AJ37" s="283" t="str">
        <f t="shared" si="30"/>
        <v/>
      </c>
      <c r="AK37" s="26" t="str">
        <f t="shared" si="8"/>
        <v/>
      </c>
      <c r="AL37" s="25"/>
      <c r="AM37" s="25"/>
      <c r="AN37" s="283" t="str">
        <f t="shared" si="31"/>
        <v/>
      </c>
      <c r="AP37" s="26" t="str">
        <f t="shared" si="9"/>
        <v/>
      </c>
      <c r="AQ37" s="25"/>
      <c r="AR37" s="26" t="str">
        <f t="shared" si="10"/>
        <v/>
      </c>
      <c r="AT37" s="27" t="str">
        <f t="shared" si="32"/>
        <v/>
      </c>
      <c r="AU37" s="27" t="str">
        <f t="shared" si="11"/>
        <v/>
      </c>
      <c r="AV37" s="27" t="str">
        <f t="shared" si="12"/>
        <v/>
      </c>
      <c r="AW37" s="27" t="str">
        <f t="shared" si="13"/>
        <v/>
      </c>
      <c r="AX37" s="27" t="str">
        <f t="shared" si="14"/>
        <v/>
      </c>
      <c r="AY37" s="27" t="str">
        <f t="shared" si="33"/>
        <v/>
      </c>
      <c r="AZ37" s="27" t="str">
        <f t="shared" si="34"/>
        <v/>
      </c>
      <c r="BA37" s="27" t="str">
        <f t="shared" si="35"/>
        <v/>
      </c>
      <c r="BB37" s="27" t="str">
        <f t="shared" si="36"/>
        <v/>
      </c>
      <c r="BC37" s="27" t="str">
        <f t="shared" si="37"/>
        <v/>
      </c>
      <c r="BD37" s="27" t="str">
        <f t="shared" si="15"/>
        <v/>
      </c>
      <c r="BE37" s="27" t="str">
        <f t="shared" si="16"/>
        <v/>
      </c>
      <c r="BF37" s="27" t="str">
        <f t="shared" si="17"/>
        <v/>
      </c>
      <c r="BG37" s="27" t="str">
        <f t="shared" si="18"/>
        <v/>
      </c>
      <c r="BH37" s="27" t="str">
        <f t="shared" si="19"/>
        <v/>
      </c>
      <c r="BJ37" s="28"/>
      <c r="BK37" s="285"/>
      <c r="BL37" s="286"/>
      <c r="BM37" s="285"/>
      <c r="BN37" s="287">
        <f t="shared" si="20"/>
        <v>0</v>
      </c>
      <c r="BO37" s="287">
        <f t="shared" si="38"/>
        <v>0</v>
      </c>
    </row>
    <row r="38" spans="2:67" x14ac:dyDescent="0.25">
      <c r="B38" s="22" t="str">
        <f t="shared" si="21"/>
        <v/>
      </c>
      <c r="C38" s="23"/>
      <c r="D38" s="24"/>
      <c r="E38" s="280"/>
      <c r="F38" s="280"/>
      <c r="G38" s="281" t="str">
        <f t="shared" si="22"/>
        <v/>
      </c>
      <c r="H38" s="280"/>
      <c r="I38" s="281" t="str">
        <f t="shared" si="23"/>
        <v/>
      </c>
      <c r="J38" s="280"/>
      <c r="K38" s="280"/>
      <c r="L38" s="282" t="str">
        <f t="shared" si="24"/>
        <v/>
      </c>
      <c r="M38" s="283" t="str">
        <f t="shared" si="25"/>
        <v/>
      </c>
      <c r="N38" s="283" t="str">
        <f t="shared" si="3"/>
        <v/>
      </c>
      <c r="O38" s="280"/>
      <c r="P38" s="280"/>
      <c r="Q38" s="280"/>
      <c r="R38" s="26">
        <f t="shared" si="26"/>
        <v>0</v>
      </c>
      <c r="T38" s="26" t="str">
        <f t="shared" si="4"/>
        <v/>
      </c>
      <c r="U38" s="25"/>
      <c r="V38" s="25"/>
      <c r="W38" s="25"/>
      <c r="X38" s="284" t="str">
        <f t="shared" si="27"/>
        <v/>
      </c>
      <c r="Y38" s="26" t="str">
        <f t="shared" si="5"/>
        <v/>
      </c>
      <c r="Z38" s="25"/>
      <c r="AA38" s="25"/>
      <c r="AB38" s="283" t="str">
        <f t="shared" si="28"/>
        <v/>
      </c>
      <c r="AC38" s="26" t="str">
        <f t="shared" si="6"/>
        <v/>
      </c>
      <c r="AD38" s="25"/>
      <c r="AE38" s="25"/>
      <c r="AF38" s="283" t="str">
        <f t="shared" si="29"/>
        <v/>
      </c>
      <c r="AG38" s="26" t="str">
        <f t="shared" si="7"/>
        <v/>
      </c>
      <c r="AH38" s="25"/>
      <c r="AI38" s="25"/>
      <c r="AJ38" s="283" t="str">
        <f t="shared" si="30"/>
        <v/>
      </c>
      <c r="AK38" s="26" t="str">
        <f t="shared" si="8"/>
        <v/>
      </c>
      <c r="AL38" s="25"/>
      <c r="AM38" s="25"/>
      <c r="AN38" s="283" t="str">
        <f t="shared" si="31"/>
        <v/>
      </c>
      <c r="AP38" s="26" t="str">
        <f t="shared" si="9"/>
        <v/>
      </c>
      <c r="AQ38" s="25"/>
      <c r="AR38" s="26" t="str">
        <f t="shared" si="10"/>
        <v/>
      </c>
      <c r="AT38" s="27" t="str">
        <f t="shared" si="32"/>
        <v/>
      </c>
      <c r="AU38" s="27" t="str">
        <f t="shared" si="11"/>
        <v/>
      </c>
      <c r="AV38" s="27" t="str">
        <f t="shared" si="12"/>
        <v/>
      </c>
      <c r="AW38" s="27" t="str">
        <f t="shared" si="13"/>
        <v/>
      </c>
      <c r="AX38" s="27" t="str">
        <f t="shared" si="14"/>
        <v/>
      </c>
      <c r="AY38" s="27" t="str">
        <f t="shared" si="33"/>
        <v/>
      </c>
      <c r="AZ38" s="27" t="str">
        <f t="shared" si="34"/>
        <v/>
      </c>
      <c r="BA38" s="27" t="str">
        <f t="shared" si="35"/>
        <v/>
      </c>
      <c r="BB38" s="27" t="str">
        <f t="shared" si="36"/>
        <v/>
      </c>
      <c r="BC38" s="27" t="str">
        <f t="shared" si="37"/>
        <v/>
      </c>
      <c r="BD38" s="27" t="str">
        <f t="shared" si="15"/>
        <v/>
      </c>
      <c r="BE38" s="27" t="str">
        <f t="shared" si="16"/>
        <v/>
      </c>
      <c r="BF38" s="27" t="str">
        <f t="shared" si="17"/>
        <v/>
      </c>
      <c r="BG38" s="27" t="str">
        <f t="shared" si="18"/>
        <v/>
      </c>
      <c r="BH38" s="27" t="str">
        <f t="shared" si="19"/>
        <v/>
      </c>
      <c r="BJ38" s="28"/>
      <c r="BK38" s="285"/>
      <c r="BL38" s="286"/>
      <c r="BM38" s="285"/>
      <c r="BN38" s="287">
        <f t="shared" si="20"/>
        <v>0</v>
      </c>
      <c r="BO38" s="287">
        <f t="shared" si="38"/>
        <v>0</v>
      </c>
    </row>
    <row r="39" spans="2:67" x14ac:dyDescent="0.25">
      <c r="B39" s="22" t="str">
        <f t="shared" si="21"/>
        <v/>
      </c>
      <c r="C39" s="23"/>
      <c r="D39" s="24"/>
      <c r="E39" s="280"/>
      <c r="F39" s="280"/>
      <c r="G39" s="281" t="str">
        <f t="shared" si="22"/>
        <v/>
      </c>
      <c r="H39" s="280"/>
      <c r="I39" s="281" t="str">
        <f t="shared" si="23"/>
        <v/>
      </c>
      <c r="J39" s="280"/>
      <c r="K39" s="280"/>
      <c r="L39" s="282" t="str">
        <f t="shared" ref="L39" si="39">IF(SUM(J39:K39)&gt;0,SUM(J39:K39),"")</f>
        <v/>
      </c>
      <c r="M39" s="283" t="str">
        <f t="shared" si="25"/>
        <v/>
      </c>
      <c r="N39" s="283" t="str">
        <f t="shared" si="3"/>
        <v/>
      </c>
      <c r="O39" s="280"/>
      <c r="P39" s="280"/>
      <c r="Q39" s="280"/>
      <c r="R39" s="26">
        <f t="shared" si="26"/>
        <v>0</v>
      </c>
      <c r="T39" s="26" t="str">
        <f t="shared" si="4"/>
        <v/>
      </c>
      <c r="U39" s="25"/>
      <c r="V39" s="25"/>
      <c r="W39" s="25"/>
      <c r="X39" s="284" t="str">
        <f t="shared" si="27"/>
        <v/>
      </c>
      <c r="Y39" s="26" t="str">
        <f t="shared" si="5"/>
        <v/>
      </c>
      <c r="Z39" s="25"/>
      <c r="AA39" s="25"/>
      <c r="AB39" s="283" t="str">
        <f t="shared" si="28"/>
        <v/>
      </c>
      <c r="AC39" s="26" t="str">
        <f t="shared" si="6"/>
        <v/>
      </c>
      <c r="AD39" s="25"/>
      <c r="AE39" s="25"/>
      <c r="AF39" s="283" t="str">
        <f t="shared" si="29"/>
        <v/>
      </c>
      <c r="AG39" s="26" t="str">
        <f t="shared" si="7"/>
        <v/>
      </c>
      <c r="AH39" s="25"/>
      <c r="AI39" s="25"/>
      <c r="AJ39" s="283" t="str">
        <f t="shared" si="30"/>
        <v/>
      </c>
      <c r="AK39" s="26" t="str">
        <f t="shared" si="8"/>
        <v/>
      </c>
      <c r="AL39" s="25"/>
      <c r="AM39" s="25"/>
      <c r="AN39" s="283" t="str">
        <f t="shared" si="31"/>
        <v/>
      </c>
      <c r="AP39" s="26" t="str">
        <f t="shared" si="9"/>
        <v/>
      </c>
      <c r="AQ39" s="25"/>
      <c r="AR39" s="26" t="str">
        <f t="shared" si="10"/>
        <v/>
      </c>
      <c r="AT39" s="27" t="str">
        <f t="shared" si="32"/>
        <v/>
      </c>
      <c r="AU39" s="27" t="str">
        <f t="shared" si="11"/>
        <v/>
      </c>
      <c r="AV39" s="27" t="str">
        <f t="shared" si="12"/>
        <v/>
      </c>
      <c r="AW39" s="27" t="str">
        <f t="shared" si="13"/>
        <v/>
      </c>
      <c r="AX39" s="27" t="str">
        <f t="shared" si="14"/>
        <v/>
      </c>
      <c r="AY39" s="27" t="str">
        <f t="shared" si="33"/>
        <v/>
      </c>
      <c r="AZ39" s="27" t="str">
        <f t="shared" si="34"/>
        <v/>
      </c>
      <c r="BA39" s="27" t="str">
        <f t="shared" si="35"/>
        <v/>
      </c>
      <c r="BB39" s="27" t="str">
        <f t="shared" si="36"/>
        <v/>
      </c>
      <c r="BC39" s="27" t="str">
        <f t="shared" si="37"/>
        <v/>
      </c>
      <c r="BD39" s="27" t="str">
        <f t="shared" si="15"/>
        <v/>
      </c>
      <c r="BE39" s="27" t="str">
        <f t="shared" si="16"/>
        <v/>
      </c>
      <c r="BF39" s="27" t="str">
        <f t="shared" si="17"/>
        <v/>
      </c>
      <c r="BG39" s="27" t="str">
        <f t="shared" si="18"/>
        <v/>
      </c>
      <c r="BH39" s="27" t="str">
        <f t="shared" si="19"/>
        <v/>
      </c>
      <c r="BJ39" s="28"/>
      <c r="BK39" s="285"/>
      <c r="BL39" s="286"/>
      <c r="BM39" s="285"/>
      <c r="BN39" s="287">
        <f t="shared" si="20"/>
        <v>0</v>
      </c>
      <c r="BO39" s="287">
        <f t="shared" si="38"/>
        <v>0</v>
      </c>
    </row>
    <row r="40" spans="2:67" x14ac:dyDescent="0.25">
      <c r="AK40" s="157"/>
    </row>
  </sheetData>
  <sheetProtection selectLockedCells="1"/>
  <protectedRanges>
    <protectedRange sqref="AP13:AR39 E14:W39 C13:W13 Y13:AN39" name="Range1"/>
  </protectedRanges>
  <mergeCells count="25">
    <mergeCell ref="AP7:AR8"/>
    <mergeCell ref="AT7:AX7"/>
    <mergeCell ref="AY7:BC7"/>
    <mergeCell ref="BD7:BH7"/>
    <mergeCell ref="BJ7:BO7"/>
    <mergeCell ref="BM8:BM9"/>
    <mergeCell ref="BN8:BN9"/>
    <mergeCell ref="BO8:BO9"/>
    <mergeCell ref="AT8:AX8"/>
    <mergeCell ref="AY8:BC8"/>
    <mergeCell ref="BD8:BH8"/>
    <mergeCell ref="BJ8:BJ9"/>
    <mergeCell ref="BK8:BK9"/>
    <mergeCell ref="BL8:BL9"/>
    <mergeCell ref="T7:AN7"/>
    <mergeCell ref="B2:D2"/>
    <mergeCell ref="B7:B9"/>
    <mergeCell ref="C7:D8"/>
    <mergeCell ref="E7:N8"/>
    <mergeCell ref="O7:R8"/>
    <mergeCell ref="T8:X8"/>
    <mergeCell ref="Y8:AB8"/>
    <mergeCell ref="AC8:AF8"/>
    <mergeCell ref="AG8:AJ8"/>
    <mergeCell ref="AK8:AN8"/>
  </mergeCells>
  <conditionalFormatting sqref="AR10">
    <cfRule type="cellIs" dxfId="5" priority="1" operator="greaterThan">
      <formula>0</formula>
    </cfRule>
    <cfRule type="cellIs" dxfId="4" priority="4" operator="lessThan">
      <formula>0</formula>
    </cfRule>
  </conditionalFormatting>
  <conditionalFormatting sqref="AR13:AR39">
    <cfRule type="cellIs" dxfId="3" priority="2" operator="greaterThan">
      <formula>0</formula>
    </cfRule>
    <cfRule type="cellIs" dxfId="2" priority="3" operator="lessThan">
      <formula>0</formula>
    </cfRule>
  </conditionalFormatting>
  <dataValidations count="3">
    <dataValidation type="list" allowBlank="1" showInputMessage="1" showErrorMessage="1" sqref="BJ13:BJ39">
      <formula1>#REF!</formula1>
    </dataValidation>
    <dataValidation type="list" allowBlank="1" showInputMessage="1" showErrorMessage="1" sqref="C4">
      <formula1>$G$2:$R$2</formula1>
    </dataValidation>
    <dataValidation type="list" allowBlank="1" showInputMessage="1" showErrorMessage="1" sqref="C5">
      <formula1>"1, 2, 3, 4, 5, 6, 7, 8, 9, 10, 11, 12"</formula1>
    </dataValidation>
  </dataValidations>
  <pageMargins left="0.25" right="0.22" top="0.25" bottom="0.5" header="0" footer="0.25"/>
  <pageSetup paperSize="9" scale="6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showGridLines="0" topLeftCell="A2" zoomScaleNormal="100" workbookViewId="0">
      <selection activeCell="B27" sqref="B27"/>
    </sheetView>
  </sheetViews>
  <sheetFormatPr defaultRowHeight="11.25" x14ac:dyDescent="0.2"/>
  <cols>
    <col min="1" max="1" width="13.85546875" style="392" customWidth="1"/>
    <col min="2" max="2" width="24.42578125" style="393" customWidth="1"/>
    <col min="3" max="3" width="43" style="394" customWidth="1"/>
    <col min="4" max="4" width="11.140625" style="395" customWidth="1"/>
    <col min="5" max="8" width="11.140625" style="295" customWidth="1"/>
    <col min="9" max="11" width="10.28515625" style="295" customWidth="1"/>
    <col min="12" max="13" width="11.5703125" style="295" customWidth="1"/>
    <col min="14" max="14" width="11.5703125" style="296" customWidth="1"/>
    <col min="15" max="16" width="9.140625" style="297"/>
    <col min="17" max="16384" width="9.140625" style="298"/>
  </cols>
  <sheetData>
    <row r="1" spans="1:16" hidden="1" x14ac:dyDescent="0.2">
      <c r="A1" s="291"/>
      <c r="B1" s="291"/>
      <c r="C1" s="292"/>
      <c r="D1" s="293"/>
      <c r="E1" s="294"/>
      <c r="F1" s="294"/>
    </row>
    <row r="2" spans="1:16" x14ac:dyDescent="0.2">
      <c r="A2" s="299"/>
      <c r="B2" s="300"/>
      <c r="C2" s="301"/>
      <c r="D2" s="302"/>
      <c r="E2" s="298"/>
      <c r="F2" s="298"/>
      <c r="H2" s="301" t="s">
        <v>214</v>
      </c>
      <c r="I2" s="303">
        <v>41180</v>
      </c>
      <c r="J2" s="303"/>
      <c r="K2" s="303"/>
      <c r="L2" s="303"/>
      <c r="M2" s="303"/>
      <c r="N2" s="304"/>
    </row>
    <row r="3" spans="1:16" s="309" customFormat="1" x14ac:dyDescent="0.2">
      <c r="A3" s="305"/>
      <c r="B3" s="306"/>
      <c r="C3" s="307"/>
      <c r="D3" s="308"/>
      <c r="G3" s="306"/>
      <c r="H3" s="408" t="s">
        <v>215</v>
      </c>
      <c r="I3" s="409" t="s">
        <v>307</v>
      </c>
      <c r="J3" s="409"/>
      <c r="K3" s="310"/>
      <c r="L3" s="310"/>
      <c r="M3" s="310"/>
      <c r="N3" s="311"/>
      <c r="O3" s="312"/>
      <c r="P3" s="312"/>
    </row>
    <row r="4" spans="1:16" ht="20.25" x14ac:dyDescent="0.2">
      <c r="A4" s="546" t="s">
        <v>213</v>
      </c>
      <c r="B4" s="546"/>
      <c r="C4" s="546"/>
      <c r="D4" s="546"/>
      <c r="E4" s="546"/>
      <c r="F4" s="546"/>
      <c r="G4" s="546"/>
      <c r="H4" s="546"/>
      <c r="I4" s="546"/>
      <c r="J4" s="313"/>
      <c r="K4" s="313"/>
      <c r="L4" s="313"/>
      <c r="M4" s="313"/>
      <c r="N4" s="314"/>
    </row>
    <row r="5" spans="1:16" x14ac:dyDescent="0.2">
      <c r="A5" s="315"/>
      <c r="B5" s="315"/>
      <c r="C5" s="315"/>
      <c r="D5" s="302"/>
      <c r="E5" s="315"/>
      <c r="F5" s="315"/>
      <c r="G5" s="316"/>
    </row>
    <row r="6" spans="1:16" x14ac:dyDescent="0.2">
      <c r="A6" s="317"/>
      <c r="B6" s="317" t="s">
        <v>225</v>
      </c>
      <c r="C6" s="545" t="s">
        <v>226</v>
      </c>
      <c r="D6" s="545"/>
      <c r="E6" s="545"/>
      <c r="F6" s="545"/>
      <c r="G6" s="318"/>
      <c r="J6" s="319"/>
      <c r="K6" s="319"/>
      <c r="L6" s="319"/>
      <c r="M6" s="319"/>
      <c r="N6" s="320"/>
    </row>
    <row r="7" spans="1:16" x14ac:dyDescent="0.2">
      <c r="A7" s="317"/>
      <c r="B7" s="317" t="s">
        <v>228</v>
      </c>
      <c r="C7" s="547"/>
      <c r="D7" s="545"/>
      <c r="E7" s="545"/>
      <c r="F7" s="545"/>
      <c r="G7" s="318"/>
    </row>
    <row r="8" spans="1:16" x14ac:dyDescent="0.2">
      <c r="A8" s="317"/>
      <c r="B8" s="317" t="s">
        <v>231</v>
      </c>
      <c r="C8" s="545"/>
      <c r="D8" s="545"/>
      <c r="E8" s="545"/>
      <c r="F8" s="545"/>
      <c r="G8" s="318"/>
    </row>
    <row r="9" spans="1:16" x14ac:dyDescent="0.2">
      <c r="A9" s="317"/>
      <c r="B9" s="317" t="s">
        <v>233</v>
      </c>
      <c r="C9" s="545"/>
      <c r="D9" s="545"/>
      <c r="E9" s="545"/>
      <c r="F9" s="545"/>
      <c r="G9" s="318"/>
    </row>
    <row r="10" spans="1:16" x14ac:dyDescent="0.2">
      <c r="A10" s="317"/>
      <c r="B10" s="317" t="s">
        <v>236</v>
      </c>
      <c r="C10" s="545"/>
      <c r="D10" s="545"/>
      <c r="E10" s="545"/>
      <c r="F10" s="545"/>
      <c r="G10" s="318"/>
    </row>
    <row r="11" spans="1:16" x14ac:dyDescent="0.2">
      <c r="A11" s="317"/>
      <c r="B11" s="317" t="s">
        <v>238</v>
      </c>
      <c r="C11" s="545"/>
      <c r="D11" s="545"/>
      <c r="E11" s="545"/>
      <c r="F11" s="545"/>
      <c r="G11" s="318"/>
    </row>
    <row r="12" spans="1:16" x14ac:dyDescent="0.2">
      <c r="A12" s="317"/>
      <c r="B12" s="317" t="s">
        <v>241</v>
      </c>
      <c r="C12" s="545"/>
      <c r="D12" s="545"/>
      <c r="E12" s="545"/>
      <c r="F12" s="545"/>
      <c r="G12" s="318"/>
    </row>
    <row r="13" spans="1:16" x14ac:dyDescent="0.2">
      <c r="A13" s="317"/>
      <c r="B13" s="317" t="s">
        <v>308</v>
      </c>
      <c r="C13" s="321">
        <v>11</v>
      </c>
      <c r="D13" s="321"/>
      <c r="E13" s="321"/>
      <c r="F13" s="321"/>
      <c r="G13" s="318"/>
    </row>
    <row r="14" spans="1:16" x14ac:dyDescent="0.2">
      <c r="A14" s="317"/>
      <c r="B14" s="317" t="s">
        <v>309</v>
      </c>
      <c r="C14" s="321">
        <v>2</v>
      </c>
      <c r="D14" s="321"/>
      <c r="E14" s="321"/>
      <c r="F14" s="321"/>
      <c r="G14" s="318"/>
    </row>
    <row r="15" spans="1:16" x14ac:dyDescent="0.2">
      <c r="A15" s="317"/>
      <c r="B15" s="317" t="s">
        <v>425</v>
      </c>
      <c r="C15" s="321" t="s">
        <v>426</v>
      </c>
      <c r="D15" s="322" t="s">
        <v>427</v>
      </c>
      <c r="E15" s="321"/>
      <c r="F15" s="321"/>
      <c r="G15" s="318"/>
    </row>
    <row r="16" spans="1:16" x14ac:dyDescent="0.2">
      <c r="A16" s="317"/>
      <c r="B16" s="317" t="s">
        <v>428</v>
      </c>
      <c r="C16" s="545">
        <v>21500</v>
      </c>
      <c r="D16" s="545"/>
      <c r="E16" s="545"/>
      <c r="F16" s="545"/>
      <c r="G16" s="318"/>
    </row>
    <row r="17" spans="1:16" ht="12" thickBot="1" x14ac:dyDescent="0.25">
      <c r="A17" s="317"/>
      <c r="B17" s="317"/>
      <c r="C17" s="323"/>
      <c r="D17" s="324"/>
      <c r="E17" s="317"/>
      <c r="F17" s="317"/>
      <c r="H17" s="325"/>
      <c r="I17" s="325"/>
      <c r="J17" s="325"/>
      <c r="K17" s="325"/>
      <c r="L17" s="325"/>
      <c r="M17" s="325"/>
      <c r="N17" s="326"/>
    </row>
    <row r="18" spans="1:16" ht="15" customHeight="1" x14ac:dyDescent="0.2">
      <c r="A18" s="551" t="s">
        <v>310</v>
      </c>
      <c r="B18" s="552"/>
      <c r="C18" s="552"/>
      <c r="D18" s="552"/>
      <c r="E18" s="552"/>
      <c r="F18" s="552"/>
      <c r="G18" s="552"/>
      <c r="H18" s="552"/>
      <c r="I18" s="548" t="s">
        <v>311</v>
      </c>
      <c r="J18" s="561" t="s">
        <v>312</v>
      </c>
      <c r="K18" s="548" t="s">
        <v>0</v>
      </c>
      <c r="L18" s="551" t="s">
        <v>429</v>
      </c>
      <c r="M18" s="552"/>
      <c r="N18" s="553"/>
      <c r="O18" s="557" t="s">
        <v>430</v>
      </c>
      <c r="P18" s="558"/>
    </row>
    <row r="19" spans="1:16" s="327" customFormat="1" x14ac:dyDescent="0.2">
      <c r="A19" s="554"/>
      <c r="B19" s="555"/>
      <c r="C19" s="555"/>
      <c r="D19" s="555"/>
      <c r="E19" s="555"/>
      <c r="F19" s="555"/>
      <c r="G19" s="555"/>
      <c r="H19" s="555"/>
      <c r="I19" s="549"/>
      <c r="J19" s="562" t="s">
        <v>313</v>
      </c>
      <c r="K19" s="549" t="s">
        <v>0</v>
      </c>
      <c r="L19" s="554"/>
      <c r="M19" s="555"/>
      <c r="N19" s="556"/>
      <c r="O19" s="559"/>
      <c r="P19" s="560"/>
    </row>
    <row r="20" spans="1:16" s="339" customFormat="1" ht="31.5" customHeight="1" thickBot="1" x14ac:dyDescent="0.25">
      <c r="A20" s="328" t="s">
        <v>314</v>
      </c>
      <c r="B20" s="329" t="s">
        <v>248</v>
      </c>
      <c r="C20" s="330" t="s">
        <v>249</v>
      </c>
      <c r="D20" s="331" t="s">
        <v>250</v>
      </c>
      <c r="E20" s="332" t="s">
        <v>315</v>
      </c>
      <c r="F20" s="333" t="s">
        <v>316</v>
      </c>
      <c r="G20" s="333" t="s">
        <v>431</v>
      </c>
      <c r="H20" s="334" t="s">
        <v>432</v>
      </c>
      <c r="I20" s="550"/>
      <c r="J20" s="563"/>
      <c r="K20" s="550" t="s">
        <v>0</v>
      </c>
      <c r="L20" s="335" t="s">
        <v>317</v>
      </c>
      <c r="M20" s="336" t="s">
        <v>318</v>
      </c>
      <c r="N20" s="337" t="s">
        <v>319</v>
      </c>
      <c r="O20" s="338" t="s">
        <v>239</v>
      </c>
      <c r="P20" s="338" t="s">
        <v>433</v>
      </c>
    </row>
    <row r="21" spans="1:16" s="339" customFormat="1" x14ac:dyDescent="0.2">
      <c r="A21" s="340"/>
      <c r="B21" s="341" t="s">
        <v>434</v>
      </c>
      <c r="C21" s="342"/>
      <c r="D21" s="343">
        <v>1000</v>
      </c>
      <c r="E21" s="344">
        <v>100</v>
      </c>
      <c r="F21" s="345">
        <f>D21*E21</f>
        <v>100000</v>
      </c>
      <c r="G21" s="346">
        <f>E21*1.1*1.01*$C$16</f>
        <v>2388650</v>
      </c>
      <c r="H21" s="347"/>
      <c r="I21" s="348" t="s">
        <v>435</v>
      </c>
      <c r="J21" s="349"/>
      <c r="K21" s="348"/>
      <c r="L21" s="350">
        <v>2450000</v>
      </c>
      <c r="M21" s="351">
        <v>2460309.5</v>
      </c>
      <c r="N21" s="352">
        <f>IFERROR((M21-$G21)/M21,"")</f>
        <v>2.9126213592233011E-2</v>
      </c>
      <c r="O21" s="353">
        <v>500</v>
      </c>
      <c r="P21" s="353">
        <v>500</v>
      </c>
    </row>
    <row r="22" spans="1:16" s="339" customFormat="1" x14ac:dyDescent="0.2">
      <c r="A22" s="354"/>
      <c r="B22" s="341"/>
      <c r="C22" s="355"/>
      <c r="D22" s="343"/>
      <c r="E22" s="344"/>
      <c r="F22" s="345">
        <f t="shared" ref="F22:F37" si="0">D22*E22</f>
        <v>0</v>
      </c>
      <c r="G22" s="346">
        <f t="shared" ref="G22:G37" si="1">E22*1.1*1.01*$C$16</f>
        <v>0</v>
      </c>
      <c r="H22" s="356"/>
      <c r="I22" s="348"/>
      <c r="J22" s="357"/>
      <c r="K22" s="358"/>
      <c r="L22" s="359"/>
      <c r="M22" s="351"/>
      <c r="N22" s="352" t="str">
        <f t="shared" ref="N22:N37" si="2">IFERROR((M22-$G22)/M22,"")</f>
        <v/>
      </c>
      <c r="O22" s="360"/>
      <c r="P22" s="360"/>
    </row>
    <row r="23" spans="1:16" s="339" customFormat="1" x14ac:dyDescent="0.2">
      <c r="A23" s="354"/>
      <c r="B23" s="341"/>
      <c r="C23" s="355"/>
      <c r="D23" s="343"/>
      <c r="E23" s="344"/>
      <c r="F23" s="345">
        <f t="shared" si="0"/>
        <v>0</v>
      </c>
      <c r="G23" s="346">
        <f t="shared" si="1"/>
        <v>0</v>
      </c>
      <c r="H23" s="356"/>
      <c r="I23" s="348"/>
      <c r="J23" s="357"/>
      <c r="K23" s="358"/>
      <c r="L23" s="359"/>
      <c r="M23" s="351"/>
      <c r="N23" s="352" t="str">
        <f t="shared" si="2"/>
        <v/>
      </c>
      <c r="O23" s="360"/>
      <c r="P23" s="360"/>
    </row>
    <row r="24" spans="1:16" s="339" customFormat="1" x14ac:dyDescent="0.2">
      <c r="A24" s="354"/>
      <c r="B24" s="361"/>
      <c r="C24" s="362"/>
      <c r="D24" s="363"/>
      <c r="E24" s="364"/>
      <c r="F24" s="345">
        <f>D24*E24</f>
        <v>0</v>
      </c>
      <c r="G24" s="346">
        <f t="shared" si="1"/>
        <v>0</v>
      </c>
      <c r="H24" s="365"/>
      <c r="I24" s="366"/>
      <c r="J24" s="367"/>
      <c r="K24" s="366"/>
      <c r="L24" s="368"/>
      <c r="M24" s="365"/>
      <c r="N24" s="352" t="str">
        <f t="shared" si="2"/>
        <v/>
      </c>
      <c r="O24" s="360"/>
      <c r="P24" s="360"/>
    </row>
    <row r="25" spans="1:16" s="339" customFormat="1" x14ac:dyDescent="0.2">
      <c r="A25" s="354"/>
      <c r="B25" s="361"/>
      <c r="C25" s="362"/>
      <c r="D25" s="363"/>
      <c r="E25" s="364"/>
      <c r="F25" s="345">
        <f t="shared" si="0"/>
        <v>0</v>
      </c>
      <c r="G25" s="346">
        <f t="shared" si="1"/>
        <v>0</v>
      </c>
      <c r="H25" s="365"/>
      <c r="I25" s="366"/>
      <c r="J25" s="367"/>
      <c r="K25" s="366"/>
      <c r="L25" s="368"/>
      <c r="M25" s="365"/>
      <c r="N25" s="352" t="str">
        <f t="shared" si="2"/>
        <v/>
      </c>
      <c r="O25" s="360"/>
      <c r="P25" s="360"/>
    </row>
    <row r="26" spans="1:16" s="339" customFormat="1" x14ac:dyDescent="0.2">
      <c r="A26" s="354"/>
      <c r="B26" s="361"/>
      <c r="C26" s="362"/>
      <c r="D26" s="363"/>
      <c r="E26" s="364"/>
      <c r="F26" s="345">
        <f t="shared" si="0"/>
        <v>0</v>
      </c>
      <c r="G26" s="346">
        <f t="shared" si="1"/>
        <v>0</v>
      </c>
      <c r="H26" s="365"/>
      <c r="I26" s="366"/>
      <c r="J26" s="367"/>
      <c r="K26" s="366"/>
      <c r="L26" s="368"/>
      <c r="M26" s="365"/>
      <c r="N26" s="352" t="str">
        <f t="shared" si="2"/>
        <v/>
      </c>
      <c r="O26" s="360"/>
      <c r="P26" s="360"/>
    </row>
    <row r="27" spans="1:16" s="339" customFormat="1" x14ac:dyDescent="0.2">
      <c r="A27" s="354"/>
      <c r="B27" s="361"/>
      <c r="C27" s="362"/>
      <c r="D27" s="363"/>
      <c r="E27" s="364"/>
      <c r="F27" s="345">
        <f t="shared" si="0"/>
        <v>0</v>
      </c>
      <c r="G27" s="346">
        <f t="shared" si="1"/>
        <v>0</v>
      </c>
      <c r="H27" s="365"/>
      <c r="I27" s="366"/>
      <c r="J27" s="367"/>
      <c r="K27" s="366"/>
      <c r="L27" s="368"/>
      <c r="M27" s="365"/>
      <c r="N27" s="352" t="str">
        <f t="shared" si="2"/>
        <v/>
      </c>
      <c r="O27" s="360"/>
      <c r="P27" s="360"/>
    </row>
    <row r="28" spans="1:16" s="339" customFormat="1" x14ac:dyDescent="0.2">
      <c r="A28" s="354"/>
      <c r="B28" s="361"/>
      <c r="C28" s="362"/>
      <c r="D28" s="363"/>
      <c r="E28" s="364"/>
      <c r="F28" s="345">
        <f t="shared" si="0"/>
        <v>0</v>
      </c>
      <c r="G28" s="346">
        <f t="shared" si="1"/>
        <v>0</v>
      </c>
      <c r="H28" s="365"/>
      <c r="I28" s="366"/>
      <c r="J28" s="367"/>
      <c r="K28" s="366"/>
      <c r="L28" s="368"/>
      <c r="M28" s="365"/>
      <c r="N28" s="352" t="str">
        <f t="shared" si="2"/>
        <v/>
      </c>
      <c r="O28" s="360"/>
      <c r="P28" s="360"/>
    </row>
    <row r="29" spans="1:16" s="339" customFormat="1" x14ac:dyDescent="0.2">
      <c r="A29" s="354"/>
      <c r="B29" s="361"/>
      <c r="C29" s="362"/>
      <c r="D29" s="363"/>
      <c r="E29" s="364"/>
      <c r="F29" s="345">
        <f t="shared" si="0"/>
        <v>0</v>
      </c>
      <c r="G29" s="346">
        <f t="shared" si="1"/>
        <v>0</v>
      </c>
      <c r="H29" s="365"/>
      <c r="I29" s="366"/>
      <c r="J29" s="367"/>
      <c r="K29" s="366"/>
      <c r="L29" s="368"/>
      <c r="M29" s="365"/>
      <c r="N29" s="352" t="str">
        <f t="shared" si="2"/>
        <v/>
      </c>
      <c r="O29" s="360"/>
      <c r="P29" s="360"/>
    </row>
    <row r="30" spans="1:16" s="339" customFormat="1" x14ac:dyDescent="0.2">
      <c r="A30" s="354"/>
      <c r="B30" s="361"/>
      <c r="C30" s="362"/>
      <c r="D30" s="363"/>
      <c r="E30" s="364"/>
      <c r="F30" s="345">
        <f t="shared" si="0"/>
        <v>0</v>
      </c>
      <c r="G30" s="346">
        <f t="shared" si="1"/>
        <v>0</v>
      </c>
      <c r="H30" s="365"/>
      <c r="I30" s="366"/>
      <c r="J30" s="367"/>
      <c r="K30" s="366"/>
      <c r="L30" s="368"/>
      <c r="M30" s="365"/>
      <c r="N30" s="352" t="str">
        <f t="shared" si="2"/>
        <v/>
      </c>
      <c r="O30" s="360"/>
      <c r="P30" s="360"/>
    </row>
    <row r="31" spans="1:16" s="339" customFormat="1" x14ac:dyDescent="0.2">
      <c r="A31" s="354"/>
      <c r="B31" s="361"/>
      <c r="C31" s="362"/>
      <c r="D31" s="363"/>
      <c r="E31" s="364"/>
      <c r="F31" s="345">
        <f t="shared" si="0"/>
        <v>0</v>
      </c>
      <c r="G31" s="346">
        <f t="shared" si="1"/>
        <v>0</v>
      </c>
      <c r="H31" s="365"/>
      <c r="I31" s="366"/>
      <c r="J31" s="367"/>
      <c r="K31" s="366"/>
      <c r="L31" s="368"/>
      <c r="M31" s="365"/>
      <c r="N31" s="352" t="str">
        <f t="shared" si="2"/>
        <v/>
      </c>
      <c r="O31" s="360"/>
      <c r="P31" s="360"/>
    </row>
    <row r="32" spans="1:16" s="339" customFormat="1" x14ac:dyDescent="0.2">
      <c r="A32" s="354"/>
      <c r="B32" s="361"/>
      <c r="C32" s="362"/>
      <c r="D32" s="363"/>
      <c r="E32" s="364"/>
      <c r="F32" s="345">
        <f t="shared" si="0"/>
        <v>0</v>
      </c>
      <c r="G32" s="346">
        <f t="shared" si="1"/>
        <v>0</v>
      </c>
      <c r="H32" s="365"/>
      <c r="I32" s="366"/>
      <c r="J32" s="367"/>
      <c r="K32" s="366"/>
      <c r="L32" s="368"/>
      <c r="M32" s="365"/>
      <c r="N32" s="352" t="str">
        <f t="shared" si="2"/>
        <v/>
      </c>
      <c r="O32" s="360"/>
      <c r="P32" s="360"/>
    </row>
    <row r="33" spans="1:16" s="339" customFormat="1" x14ac:dyDescent="0.2">
      <c r="A33" s="354"/>
      <c r="B33" s="361"/>
      <c r="C33" s="362"/>
      <c r="D33" s="363"/>
      <c r="E33" s="364"/>
      <c r="F33" s="345">
        <f t="shared" si="0"/>
        <v>0</v>
      </c>
      <c r="G33" s="346">
        <f t="shared" si="1"/>
        <v>0</v>
      </c>
      <c r="H33" s="365"/>
      <c r="I33" s="366"/>
      <c r="J33" s="367"/>
      <c r="K33" s="366"/>
      <c r="L33" s="368"/>
      <c r="M33" s="365"/>
      <c r="N33" s="352" t="str">
        <f t="shared" si="2"/>
        <v/>
      </c>
      <c r="O33" s="360"/>
      <c r="P33" s="360"/>
    </row>
    <row r="34" spans="1:16" s="339" customFormat="1" x14ac:dyDescent="0.2">
      <c r="A34" s="354"/>
      <c r="B34" s="361"/>
      <c r="C34" s="362"/>
      <c r="D34" s="363"/>
      <c r="E34" s="364"/>
      <c r="F34" s="345">
        <f t="shared" si="0"/>
        <v>0</v>
      </c>
      <c r="G34" s="346">
        <f t="shared" si="1"/>
        <v>0</v>
      </c>
      <c r="H34" s="365"/>
      <c r="I34" s="366"/>
      <c r="J34" s="367"/>
      <c r="K34" s="366"/>
      <c r="L34" s="368"/>
      <c r="M34" s="365"/>
      <c r="N34" s="352" t="str">
        <f t="shared" si="2"/>
        <v/>
      </c>
      <c r="O34" s="360"/>
      <c r="P34" s="360"/>
    </row>
    <row r="35" spans="1:16" s="339" customFormat="1" x14ac:dyDescent="0.2">
      <c r="A35" s="354"/>
      <c r="B35" s="361"/>
      <c r="C35" s="362"/>
      <c r="D35" s="363"/>
      <c r="E35" s="364"/>
      <c r="F35" s="345">
        <f t="shared" si="0"/>
        <v>0</v>
      </c>
      <c r="G35" s="346">
        <f t="shared" si="1"/>
        <v>0</v>
      </c>
      <c r="H35" s="365"/>
      <c r="I35" s="366"/>
      <c r="J35" s="367"/>
      <c r="K35" s="366"/>
      <c r="L35" s="368"/>
      <c r="M35" s="365"/>
      <c r="N35" s="352" t="str">
        <f t="shared" si="2"/>
        <v/>
      </c>
      <c r="O35" s="360"/>
      <c r="P35" s="360"/>
    </row>
    <row r="36" spans="1:16" s="339" customFormat="1" x14ac:dyDescent="0.2">
      <c r="A36" s="354"/>
      <c r="B36" s="361"/>
      <c r="C36" s="362"/>
      <c r="D36" s="363"/>
      <c r="E36" s="364"/>
      <c r="F36" s="345">
        <f t="shared" si="0"/>
        <v>0</v>
      </c>
      <c r="G36" s="346">
        <f t="shared" si="1"/>
        <v>0</v>
      </c>
      <c r="H36" s="365"/>
      <c r="I36" s="366"/>
      <c r="J36" s="367"/>
      <c r="K36" s="366"/>
      <c r="L36" s="368"/>
      <c r="M36" s="365"/>
      <c r="N36" s="352" t="str">
        <f t="shared" si="2"/>
        <v/>
      </c>
      <c r="O36" s="360"/>
      <c r="P36" s="360"/>
    </row>
    <row r="37" spans="1:16" s="339" customFormat="1" ht="12" thickBot="1" x14ac:dyDescent="0.25">
      <c r="A37" s="369"/>
      <c r="B37" s="370"/>
      <c r="C37" s="371"/>
      <c r="D37" s="372"/>
      <c r="E37" s="373"/>
      <c r="F37" s="345">
        <f t="shared" si="0"/>
        <v>0</v>
      </c>
      <c r="G37" s="346">
        <f t="shared" si="1"/>
        <v>0</v>
      </c>
      <c r="H37" s="374"/>
      <c r="I37" s="375"/>
      <c r="J37" s="376"/>
      <c r="K37" s="375"/>
      <c r="L37" s="377"/>
      <c r="M37" s="378"/>
      <c r="N37" s="352" t="str">
        <f t="shared" si="2"/>
        <v/>
      </c>
      <c r="O37" s="379"/>
      <c r="P37" s="379"/>
    </row>
    <row r="38" spans="1:16" s="309" customFormat="1" ht="17.25" customHeight="1" thickBot="1" x14ac:dyDescent="0.25">
      <c r="A38" s="380"/>
      <c r="B38" s="381"/>
      <c r="C38" s="382" t="s">
        <v>196</v>
      </c>
      <c r="D38" s="383">
        <f>SUM(D21:D37)</f>
        <v>1000</v>
      </c>
      <c r="E38" s="384"/>
      <c r="F38" s="385">
        <f>SUM(F21:F37)</f>
        <v>100000</v>
      </c>
      <c r="G38" s="385">
        <f>SUM(G21:G37)</f>
        <v>2388650</v>
      </c>
      <c r="H38" s="386"/>
      <c r="I38" s="387"/>
      <c r="J38" s="388"/>
      <c r="K38" s="389"/>
      <c r="L38" s="390"/>
      <c r="M38" s="386"/>
      <c r="N38" s="391"/>
      <c r="O38" s="385">
        <f>SUM(O21:O37)</f>
        <v>500</v>
      </c>
      <c r="P38" s="385">
        <f>SUM(P21:P37)</f>
        <v>500</v>
      </c>
    </row>
    <row r="39" spans="1:16" x14ac:dyDescent="0.2">
      <c r="E39" s="394"/>
      <c r="F39" s="394"/>
      <c r="G39" s="394"/>
    </row>
    <row r="40" spans="1:16" x14ac:dyDescent="0.2">
      <c r="A40" s="396" t="s">
        <v>320</v>
      </c>
      <c r="E40" s="397"/>
      <c r="F40" s="397"/>
      <c r="G40" s="397"/>
      <c r="H40" s="397"/>
      <c r="I40" s="398"/>
      <c r="L40" s="397"/>
      <c r="M40" s="397"/>
    </row>
    <row r="41" spans="1:16" x14ac:dyDescent="0.2">
      <c r="A41" s="396"/>
      <c r="E41" s="397"/>
      <c r="F41" s="397"/>
      <c r="G41" s="397"/>
      <c r="H41" s="397"/>
      <c r="I41" s="398"/>
      <c r="L41" s="397"/>
      <c r="M41" s="397"/>
    </row>
    <row r="42" spans="1:16" x14ac:dyDescent="0.2">
      <c r="A42" s="399" t="s">
        <v>321</v>
      </c>
      <c r="B42" s="400" t="s">
        <v>436</v>
      </c>
    </row>
    <row r="43" spans="1:16" x14ac:dyDescent="0.2">
      <c r="A43" s="399"/>
      <c r="B43" s="400"/>
    </row>
    <row r="44" spans="1:16" x14ac:dyDescent="0.2">
      <c r="A44" s="399"/>
      <c r="B44" s="400"/>
    </row>
    <row r="45" spans="1:16" x14ac:dyDescent="0.2">
      <c r="A45" s="399"/>
      <c r="B45" s="400"/>
    </row>
    <row r="46" spans="1:16" x14ac:dyDescent="0.2">
      <c r="A46" s="401"/>
    </row>
    <row r="47" spans="1:16" s="295" customFormat="1" x14ac:dyDescent="0.2">
      <c r="A47" s="402"/>
      <c r="B47" s="403" t="s">
        <v>270</v>
      </c>
      <c r="C47" s="300"/>
      <c r="D47" s="308"/>
      <c r="E47" s="300"/>
      <c r="N47" s="296"/>
      <c r="O47" s="394"/>
      <c r="P47" s="394"/>
    </row>
    <row r="48" spans="1:16" x14ac:dyDescent="0.2">
      <c r="A48" s="404"/>
    </row>
    <row r="49" spans="1:16" s="295" customFormat="1" x14ac:dyDescent="0.2">
      <c r="A49" s="401"/>
      <c r="B49" s="393"/>
      <c r="C49" s="394"/>
      <c r="D49" s="395"/>
      <c r="N49" s="296"/>
      <c r="O49" s="394"/>
      <c r="P49" s="394"/>
    </row>
    <row r="50" spans="1:16" s="295" customFormat="1" x14ac:dyDescent="0.2">
      <c r="A50" s="401"/>
      <c r="B50" s="393"/>
      <c r="C50" s="394"/>
      <c r="D50" s="395"/>
      <c r="N50" s="296"/>
      <c r="O50" s="394"/>
      <c r="P50" s="394"/>
    </row>
    <row r="51" spans="1:16" s="295" customFormat="1" x14ac:dyDescent="0.2">
      <c r="A51" s="401"/>
      <c r="B51" s="393"/>
      <c r="C51" s="394"/>
      <c r="D51" s="395"/>
      <c r="N51" s="296"/>
      <c r="O51" s="394"/>
      <c r="P51" s="394"/>
    </row>
    <row r="52" spans="1:16" s="295" customFormat="1" x14ac:dyDescent="0.2">
      <c r="A52" s="401"/>
      <c r="B52" s="393"/>
      <c r="C52" s="394"/>
      <c r="D52" s="395"/>
      <c r="N52" s="296"/>
      <c r="O52" s="394"/>
      <c r="P52" s="394"/>
    </row>
    <row r="53" spans="1:16" s="295" customFormat="1" x14ac:dyDescent="0.2">
      <c r="A53" s="401"/>
      <c r="B53" s="393"/>
      <c r="C53" s="394"/>
      <c r="D53" s="395"/>
      <c r="N53" s="296"/>
      <c r="O53" s="394"/>
      <c r="P53" s="394"/>
    </row>
    <row r="55" spans="1:16" s="295" customFormat="1" x14ac:dyDescent="0.2">
      <c r="A55" s="392"/>
      <c r="B55" s="405"/>
      <c r="C55" s="394"/>
      <c r="D55" s="395"/>
      <c r="N55" s="296"/>
      <c r="O55" s="394"/>
      <c r="P55" s="394"/>
    </row>
  </sheetData>
  <sheetProtection formatCells="0" formatColumns="0" formatRows="0" insertColumns="0" insertRows="0" insertHyperlinks="0" sort="0" autoFilter="0" pivotTables="0"/>
  <mergeCells count="15">
    <mergeCell ref="K18:K20"/>
    <mergeCell ref="L18:N19"/>
    <mergeCell ref="O18:P19"/>
    <mergeCell ref="C11:F11"/>
    <mergeCell ref="C12:F12"/>
    <mergeCell ref="C16:F16"/>
    <mergeCell ref="A18:H19"/>
    <mergeCell ref="I18:I20"/>
    <mergeCell ref="J18:J20"/>
    <mergeCell ref="C10:F10"/>
    <mergeCell ref="A4:I4"/>
    <mergeCell ref="C6:F6"/>
    <mergeCell ref="C7:F7"/>
    <mergeCell ref="C8:F8"/>
    <mergeCell ref="C9:F9"/>
  </mergeCells>
  <conditionalFormatting sqref="H38:I38">
    <cfRule type="cellIs" dxfId="1" priority="1" stopIfTrue="1" operator="greaterThan">
      <formula>E38</formula>
    </cfRule>
  </conditionalFormatting>
  <conditionalFormatting sqref="H38:I38">
    <cfRule type="cellIs" dxfId="0" priority="2" stopIfTrue="1" operator="lessThan">
      <formula>E38</formula>
    </cfRule>
  </conditionalFormatting>
  <dataValidations count="3">
    <dataValidation type="list" allowBlank="1" showInputMessage="1" showErrorMessage="1" sqref="C14">
      <formula1>"1,2,3,4,5"</formula1>
    </dataValidation>
    <dataValidation type="list" allowBlank="1" showInputMessage="1" showErrorMessage="1" sqref="C13">
      <formula1>"1,2,3,4,5,6,7,8,9,10,11,12"</formula1>
    </dataValidation>
    <dataValidation type="list" allowBlank="1" showInputMessage="1" showErrorMessage="1" sqref="C15">
      <formula1>"VNĐ,USD"</formula1>
    </dataValidation>
  </dataValidations>
  <printOptions horizontalCentered="1"/>
  <pageMargins left="0.25" right="0.22" top="0.25" bottom="0.5" header="0" footer="0.25"/>
  <pageSetup paperSize="9" scale="70" orientation="landscape" verticalDpi="200" r:id="rId1"/>
  <headerFooter>
    <oddFooter>&amp;L1.01a - BM/MH/HDCV/FTG v1/1</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6"/>
  <sheetViews>
    <sheetView showGridLines="0" topLeftCell="A73" zoomScaleNormal="100" zoomScaleSheetLayoutView="100" workbookViewId="0">
      <selection activeCell="G115" sqref="G115:G119"/>
    </sheetView>
  </sheetViews>
  <sheetFormatPr defaultColWidth="20.7109375" defaultRowHeight="11.25" x14ac:dyDescent="0.2"/>
  <cols>
    <col min="1" max="1" width="6.85546875" style="32" customWidth="1"/>
    <col min="2" max="3" width="20.7109375" style="32"/>
    <col min="4" max="5" width="20.7109375" style="81"/>
    <col min="6" max="16384" width="20.7109375" style="32"/>
  </cols>
  <sheetData>
    <row r="1" spans="1:7" x14ac:dyDescent="0.2">
      <c r="B1" s="30"/>
      <c r="C1" s="30"/>
      <c r="D1" s="31"/>
      <c r="E1" s="31"/>
      <c r="F1" s="30"/>
      <c r="G1" s="30"/>
    </row>
    <row r="2" spans="1:7" x14ac:dyDescent="0.2">
      <c r="B2" s="33"/>
      <c r="C2" s="34"/>
      <c r="D2" s="35"/>
      <c r="E2" s="36"/>
      <c r="F2" s="37" t="s">
        <v>214</v>
      </c>
      <c r="G2" s="38">
        <f ca="1">NOW()</f>
        <v>42832.684437615739</v>
      </c>
    </row>
    <row r="3" spans="1:7" s="45" customFormat="1" ht="22.5" x14ac:dyDescent="0.2">
      <c r="B3" s="39"/>
      <c r="C3" s="40"/>
      <c r="D3" s="41"/>
      <c r="E3" s="42"/>
      <c r="F3" s="43" t="s">
        <v>216</v>
      </c>
      <c r="G3" s="44" t="s">
        <v>217</v>
      </c>
    </row>
    <row r="4" spans="1:7" s="45" customFormat="1" x14ac:dyDescent="0.2">
      <c r="B4" s="39"/>
      <c r="C4" s="40"/>
      <c r="D4" s="41"/>
      <c r="E4" s="42"/>
      <c r="F4" s="43" t="s">
        <v>218</v>
      </c>
      <c r="G4" s="44" t="s">
        <v>219</v>
      </c>
    </row>
    <row r="5" spans="1:7" s="45" customFormat="1" x14ac:dyDescent="0.2">
      <c r="B5" s="39"/>
      <c r="C5" s="40"/>
      <c r="D5" s="41"/>
      <c r="E5" s="42"/>
      <c r="F5" s="43" t="s">
        <v>220</v>
      </c>
      <c r="G5" s="44">
        <v>41110</v>
      </c>
    </row>
    <row r="6" spans="1:7" s="45" customFormat="1" x14ac:dyDescent="0.2">
      <c r="B6" s="39"/>
      <c r="C6" s="40"/>
      <c r="D6" s="41"/>
      <c r="E6" s="42"/>
      <c r="F6" s="43" t="s">
        <v>221</v>
      </c>
      <c r="G6" s="44">
        <v>41141</v>
      </c>
    </row>
    <row r="7" spans="1:7" x14ac:dyDescent="0.2">
      <c r="B7" s="33"/>
      <c r="C7" s="33"/>
      <c r="D7" s="46"/>
      <c r="E7" s="30"/>
      <c r="F7" s="46"/>
      <c r="G7" s="30"/>
    </row>
    <row r="8" spans="1:7" ht="21" x14ac:dyDescent="0.2">
      <c r="A8" s="565" t="s">
        <v>222</v>
      </c>
      <c r="B8" s="565"/>
      <c r="C8" s="565"/>
      <c r="D8" s="565"/>
      <c r="E8" s="565"/>
      <c r="F8" s="565"/>
      <c r="G8" s="565"/>
    </row>
    <row r="9" spans="1:7" x14ac:dyDescent="0.2">
      <c r="B9" s="30"/>
      <c r="C9" s="30"/>
      <c r="D9" s="30"/>
      <c r="E9" s="30"/>
      <c r="F9" s="47" t="s">
        <v>223</v>
      </c>
      <c r="G9" s="48">
        <f>F37</f>
        <v>0</v>
      </c>
    </row>
    <row r="10" spans="1:7" x14ac:dyDescent="0.2">
      <c r="B10" s="49"/>
      <c r="C10" s="49"/>
      <c r="D10" s="49"/>
      <c r="E10" s="49"/>
      <c r="F10" s="47" t="s">
        <v>224</v>
      </c>
      <c r="G10" s="48">
        <f>ĐGHQ!E30</f>
        <v>0</v>
      </c>
    </row>
    <row r="11" spans="1:7" x14ac:dyDescent="0.2">
      <c r="B11" s="30" t="s">
        <v>225</v>
      </c>
      <c r="C11" s="50" t="s">
        <v>226</v>
      </c>
      <c r="D11" s="50"/>
      <c r="E11" s="50"/>
      <c r="F11" s="47" t="s">
        <v>227</v>
      </c>
      <c r="G11" s="48">
        <f>ĐGHQ!E27</f>
        <v>0</v>
      </c>
    </row>
    <row r="12" spans="1:7" x14ac:dyDescent="0.2">
      <c r="B12" s="30" t="s">
        <v>228</v>
      </c>
      <c r="C12" s="50" t="s">
        <v>229</v>
      </c>
      <c r="D12" s="50"/>
      <c r="E12" s="50"/>
      <c r="F12" s="47" t="s">
        <v>230</v>
      </c>
      <c r="G12" s="48">
        <f>ĐGHQ!E32</f>
        <v>0</v>
      </c>
    </row>
    <row r="13" spans="1:7" x14ac:dyDescent="0.2">
      <c r="B13" s="30" t="s">
        <v>231</v>
      </c>
      <c r="C13" s="50" t="s">
        <v>109</v>
      </c>
      <c r="D13" s="50"/>
      <c r="E13" s="50"/>
      <c r="F13" s="47" t="s">
        <v>232</v>
      </c>
      <c r="G13" s="48">
        <f>ĐGHQ!E34</f>
        <v>0</v>
      </c>
    </row>
    <row r="14" spans="1:7" x14ac:dyDescent="0.2">
      <c r="B14" s="30" t="s">
        <v>233</v>
      </c>
      <c r="C14" s="50" t="s">
        <v>234</v>
      </c>
      <c r="D14" s="50"/>
      <c r="E14" s="50"/>
      <c r="F14" s="47" t="s">
        <v>235</v>
      </c>
      <c r="G14" s="51" t="str">
        <f>ĐGHQ!E35</f>
        <v/>
      </c>
    </row>
    <row r="15" spans="1:7" x14ac:dyDescent="0.2">
      <c r="B15" s="30" t="s">
        <v>236</v>
      </c>
      <c r="C15" s="50"/>
      <c r="D15" s="50"/>
      <c r="E15" s="50"/>
      <c r="F15" s="47" t="s">
        <v>237</v>
      </c>
      <c r="G15" s="52">
        <v>0</v>
      </c>
    </row>
    <row r="16" spans="1:7" x14ac:dyDescent="0.2">
      <c r="B16" s="30" t="s">
        <v>238</v>
      </c>
      <c r="C16" s="50" t="s">
        <v>239</v>
      </c>
      <c r="D16" s="50"/>
      <c r="E16" s="50"/>
      <c r="F16" s="47" t="s">
        <v>240</v>
      </c>
      <c r="G16" s="52">
        <f>ĐGHQ!C27</f>
        <v>0</v>
      </c>
    </row>
    <row r="17" spans="1:17" x14ac:dyDescent="0.2">
      <c r="B17" s="30" t="s">
        <v>241</v>
      </c>
      <c r="C17" s="50" t="s">
        <v>242</v>
      </c>
      <c r="D17" s="50"/>
      <c r="E17" s="50"/>
      <c r="F17" s="47" t="s">
        <v>243</v>
      </c>
      <c r="G17" s="52">
        <f>G16*1.1</f>
        <v>0</v>
      </c>
    </row>
    <row r="18" spans="1:17" s="45" customFormat="1" x14ac:dyDescent="0.2">
      <c r="B18" s="53"/>
      <c r="C18" s="54"/>
      <c r="D18" s="54"/>
      <c r="E18" s="54"/>
      <c r="F18" s="47" t="s">
        <v>244</v>
      </c>
      <c r="G18" s="52">
        <f>G17*0.2</f>
        <v>0</v>
      </c>
    </row>
    <row r="19" spans="1:17" s="45" customFormat="1" x14ac:dyDescent="0.2">
      <c r="B19" s="53"/>
      <c r="C19" s="54"/>
      <c r="D19" s="54"/>
      <c r="E19" s="54"/>
      <c r="F19" s="47" t="s">
        <v>245</v>
      </c>
      <c r="G19" s="55" t="s">
        <v>246</v>
      </c>
      <c r="M19" s="53"/>
      <c r="N19" s="53"/>
      <c r="O19" s="53"/>
      <c r="P19" s="53"/>
      <c r="Q19" s="53"/>
    </row>
    <row r="20" spans="1:17" s="45" customFormat="1" x14ac:dyDescent="0.2">
      <c r="B20" s="53"/>
      <c r="C20" s="54"/>
      <c r="D20" s="54"/>
      <c r="E20" s="54"/>
      <c r="F20" s="47" t="s">
        <v>247</v>
      </c>
      <c r="G20" s="56">
        <v>41122</v>
      </c>
      <c r="M20" s="53"/>
      <c r="N20" s="53"/>
      <c r="O20" s="53"/>
      <c r="P20" s="53"/>
      <c r="Q20" s="53"/>
    </row>
    <row r="21" spans="1:17" x14ac:dyDescent="0.2">
      <c r="B21" s="30"/>
      <c r="C21" s="30"/>
      <c r="D21" s="35"/>
      <c r="E21" s="35"/>
      <c r="F21" s="30"/>
      <c r="G21" s="30"/>
      <c r="M21" s="30"/>
      <c r="N21" s="30"/>
      <c r="O21" s="30"/>
      <c r="P21" s="30"/>
      <c r="Q21" s="30"/>
    </row>
    <row r="22" spans="1:17" s="148" customFormat="1" ht="45" x14ac:dyDescent="0.2">
      <c r="A22" s="115" t="s">
        <v>14</v>
      </c>
      <c r="B22" s="115" t="s">
        <v>248</v>
      </c>
      <c r="C22" s="115" t="s">
        <v>249</v>
      </c>
      <c r="D22" s="116" t="s">
        <v>250</v>
      </c>
      <c r="E22" s="117" t="s">
        <v>251</v>
      </c>
      <c r="F22" s="118" t="s">
        <v>252</v>
      </c>
      <c r="G22" s="118" t="s">
        <v>253</v>
      </c>
      <c r="M22" s="406"/>
      <c r="N22" s="406"/>
      <c r="O22" s="564"/>
      <c r="P22" s="564"/>
      <c r="Q22" s="564"/>
    </row>
    <row r="23" spans="1:17" ht="12.75" customHeight="1" x14ac:dyDescent="0.2">
      <c r="A23" s="131">
        <f>IF($B23&lt;&gt;"",1,"")</f>
        <v>1</v>
      </c>
      <c r="B23" s="105">
        <v>1</v>
      </c>
      <c r="C23" s="105"/>
      <c r="D23" s="105"/>
      <c r="E23" s="105"/>
      <c r="F23" s="112">
        <f t="shared" ref="F23:F36" si="0">E23*D23</f>
        <v>0</v>
      </c>
      <c r="G23" s="107"/>
      <c r="M23" s="30"/>
      <c r="N23" s="30"/>
      <c r="O23" s="57"/>
      <c r="P23" s="57"/>
      <c r="Q23" s="57"/>
    </row>
    <row r="24" spans="1:17" ht="12.75" customHeight="1" x14ac:dyDescent="0.2">
      <c r="A24" s="132" t="str">
        <f>IF($B24&lt;&gt;"",$A23+1,"")</f>
        <v/>
      </c>
      <c r="B24" s="104"/>
      <c r="C24" s="104"/>
      <c r="D24" s="104"/>
      <c r="E24" s="104"/>
      <c r="F24" s="113">
        <f t="shared" si="0"/>
        <v>0</v>
      </c>
      <c r="G24" s="108"/>
      <c r="M24" s="30"/>
      <c r="N24" s="30"/>
      <c r="O24" s="57"/>
      <c r="P24" s="57"/>
      <c r="Q24" s="57"/>
    </row>
    <row r="25" spans="1:17" ht="12.75" customHeight="1" x14ac:dyDescent="0.2">
      <c r="A25" s="132" t="str">
        <f>IF($B25&lt;&gt;"",$A24+1,"")</f>
        <v/>
      </c>
      <c r="B25" s="104"/>
      <c r="C25" s="104"/>
      <c r="D25" s="104"/>
      <c r="E25" s="104"/>
      <c r="F25" s="113">
        <f t="shared" si="0"/>
        <v>0</v>
      </c>
      <c r="G25" s="108"/>
      <c r="O25" s="58"/>
      <c r="P25" s="58"/>
      <c r="Q25" s="58"/>
    </row>
    <row r="26" spans="1:17" ht="12.75" customHeight="1" x14ac:dyDescent="0.2">
      <c r="A26" s="132" t="str">
        <f>IF($B26&lt;&gt;"",$A25+1,"")</f>
        <v/>
      </c>
      <c r="B26" s="104"/>
      <c r="C26" s="104"/>
      <c r="D26" s="104"/>
      <c r="E26" s="104"/>
      <c r="F26" s="113">
        <f t="shared" si="0"/>
        <v>0</v>
      </c>
      <c r="G26" s="108"/>
      <c r="O26" s="58"/>
      <c r="P26" s="58"/>
      <c r="Q26" s="58"/>
    </row>
    <row r="27" spans="1:17" ht="12.75" customHeight="1" x14ac:dyDescent="0.2">
      <c r="A27" s="132" t="str">
        <f t="shared" ref="A27:A36" si="1">IF($B27&lt;&gt;"",$A26+1,"")</f>
        <v/>
      </c>
      <c r="B27" s="104"/>
      <c r="C27" s="104"/>
      <c r="D27" s="104"/>
      <c r="E27" s="104"/>
      <c r="F27" s="113">
        <f t="shared" si="0"/>
        <v>0</v>
      </c>
      <c r="G27" s="108"/>
      <c r="O27" s="58"/>
      <c r="P27" s="58"/>
      <c r="Q27" s="58"/>
    </row>
    <row r="28" spans="1:17" ht="12.75" customHeight="1" x14ac:dyDescent="0.2">
      <c r="A28" s="132" t="str">
        <f t="shared" si="1"/>
        <v/>
      </c>
      <c r="B28" s="104"/>
      <c r="C28" s="104"/>
      <c r="D28" s="104"/>
      <c r="E28" s="104"/>
      <c r="F28" s="113">
        <f t="shared" si="0"/>
        <v>0</v>
      </c>
      <c r="G28" s="108"/>
      <c r="O28" s="58"/>
      <c r="P28" s="58"/>
      <c r="Q28" s="58"/>
    </row>
    <row r="29" spans="1:17" ht="12.75" customHeight="1" x14ac:dyDescent="0.2">
      <c r="A29" s="132" t="str">
        <f t="shared" si="1"/>
        <v/>
      </c>
      <c r="B29" s="104"/>
      <c r="C29" s="104"/>
      <c r="D29" s="104"/>
      <c r="E29" s="104"/>
      <c r="F29" s="113">
        <f t="shared" si="0"/>
        <v>0</v>
      </c>
      <c r="G29" s="108"/>
      <c r="O29" s="58"/>
      <c r="P29" s="58"/>
      <c r="Q29" s="58"/>
    </row>
    <row r="30" spans="1:17" ht="12.75" customHeight="1" x14ac:dyDescent="0.2">
      <c r="A30" s="132" t="str">
        <f t="shared" si="1"/>
        <v/>
      </c>
      <c r="B30" s="104"/>
      <c r="C30" s="104"/>
      <c r="D30" s="104"/>
      <c r="E30" s="104"/>
      <c r="F30" s="113">
        <f t="shared" si="0"/>
        <v>0</v>
      </c>
      <c r="G30" s="108"/>
      <c r="O30" s="58"/>
      <c r="P30" s="58"/>
      <c r="Q30" s="58"/>
    </row>
    <row r="31" spans="1:17" ht="12.75" customHeight="1" x14ac:dyDescent="0.2">
      <c r="A31" s="132" t="str">
        <f t="shared" si="1"/>
        <v/>
      </c>
      <c r="B31" s="104"/>
      <c r="C31" s="104"/>
      <c r="D31" s="104"/>
      <c r="E31" s="104"/>
      <c r="F31" s="113">
        <f t="shared" si="0"/>
        <v>0</v>
      </c>
      <c r="G31" s="108"/>
      <c r="O31" s="58"/>
      <c r="P31" s="58"/>
      <c r="Q31" s="58"/>
    </row>
    <row r="32" spans="1:17" ht="12.75" customHeight="1" x14ac:dyDescent="0.2">
      <c r="A32" s="132" t="str">
        <f t="shared" si="1"/>
        <v/>
      </c>
      <c r="B32" s="104"/>
      <c r="C32" s="104"/>
      <c r="D32" s="104"/>
      <c r="E32" s="104"/>
      <c r="F32" s="113">
        <f t="shared" si="0"/>
        <v>0</v>
      </c>
      <c r="G32" s="108"/>
      <c r="O32" s="58"/>
      <c r="P32" s="58"/>
      <c r="Q32" s="58"/>
    </row>
    <row r="33" spans="1:17" ht="12.75" customHeight="1" x14ac:dyDescent="0.2">
      <c r="A33" s="132" t="str">
        <f t="shared" si="1"/>
        <v/>
      </c>
      <c r="B33" s="104"/>
      <c r="C33" s="104"/>
      <c r="D33" s="104"/>
      <c r="E33" s="104"/>
      <c r="F33" s="113">
        <f t="shared" si="0"/>
        <v>0</v>
      </c>
      <c r="G33" s="108"/>
      <c r="O33" s="58"/>
      <c r="P33" s="58"/>
      <c r="Q33" s="58"/>
    </row>
    <row r="34" spans="1:17" ht="12.75" customHeight="1" x14ac:dyDescent="0.2">
      <c r="A34" s="132" t="str">
        <f t="shared" si="1"/>
        <v/>
      </c>
      <c r="B34" s="104"/>
      <c r="C34" s="104"/>
      <c r="D34" s="104"/>
      <c r="E34" s="104"/>
      <c r="F34" s="113">
        <f t="shared" si="0"/>
        <v>0</v>
      </c>
      <c r="G34" s="108"/>
      <c r="O34" s="58"/>
      <c r="P34" s="58"/>
      <c r="Q34" s="58"/>
    </row>
    <row r="35" spans="1:17" ht="12.75" customHeight="1" x14ac:dyDescent="0.2">
      <c r="A35" s="132" t="str">
        <f t="shared" si="1"/>
        <v/>
      </c>
      <c r="B35" s="104"/>
      <c r="C35" s="104"/>
      <c r="D35" s="104"/>
      <c r="E35" s="104"/>
      <c r="F35" s="113">
        <f t="shared" si="0"/>
        <v>0</v>
      </c>
      <c r="G35" s="108"/>
      <c r="O35" s="58"/>
      <c r="P35" s="58"/>
      <c r="Q35" s="58"/>
    </row>
    <row r="36" spans="1:17" ht="12.75" customHeight="1" x14ac:dyDescent="0.2">
      <c r="A36" s="133" t="str">
        <f t="shared" si="1"/>
        <v/>
      </c>
      <c r="B36" s="106"/>
      <c r="C36" s="106"/>
      <c r="D36" s="106"/>
      <c r="E36" s="106"/>
      <c r="F36" s="114">
        <f t="shared" si="0"/>
        <v>0</v>
      </c>
      <c r="G36" s="109"/>
      <c r="O36" s="58"/>
      <c r="P36" s="58"/>
      <c r="Q36" s="58"/>
    </row>
    <row r="37" spans="1:17" s="130" customFormat="1" ht="15" x14ac:dyDescent="0.2">
      <c r="B37" s="152"/>
      <c r="C37" s="149" t="s">
        <v>254</v>
      </c>
      <c r="D37" s="153">
        <f>SUM($D$23:$D$36)</f>
        <v>0</v>
      </c>
      <c r="E37" s="154"/>
      <c r="F37" s="155">
        <f>SUM(F23:F36)</f>
        <v>0</v>
      </c>
      <c r="G37" s="156"/>
    </row>
    <row r="38" spans="1:17" x14ac:dyDescent="0.2">
      <c r="B38" s="30"/>
      <c r="C38" s="30"/>
      <c r="D38" s="31"/>
      <c r="E38" s="31"/>
      <c r="F38" s="59"/>
      <c r="G38" s="60"/>
    </row>
    <row r="39" spans="1:17" x14ac:dyDescent="0.2">
      <c r="B39" s="61" t="s">
        <v>255</v>
      </c>
      <c r="C39" s="62" t="s">
        <v>256</v>
      </c>
      <c r="D39" s="35"/>
      <c r="E39" s="35"/>
      <c r="F39" s="59"/>
      <c r="G39" s="63"/>
    </row>
    <row r="40" spans="1:17" x14ac:dyDescent="0.2">
      <c r="B40" s="64" t="s">
        <v>257</v>
      </c>
      <c r="C40" s="65"/>
      <c r="D40" s="35"/>
      <c r="E40" s="35"/>
      <c r="F40" s="59"/>
      <c r="G40" s="63"/>
    </row>
    <row r="41" spans="1:17" x14ac:dyDescent="0.2">
      <c r="B41" s="64" t="s">
        <v>258</v>
      </c>
      <c r="C41" s="65"/>
      <c r="D41" s="35"/>
      <c r="E41" s="35"/>
      <c r="F41" s="66"/>
      <c r="G41" s="63"/>
    </row>
    <row r="42" spans="1:17" x14ac:dyDescent="0.2">
      <c r="B42" s="67" t="s">
        <v>259</v>
      </c>
      <c r="C42" s="68"/>
      <c r="D42" s="35"/>
      <c r="E42" s="35"/>
      <c r="F42" s="66"/>
      <c r="G42" s="63"/>
    </row>
    <row r="43" spans="1:17" x14ac:dyDescent="0.2">
      <c r="B43" s="69" t="s">
        <v>260</v>
      </c>
      <c r="C43" s="61"/>
      <c r="D43" s="35"/>
      <c r="E43" s="35"/>
      <c r="F43" s="59"/>
      <c r="G43" s="63"/>
    </row>
    <row r="44" spans="1:17" x14ac:dyDescent="0.2">
      <c r="B44" s="61" t="s">
        <v>261</v>
      </c>
      <c r="C44" s="61"/>
      <c r="D44" s="35"/>
      <c r="E44" s="35"/>
      <c r="F44" s="59"/>
      <c r="G44" s="63"/>
    </row>
    <row r="45" spans="1:17" x14ac:dyDescent="0.2">
      <c r="B45" s="62" t="s">
        <v>262</v>
      </c>
      <c r="C45" s="61"/>
      <c r="D45" s="35"/>
      <c r="E45" s="35"/>
      <c r="F45" s="59"/>
      <c r="G45" s="63"/>
    </row>
    <row r="46" spans="1:17" s="45" customFormat="1" x14ac:dyDescent="0.2">
      <c r="B46" s="70" t="s">
        <v>263</v>
      </c>
      <c r="C46" s="71"/>
      <c r="D46" s="72"/>
      <c r="E46" s="72"/>
      <c r="F46" s="73"/>
      <c r="G46" s="74"/>
    </row>
    <row r="47" spans="1:17" x14ac:dyDescent="0.2">
      <c r="B47" s="62" t="s">
        <v>264</v>
      </c>
      <c r="C47" s="61"/>
      <c r="D47" s="35"/>
      <c r="E47" s="35"/>
      <c r="F47" s="59"/>
      <c r="G47" s="63"/>
    </row>
    <row r="48" spans="1:17" x14ac:dyDescent="0.2">
      <c r="B48" s="62" t="s">
        <v>265</v>
      </c>
      <c r="C48" s="61"/>
      <c r="D48" s="35"/>
      <c r="E48" s="35"/>
      <c r="F48" s="59"/>
      <c r="G48" s="63"/>
    </row>
    <row r="49" spans="1:7" x14ac:dyDescent="0.2">
      <c r="B49" s="62" t="s">
        <v>266</v>
      </c>
      <c r="C49" s="61"/>
      <c r="D49" s="35"/>
      <c r="E49" s="35"/>
      <c r="F49" s="59"/>
      <c r="G49" s="63"/>
    </row>
    <row r="50" spans="1:7" x14ac:dyDescent="0.2">
      <c r="B50" s="62" t="s">
        <v>267</v>
      </c>
      <c r="C50" s="75"/>
      <c r="D50" s="35"/>
      <c r="E50" s="35"/>
      <c r="F50" s="59"/>
      <c r="G50" s="63"/>
    </row>
    <row r="51" spans="1:7" x14ac:dyDescent="0.2">
      <c r="B51" s="61" t="s">
        <v>268</v>
      </c>
      <c r="C51" s="61"/>
      <c r="D51" s="35" t="s">
        <v>269</v>
      </c>
      <c r="E51" s="35"/>
      <c r="F51" s="59"/>
      <c r="G51" s="63"/>
    </row>
    <row r="52" spans="1:7" x14ac:dyDescent="0.2">
      <c r="B52" s="62" t="s">
        <v>262</v>
      </c>
      <c r="C52" s="61"/>
      <c r="D52" s="35"/>
      <c r="E52" s="35"/>
      <c r="F52" s="59"/>
      <c r="G52" s="63"/>
    </row>
    <row r="53" spans="1:7" s="45" customFormat="1" x14ac:dyDescent="0.2">
      <c r="B53" s="70" t="s">
        <v>263</v>
      </c>
      <c r="C53" s="71"/>
      <c r="D53" s="72"/>
      <c r="E53" s="72"/>
      <c r="F53" s="73"/>
      <c r="G53" s="74"/>
    </row>
    <row r="54" spans="1:7" x14ac:dyDescent="0.2">
      <c r="B54" s="62" t="s">
        <v>264</v>
      </c>
      <c r="C54" s="61"/>
      <c r="D54" s="35"/>
      <c r="E54" s="35"/>
      <c r="F54" s="59"/>
      <c r="G54" s="63"/>
    </row>
    <row r="55" spans="1:7" x14ac:dyDescent="0.2">
      <c r="B55" s="62" t="s">
        <v>265</v>
      </c>
      <c r="C55" s="61"/>
      <c r="D55" s="35"/>
      <c r="E55" s="35"/>
      <c r="F55" s="59"/>
      <c r="G55" s="63"/>
    </row>
    <row r="56" spans="1:7" x14ac:dyDescent="0.2">
      <c r="B56" s="62" t="s">
        <v>266</v>
      </c>
      <c r="C56" s="61"/>
      <c r="D56" s="35"/>
      <c r="E56" s="35"/>
      <c r="F56" s="59"/>
      <c r="G56" s="63"/>
    </row>
    <row r="57" spans="1:7" x14ac:dyDescent="0.2">
      <c r="B57" s="62" t="s">
        <v>267</v>
      </c>
      <c r="C57" s="75"/>
      <c r="D57" s="35"/>
      <c r="E57" s="35"/>
      <c r="F57" s="59"/>
      <c r="G57" s="63"/>
    </row>
    <row r="58" spans="1:7" x14ac:dyDescent="0.2">
      <c r="B58" s="67"/>
      <c r="C58" s="76"/>
      <c r="D58" s="35"/>
      <c r="E58" s="77"/>
      <c r="F58" s="77"/>
      <c r="G58" s="77"/>
    </row>
    <row r="59" spans="1:7" s="130" customFormat="1" ht="15" x14ac:dyDescent="0.25">
      <c r="B59" s="119"/>
      <c r="C59" s="120" t="s">
        <v>270</v>
      </c>
      <c r="D59" s="121"/>
      <c r="E59" s="564" t="s">
        <v>271</v>
      </c>
      <c r="F59" s="564"/>
      <c r="G59" s="122"/>
    </row>
    <row r="60" spans="1:7" x14ac:dyDescent="0.2">
      <c r="B60" s="67"/>
      <c r="C60" s="76"/>
      <c r="D60" s="35"/>
      <c r="E60" s="77"/>
      <c r="F60" s="77"/>
      <c r="G60" s="77"/>
    </row>
    <row r="61" spans="1:7" x14ac:dyDescent="0.2">
      <c r="B61" s="67"/>
      <c r="C61" s="76"/>
      <c r="D61" s="35"/>
      <c r="E61" s="77"/>
      <c r="F61" s="77"/>
      <c r="G61" s="77"/>
    </row>
    <row r="62" spans="1:7" x14ac:dyDescent="0.2">
      <c r="B62" s="67"/>
      <c r="C62" s="76"/>
      <c r="D62" s="35"/>
      <c r="E62" s="77"/>
      <c r="F62" s="77"/>
      <c r="G62" s="77"/>
    </row>
    <row r="63" spans="1:7" x14ac:dyDescent="0.2">
      <c r="B63" s="67"/>
      <c r="C63" s="76"/>
      <c r="D63" s="35"/>
      <c r="E63" s="77"/>
      <c r="F63" s="77"/>
      <c r="G63" s="77"/>
    </row>
    <row r="64" spans="1:7" x14ac:dyDescent="0.2">
      <c r="A64" s="67"/>
      <c r="B64" s="67"/>
      <c r="C64" s="30"/>
      <c r="D64" s="31"/>
      <c r="E64" s="31"/>
      <c r="F64" s="30"/>
      <c r="G64" s="30"/>
    </row>
    <row r="65" spans="1:7" x14ac:dyDescent="0.2">
      <c r="A65" s="30"/>
      <c r="B65" s="30"/>
      <c r="C65" s="30"/>
      <c r="D65" s="35"/>
      <c r="E65" s="35"/>
      <c r="F65" s="30"/>
      <c r="G65" s="30"/>
    </row>
    <row r="66" spans="1:7" x14ac:dyDescent="0.2">
      <c r="A66" s="30"/>
      <c r="B66" s="30"/>
      <c r="C66" s="30"/>
      <c r="D66" s="35"/>
      <c r="E66" s="35"/>
      <c r="F66" s="30"/>
      <c r="G66" s="30"/>
    </row>
    <row r="67" spans="1:7" x14ac:dyDescent="0.2">
      <c r="A67" s="78"/>
      <c r="B67" s="78"/>
      <c r="C67" s="78"/>
      <c r="D67" s="35"/>
      <c r="E67" s="35"/>
      <c r="F67" s="30"/>
      <c r="G67" s="30"/>
    </row>
    <row r="68" spans="1:7" x14ac:dyDescent="0.2">
      <c r="A68" s="78"/>
      <c r="B68" s="78"/>
      <c r="C68" s="46"/>
      <c r="D68" s="35"/>
      <c r="E68" s="30"/>
      <c r="F68" s="30"/>
      <c r="G68" s="30"/>
    </row>
    <row r="69" spans="1:7" x14ac:dyDescent="0.2">
      <c r="A69" s="78"/>
      <c r="B69" s="78"/>
      <c r="C69" s="78"/>
      <c r="D69" s="35"/>
      <c r="E69" s="35"/>
      <c r="F69" s="30"/>
      <c r="G69" s="30"/>
    </row>
    <row r="70" spans="1:7" x14ac:dyDescent="0.2">
      <c r="A70" s="78"/>
      <c r="B70" s="78"/>
      <c r="C70" s="78"/>
      <c r="D70" s="35"/>
      <c r="E70" s="35"/>
      <c r="F70" s="30"/>
      <c r="G70" s="30"/>
    </row>
    <row r="71" spans="1:7" x14ac:dyDescent="0.2">
      <c r="A71" s="30"/>
      <c r="B71" s="30"/>
      <c r="C71" s="30"/>
      <c r="D71" s="35"/>
      <c r="E71" s="35"/>
      <c r="F71" s="30"/>
      <c r="G71" s="30"/>
    </row>
    <row r="72" spans="1:7" x14ac:dyDescent="0.2">
      <c r="A72" s="30"/>
      <c r="B72" s="30"/>
      <c r="C72" s="30"/>
      <c r="D72" s="35"/>
      <c r="E72" s="35"/>
      <c r="F72" s="30"/>
      <c r="G72" s="30"/>
    </row>
    <row r="73" spans="1:7" x14ac:dyDescent="0.2">
      <c r="A73" s="78"/>
      <c r="B73" s="78"/>
      <c r="C73" s="78"/>
      <c r="D73" s="35"/>
      <c r="E73" s="35"/>
      <c r="F73" s="35"/>
      <c r="G73" s="30"/>
    </row>
    <row r="74" spans="1:7" x14ac:dyDescent="0.2">
      <c r="A74" s="78"/>
      <c r="B74" s="78"/>
      <c r="C74" s="78"/>
      <c r="D74" s="35"/>
      <c r="E74" s="35"/>
      <c r="F74" s="30"/>
      <c r="G74" s="30"/>
    </row>
    <row r="75" spans="1:7" x14ac:dyDescent="0.2">
      <c r="A75" s="79"/>
      <c r="B75" s="79"/>
      <c r="C75" s="79"/>
      <c r="D75" s="80"/>
      <c r="E75" s="80"/>
    </row>
    <row r="76" spans="1:7" x14ac:dyDescent="0.2">
      <c r="A76" s="79"/>
      <c r="B76" s="79"/>
      <c r="C76" s="79"/>
      <c r="D76" s="80"/>
      <c r="E76" s="80"/>
    </row>
  </sheetData>
  <mergeCells count="3">
    <mergeCell ref="O22:Q22"/>
    <mergeCell ref="E59:F59"/>
    <mergeCell ref="A8:G8"/>
  </mergeCells>
  <printOptions horizontalCentered="1"/>
  <pageMargins left="0.25" right="0.25" top="0.25" bottom="0.5" header="0" footer="0.25"/>
  <pageSetup paperSize="9" orientation="landscape" r:id="rId1"/>
  <headerFooter>
    <oddFooter>&amp;L&amp;"Arial,Regular"&amp;8 3.02-BM/PP/HDCV/FTG 1/1</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7"/>
  <sheetViews>
    <sheetView showGridLines="0" zoomScale="120" zoomScaleNormal="120" workbookViewId="0">
      <selection activeCell="I28" sqref="I28"/>
    </sheetView>
  </sheetViews>
  <sheetFormatPr defaultRowHeight="11.25" x14ac:dyDescent="0.2"/>
  <cols>
    <col min="1" max="1" width="4.5703125" style="82" customWidth="1"/>
    <col min="2" max="2" width="17.85546875" style="84" customWidth="1"/>
    <col min="3" max="3" width="38.42578125" style="84" customWidth="1"/>
    <col min="4" max="12" width="10.7109375" style="82" customWidth="1"/>
    <col min="13" max="16384" width="9.140625" style="82"/>
  </cols>
  <sheetData>
    <row r="1" spans="1:12" ht="36.75" customHeight="1" x14ac:dyDescent="0.2">
      <c r="A1" s="569" t="s">
        <v>272</v>
      </c>
      <c r="B1" s="569"/>
      <c r="C1" s="569"/>
      <c r="D1" s="569"/>
      <c r="E1" s="569"/>
      <c r="F1" s="569"/>
      <c r="G1" s="569"/>
      <c r="H1" s="569"/>
      <c r="I1" s="569"/>
      <c r="J1" s="569"/>
      <c r="K1" s="569"/>
      <c r="L1" s="569"/>
    </row>
    <row r="2" spans="1:12" ht="15" customHeight="1" x14ac:dyDescent="0.2">
      <c r="A2" s="83"/>
      <c r="C2" s="129" t="s">
        <v>273</v>
      </c>
      <c r="D2" s="570" t="str">
        <f>'3.02 - DDH Du an'!G4</f>
        <v>HDMB-FDC-FPS-HIPT-2012-71</v>
      </c>
      <c r="E2" s="570"/>
      <c r="F2" s="570"/>
      <c r="G2" s="85"/>
      <c r="H2" s="85"/>
      <c r="I2" s="83"/>
      <c r="J2" s="83"/>
      <c r="K2" s="83"/>
      <c r="L2" s="83"/>
    </row>
    <row r="3" spans="1:12" ht="15" customHeight="1" x14ac:dyDescent="0.2">
      <c r="A3" s="83"/>
      <c r="C3" s="129" t="s">
        <v>274</v>
      </c>
      <c r="D3" s="570">
        <f ca="1">'3.02 - DDH Du an'!G2</f>
        <v>42832.684437615739</v>
      </c>
      <c r="E3" s="570"/>
      <c r="F3" s="570"/>
      <c r="G3" s="85"/>
      <c r="H3" s="85"/>
      <c r="I3" s="83"/>
      <c r="J3" s="86" t="s">
        <v>275</v>
      </c>
      <c r="K3" s="87">
        <v>21131</v>
      </c>
      <c r="L3" s="83"/>
    </row>
    <row r="4" spans="1:12" ht="15" customHeight="1" x14ac:dyDescent="0.2">
      <c r="A4" s="83"/>
      <c r="C4" s="129" t="s">
        <v>276</v>
      </c>
      <c r="D4" s="571">
        <f>'3.02 - DDH Du an'!C53</f>
        <v>0</v>
      </c>
      <c r="E4" s="571"/>
      <c r="F4" s="571"/>
      <c r="G4" s="85"/>
      <c r="H4" s="85"/>
      <c r="I4" s="83"/>
      <c r="J4" s="88" t="s">
        <v>277</v>
      </c>
      <c r="K4" s="87">
        <v>21220</v>
      </c>
      <c r="L4" s="83"/>
    </row>
    <row r="5" spans="1:12" ht="15" customHeight="1" x14ac:dyDescent="0.2">
      <c r="A5" s="83"/>
      <c r="C5" s="129" t="s">
        <v>278</v>
      </c>
      <c r="D5" s="571" t="str">
        <f>'3.02 - DDH Du an'!C13</f>
        <v>FPS</v>
      </c>
      <c r="E5" s="571"/>
      <c r="F5" s="571"/>
      <c r="G5" s="89"/>
      <c r="H5" s="85"/>
      <c r="I5" s="83"/>
      <c r="J5" s="83"/>
      <c r="K5" s="83"/>
      <c r="L5" s="83"/>
    </row>
    <row r="6" spans="1:12" ht="15" customHeight="1" x14ac:dyDescent="0.2">
      <c r="A6" s="83"/>
      <c r="C6" s="129" t="s">
        <v>279</v>
      </c>
      <c r="D6" s="571" t="str">
        <f>'3.02 - DDH Du an'!C12</f>
        <v>ManLT</v>
      </c>
      <c r="E6" s="571"/>
      <c r="F6" s="571"/>
      <c r="G6" s="89"/>
      <c r="H6" s="85"/>
      <c r="I6" s="83"/>
      <c r="J6" s="83"/>
      <c r="K6" s="83"/>
      <c r="L6" s="83"/>
    </row>
    <row r="7" spans="1:12" ht="15" customHeight="1" x14ac:dyDescent="0.2">
      <c r="A7" s="90"/>
      <c r="C7" s="128"/>
      <c r="D7" s="91"/>
      <c r="E7" s="83"/>
      <c r="F7" s="91"/>
      <c r="G7" s="92"/>
      <c r="H7" s="83"/>
      <c r="I7" s="83"/>
      <c r="J7" s="83"/>
      <c r="K7" s="83"/>
      <c r="L7" s="83"/>
    </row>
    <row r="8" spans="1:12" s="123" customFormat="1" ht="11.25" customHeight="1" x14ac:dyDescent="0.25">
      <c r="A8" s="572" t="s">
        <v>14</v>
      </c>
      <c r="B8" s="572" t="s">
        <v>329</v>
      </c>
      <c r="C8" s="572" t="s">
        <v>328</v>
      </c>
      <c r="D8" s="572" t="s">
        <v>280</v>
      </c>
      <c r="E8" s="574" t="s">
        <v>281</v>
      </c>
      <c r="F8" s="575"/>
      <c r="G8" s="575"/>
      <c r="H8" s="576"/>
      <c r="I8" s="566" t="s">
        <v>282</v>
      </c>
      <c r="J8" s="567"/>
      <c r="K8" s="567"/>
      <c r="L8" s="568"/>
    </row>
    <row r="9" spans="1:12" s="123" customFormat="1" ht="30" x14ac:dyDescent="0.25">
      <c r="A9" s="573"/>
      <c r="B9" s="573"/>
      <c r="C9" s="573"/>
      <c r="D9" s="573"/>
      <c r="E9" s="124" t="s">
        <v>283</v>
      </c>
      <c r="F9" s="124" t="s">
        <v>284</v>
      </c>
      <c r="G9" s="124" t="s">
        <v>285</v>
      </c>
      <c r="H9" s="124" t="s">
        <v>286</v>
      </c>
      <c r="I9" s="116" t="s">
        <v>283</v>
      </c>
      <c r="J9" s="116" t="s">
        <v>284</v>
      </c>
      <c r="K9" s="116" t="s">
        <v>285</v>
      </c>
      <c r="L9" s="116" t="s">
        <v>286</v>
      </c>
    </row>
    <row r="10" spans="1:12" x14ac:dyDescent="0.2">
      <c r="A10" s="110">
        <f>'3.02 - DDH Du an'!A23</f>
        <v>1</v>
      </c>
      <c r="B10" s="110">
        <f>'3.02 - DDH Du an'!B23</f>
        <v>1</v>
      </c>
      <c r="C10" s="111">
        <f>'3.02 - DDH Du an'!C23</f>
        <v>0</v>
      </c>
      <c r="D10" s="111">
        <f>'3.02 - DDH Du an'!D23</f>
        <v>0</v>
      </c>
      <c r="E10" s="111">
        <f>I10*$K$3</f>
        <v>0</v>
      </c>
      <c r="F10" s="111">
        <f>E10*D10</f>
        <v>0</v>
      </c>
      <c r="G10" s="111">
        <f>K10*$K$4</f>
        <v>0</v>
      </c>
      <c r="H10" s="111">
        <f>G10*D10</f>
        <v>0</v>
      </c>
      <c r="I10" s="111">
        <f>'3.02 - DDH Du an'!E23</f>
        <v>0</v>
      </c>
      <c r="J10" s="111">
        <f>I10*D10</f>
        <v>0</v>
      </c>
      <c r="K10" s="107"/>
      <c r="L10" s="111">
        <f>K10*D10</f>
        <v>0</v>
      </c>
    </row>
    <row r="11" spans="1:12" x14ac:dyDescent="0.2">
      <c r="A11" s="110" t="str">
        <f>'3.02 - DDH Du an'!A24</f>
        <v/>
      </c>
      <c r="B11" s="110">
        <f>'3.02 - DDH Du an'!B24</f>
        <v>0</v>
      </c>
      <c r="C11" s="110">
        <f>'3.02 - DDH Du an'!C24</f>
        <v>0</v>
      </c>
      <c r="D11" s="110">
        <f>'3.02 - DDH Du an'!D24</f>
        <v>0</v>
      </c>
      <c r="E11" s="110">
        <f t="shared" ref="E11:E19" si="0">I11*$K$3</f>
        <v>0</v>
      </c>
      <c r="F11" s="110">
        <f t="shared" ref="F11:F19" si="1">E11*D11</f>
        <v>0</v>
      </c>
      <c r="G11" s="110">
        <f t="shared" ref="G11:G19" si="2">K11*$K$4</f>
        <v>0</v>
      </c>
      <c r="H11" s="110">
        <f t="shared" ref="H11:H19" si="3">G11*D11</f>
        <v>0</v>
      </c>
      <c r="I11" s="110">
        <f>'3.02 - DDH Du an'!E24</f>
        <v>0</v>
      </c>
      <c r="J11" s="110">
        <f t="shared" ref="J11:J23" si="4">I11*D11</f>
        <v>0</v>
      </c>
      <c r="K11" s="108"/>
      <c r="L11" s="110">
        <f t="shared" ref="L11:L23" si="5">K11*D11</f>
        <v>0</v>
      </c>
    </row>
    <row r="12" spans="1:12" x14ac:dyDescent="0.2">
      <c r="A12" s="110" t="str">
        <f>'3.02 - DDH Du an'!A25</f>
        <v/>
      </c>
      <c r="B12" s="110">
        <f>'3.02 - DDH Du an'!B25</f>
        <v>0</v>
      </c>
      <c r="C12" s="110">
        <f>'3.02 - DDH Du an'!C25</f>
        <v>0</v>
      </c>
      <c r="D12" s="110">
        <f>'3.02 - DDH Du an'!D25</f>
        <v>0</v>
      </c>
      <c r="E12" s="110">
        <f t="shared" si="0"/>
        <v>0</v>
      </c>
      <c r="F12" s="110">
        <f t="shared" si="1"/>
        <v>0</v>
      </c>
      <c r="G12" s="110">
        <f t="shared" si="2"/>
        <v>0</v>
      </c>
      <c r="H12" s="110">
        <f t="shared" si="3"/>
        <v>0</v>
      </c>
      <c r="I12" s="110">
        <f>'3.02 - DDH Du an'!E25</f>
        <v>0</v>
      </c>
      <c r="J12" s="110">
        <f t="shared" si="4"/>
        <v>0</v>
      </c>
      <c r="K12" s="108"/>
      <c r="L12" s="110">
        <f t="shared" si="5"/>
        <v>0</v>
      </c>
    </row>
    <row r="13" spans="1:12" x14ac:dyDescent="0.2">
      <c r="A13" s="110" t="str">
        <f>'3.02 - DDH Du an'!A26</f>
        <v/>
      </c>
      <c r="B13" s="110">
        <f>'3.02 - DDH Du an'!B26</f>
        <v>0</v>
      </c>
      <c r="C13" s="110">
        <f>'3.02 - DDH Du an'!C26</f>
        <v>0</v>
      </c>
      <c r="D13" s="110">
        <f>'3.02 - DDH Du an'!D26</f>
        <v>0</v>
      </c>
      <c r="E13" s="110">
        <f t="shared" si="0"/>
        <v>0</v>
      </c>
      <c r="F13" s="110">
        <f t="shared" si="1"/>
        <v>0</v>
      </c>
      <c r="G13" s="110">
        <f t="shared" si="2"/>
        <v>0</v>
      </c>
      <c r="H13" s="110">
        <f t="shared" si="3"/>
        <v>0</v>
      </c>
      <c r="I13" s="110">
        <f>'3.02 - DDH Du an'!E26</f>
        <v>0</v>
      </c>
      <c r="J13" s="110">
        <f t="shared" si="4"/>
        <v>0</v>
      </c>
      <c r="K13" s="108"/>
      <c r="L13" s="110">
        <f t="shared" si="5"/>
        <v>0</v>
      </c>
    </row>
    <row r="14" spans="1:12" x14ac:dyDescent="0.2">
      <c r="A14" s="110" t="str">
        <f>'3.02 - DDH Du an'!A27</f>
        <v/>
      </c>
      <c r="B14" s="110">
        <f>'3.02 - DDH Du an'!B27</f>
        <v>0</v>
      </c>
      <c r="C14" s="110">
        <f>'3.02 - DDH Du an'!C27</f>
        <v>0</v>
      </c>
      <c r="D14" s="110">
        <f>'3.02 - DDH Du an'!D27</f>
        <v>0</v>
      </c>
      <c r="E14" s="110">
        <f t="shared" si="0"/>
        <v>0</v>
      </c>
      <c r="F14" s="110">
        <f t="shared" si="1"/>
        <v>0</v>
      </c>
      <c r="G14" s="110">
        <f t="shared" si="2"/>
        <v>0</v>
      </c>
      <c r="H14" s="110">
        <f t="shared" si="3"/>
        <v>0</v>
      </c>
      <c r="I14" s="110">
        <f>'3.02 - DDH Du an'!E27</f>
        <v>0</v>
      </c>
      <c r="J14" s="110">
        <f t="shared" si="4"/>
        <v>0</v>
      </c>
      <c r="K14" s="108"/>
      <c r="L14" s="110">
        <f t="shared" si="5"/>
        <v>0</v>
      </c>
    </row>
    <row r="15" spans="1:12" x14ac:dyDescent="0.2">
      <c r="A15" s="110" t="str">
        <f>'3.02 - DDH Du an'!A28</f>
        <v/>
      </c>
      <c r="B15" s="110">
        <f>'3.02 - DDH Du an'!B28</f>
        <v>0</v>
      </c>
      <c r="C15" s="110">
        <f>'3.02 - DDH Du an'!C28</f>
        <v>0</v>
      </c>
      <c r="D15" s="110">
        <f>'3.02 - DDH Du an'!D28</f>
        <v>0</v>
      </c>
      <c r="E15" s="110">
        <f t="shared" si="0"/>
        <v>0</v>
      </c>
      <c r="F15" s="110">
        <f t="shared" si="1"/>
        <v>0</v>
      </c>
      <c r="G15" s="110">
        <f t="shared" si="2"/>
        <v>0</v>
      </c>
      <c r="H15" s="110">
        <f t="shared" si="3"/>
        <v>0</v>
      </c>
      <c r="I15" s="110">
        <f>'3.02 - DDH Du an'!E28</f>
        <v>0</v>
      </c>
      <c r="J15" s="110">
        <f t="shared" si="4"/>
        <v>0</v>
      </c>
      <c r="K15" s="108"/>
      <c r="L15" s="110">
        <f t="shared" si="5"/>
        <v>0</v>
      </c>
    </row>
    <row r="16" spans="1:12" x14ac:dyDescent="0.2">
      <c r="A16" s="110" t="str">
        <f>'3.02 - DDH Du an'!A29</f>
        <v/>
      </c>
      <c r="B16" s="110">
        <f>'3.02 - DDH Du an'!B29</f>
        <v>0</v>
      </c>
      <c r="C16" s="110">
        <f>'3.02 - DDH Du an'!C29</f>
        <v>0</v>
      </c>
      <c r="D16" s="110">
        <f>'3.02 - DDH Du an'!D29</f>
        <v>0</v>
      </c>
      <c r="E16" s="110">
        <f t="shared" si="0"/>
        <v>0</v>
      </c>
      <c r="F16" s="110">
        <f t="shared" si="1"/>
        <v>0</v>
      </c>
      <c r="G16" s="110">
        <f t="shared" si="2"/>
        <v>0</v>
      </c>
      <c r="H16" s="110">
        <f t="shared" si="3"/>
        <v>0</v>
      </c>
      <c r="I16" s="110">
        <f>'3.02 - DDH Du an'!E29</f>
        <v>0</v>
      </c>
      <c r="J16" s="110">
        <f t="shared" si="4"/>
        <v>0</v>
      </c>
      <c r="K16" s="108"/>
      <c r="L16" s="110">
        <f t="shared" si="5"/>
        <v>0</v>
      </c>
    </row>
    <row r="17" spans="1:12" x14ac:dyDescent="0.2">
      <c r="A17" s="110" t="str">
        <f>'3.02 - DDH Du an'!A30</f>
        <v/>
      </c>
      <c r="B17" s="110">
        <f>'3.02 - DDH Du an'!B30</f>
        <v>0</v>
      </c>
      <c r="C17" s="110">
        <f>'3.02 - DDH Du an'!C30</f>
        <v>0</v>
      </c>
      <c r="D17" s="110">
        <f>'3.02 - DDH Du an'!D30</f>
        <v>0</v>
      </c>
      <c r="E17" s="110">
        <f t="shared" si="0"/>
        <v>0</v>
      </c>
      <c r="F17" s="110">
        <f t="shared" si="1"/>
        <v>0</v>
      </c>
      <c r="G17" s="110">
        <f t="shared" si="2"/>
        <v>0</v>
      </c>
      <c r="H17" s="110">
        <f t="shared" si="3"/>
        <v>0</v>
      </c>
      <c r="I17" s="110">
        <f>'3.02 - DDH Du an'!E30</f>
        <v>0</v>
      </c>
      <c r="J17" s="110">
        <f t="shared" si="4"/>
        <v>0</v>
      </c>
      <c r="K17" s="108"/>
      <c r="L17" s="110">
        <f t="shared" si="5"/>
        <v>0</v>
      </c>
    </row>
    <row r="18" spans="1:12" x14ac:dyDescent="0.2">
      <c r="A18" s="110" t="str">
        <f>'3.02 - DDH Du an'!A31</f>
        <v/>
      </c>
      <c r="B18" s="110">
        <f>'3.02 - DDH Du an'!B31</f>
        <v>0</v>
      </c>
      <c r="C18" s="110">
        <f>'3.02 - DDH Du an'!C31</f>
        <v>0</v>
      </c>
      <c r="D18" s="110">
        <f>'3.02 - DDH Du an'!D31</f>
        <v>0</v>
      </c>
      <c r="E18" s="110">
        <f t="shared" si="0"/>
        <v>0</v>
      </c>
      <c r="F18" s="110">
        <f t="shared" si="1"/>
        <v>0</v>
      </c>
      <c r="G18" s="110">
        <f t="shared" si="2"/>
        <v>0</v>
      </c>
      <c r="H18" s="110">
        <f t="shared" si="3"/>
        <v>0</v>
      </c>
      <c r="I18" s="110">
        <f>'3.02 - DDH Du an'!E31</f>
        <v>0</v>
      </c>
      <c r="J18" s="110">
        <f t="shared" si="4"/>
        <v>0</v>
      </c>
      <c r="K18" s="108"/>
      <c r="L18" s="110">
        <f t="shared" si="5"/>
        <v>0</v>
      </c>
    </row>
    <row r="19" spans="1:12" x14ac:dyDescent="0.2">
      <c r="A19" s="110" t="str">
        <f>'3.02 - DDH Du an'!A32</f>
        <v/>
      </c>
      <c r="B19" s="110">
        <f>'3.02 - DDH Du an'!B32</f>
        <v>0</v>
      </c>
      <c r="C19" s="110">
        <f>'3.02 - DDH Du an'!C32</f>
        <v>0</v>
      </c>
      <c r="D19" s="110">
        <f>'3.02 - DDH Du an'!D32</f>
        <v>0</v>
      </c>
      <c r="E19" s="110">
        <f t="shared" si="0"/>
        <v>0</v>
      </c>
      <c r="F19" s="110">
        <f t="shared" si="1"/>
        <v>0</v>
      </c>
      <c r="G19" s="110">
        <f t="shared" si="2"/>
        <v>0</v>
      </c>
      <c r="H19" s="110">
        <f t="shared" si="3"/>
        <v>0</v>
      </c>
      <c r="I19" s="110">
        <f>'3.02 - DDH Du an'!E32</f>
        <v>0</v>
      </c>
      <c r="J19" s="110">
        <f t="shared" si="4"/>
        <v>0</v>
      </c>
      <c r="K19" s="108"/>
      <c r="L19" s="110">
        <f t="shared" si="5"/>
        <v>0</v>
      </c>
    </row>
    <row r="20" spans="1:12" x14ac:dyDescent="0.2">
      <c r="A20" s="110" t="str">
        <f>'3.02 - DDH Du an'!A33</f>
        <v/>
      </c>
      <c r="B20" s="110">
        <f>'3.02 - DDH Du an'!B33</f>
        <v>0</v>
      </c>
      <c r="C20" s="110">
        <f>'3.02 - DDH Du an'!C33</f>
        <v>0</v>
      </c>
      <c r="D20" s="110">
        <f>'3.02 - DDH Du an'!D33</f>
        <v>0</v>
      </c>
      <c r="E20" s="110">
        <f t="shared" ref="E20:E23" si="6">I20*$K$3</f>
        <v>0</v>
      </c>
      <c r="F20" s="110">
        <f t="shared" ref="F20:F23" si="7">E20*D20</f>
        <v>0</v>
      </c>
      <c r="G20" s="110">
        <f t="shared" ref="G20:G23" si="8">K20*$K$4</f>
        <v>0</v>
      </c>
      <c r="H20" s="110">
        <f t="shared" ref="H20:H23" si="9">G20*D20</f>
        <v>0</v>
      </c>
      <c r="I20" s="110">
        <f>'3.02 - DDH Du an'!E33</f>
        <v>0</v>
      </c>
      <c r="J20" s="110">
        <f t="shared" si="4"/>
        <v>0</v>
      </c>
      <c r="K20" s="108"/>
      <c r="L20" s="110">
        <f t="shared" si="5"/>
        <v>0</v>
      </c>
    </row>
    <row r="21" spans="1:12" x14ac:dyDescent="0.2">
      <c r="A21" s="110" t="str">
        <f>'3.02 - DDH Du an'!A34</f>
        <v/>
      </c>
      <c r="B21" s="110">
        <f>'3.02 - DDH Du an'!B34</f>
        <v>0</v>
      </c>
      <c r="C21" s="110">
        <f>'3.02 - DDH Du an'!C34</f>
        <v>0</v>
      </c>
      <c r="D21" s="110">
        <f>'3.02 - DDH Du an'!D34</f>
        <v>0</v>
      </c>
      <c r="E21" s="110">
        <f t="shared" si="6"/>
        <v>0</v>
      </c>
      <c r="F21" s="110">
        <f t="shared" si="7"/>
        <v>0</v>
      </c>
      <c r="G21" s="110">
        <f t="shared" si="8"/>
        <v>0</v>
      </c>
      <c r="H21" s="110">
        <f t="shared" si="9"/>
        <v>0</v>
      </c>
      <c r="I21" s="110">
        <f>'3.02 - DDH Du an'!E34</f>
        <v>0</v>
      </c>
      <c r="J21" s="110">
        <f t="shared" si="4"/>
        <v>0</v>
      </c>
      <c r="K21" s="108"/>
      <c r="L21" s="110">
        <f t="shared" si="5"/>
        <v>0</v>
      </c>
    </row>
    <row r="22" spans="1:12" x14ac:dyDescent="0.2">
      <c r="A22" s="110" t="str">
        <f>'3.02 - DDH Du an'!A35</f>
        <v/>
      </c>
      <c r="B22" s="110">
        <f>'3.02 - DDH Du an'!B35</f>
        <v>0</v>
      </c>
      <c r="C22" s="110">
        <f>'3.02 - DDH Du an'!C35</f>
        <v>0</v>
      </c>
      <c r="D22" s="110">
        <f>'3.02 - DDH Du an'!D35</f>
        <v>0</v>
      </c>
      <c r="E22" s="110">
        <f t="shared" si="6"/>
        <v>0</v>
      </c>
      <c r="F22" s="110">
        <f t="shared" si="7"/>
        <v>0</v>
      </c>
      <c r="G22" s="110">
        <f t="shared" si="8"/>
        <v>0</v>
      </c>
      <c r="H22" s="110">
        <f t="shared" si="9"/>
        <v>0</v>
      </c>
      <c r="I22" s="110">
        <f>'3.02 - DDH Du an'!E35</f>
        <v>0</v>
      </c>
      <c r="J22" s="110">
        <f t="shared" si="4"/>
        <v>0</v>
      </c>
      <c r="K22" s="108"/>
      <c r="L22" s="110">
        <f t="shared" si="5"/>
        <v>0</v>
      </c>
    </row>
    <row r="23" spans="1:12" x14ac:dyDescent="0.2">
      <c r="A23" s="110" t="str">
        <f>'3.02 - DDH Du an'!A36</f>
        <v/>
      </c>
      <c r="B23" s="110">
        <f>'3.02 - DDH Du an'!B36</f>
        <v>0</v>
      </c>
      <c r="C23" s="110">
        <f>'3.02 - DDH Du an'!C36</f>
        <v>0</v>
      </c>
      <c r="D23" s="110">
        <f>'3.02 - DDH Du an'!D36</f>
        <v>0</v>
      </c>
      <c r="E23" s="110">
        <f t="shared" si="6"/>
        <v>0</v>
      </c>
      <c r="F23" s="110">
        <f t="shared" si="7"/>
        <v>0</v>
      </c>
      <c r="G23" s="110">
        <f t="shared" si="8"/>
        <v>0</v>
      </c>
      <c r="H23" s="110">
        <f t="shared" si="9"/>
        <v>0</v>
      </c>
      <c r="I23" s="110">
        <f>'3.02 - DDH Du an'!E36</f>
        <v>0</v>
      </c>
      <c r="J23" s="110">
        <f t="shared" si="4"/>
        <v>0</v>
      </c>
      <c r="K23" s="108"/>
      <c r="L23" s="110">
        <f t="shared" si="5"/>
        <v>0</v>
      </c>
    </row>
    <row r="24" spans="1:12" s="151" customFormat="1" ht="22.5" customHeight="1" x14ac:dyDescent="0.25">
      <c r="A24" s="566" t="s">
        <v>254</v>
      </c>
      <c r="B24" s="567"/>
      <c r="C24" s="568"/>
      <c r="D24" s="116">
        <f>SUM(D10:D23)</f>
        <v>0</v>
      </c>
      <c r="E24" s="125"/>
      <c r="F24" s="126">
        <f>SUM(F10:F23)</f>
        <v>0</v>
      </c>
      <c r="G24" s="126"/>
      <c r="H24" s="126">
        <f>SUM(H10:H23)</f>
        <v>0</v>
      </c>
      <c r="I24" s="127"/>
      <c r="J24" s="150">
        <f>SUM(J10:J23)</f>
        <v>0</v>
      </c>
      <c r="K24" s="127"/>
      <c r="L24" s="150">
        <f>SUM(L10:L23)</f>
        <v>0</v>
      </c>
    </row>
    <row r="25" spans="1:12" x14ac:dyDescent="0.2">
      <c r="A25" s="91"/>
      <c r="B25" s="93"/>
      <c r="C25" s="93"/>
      <c r="D25" s="91"/>
      <c r="E25" s="91"/>
      <c r="F25" s="91"/>
      <c r="G25" s="91"/>
      <c r="H25" s="83"/>
      <c r="I25" s="83"/>
      <c r="J25" s="83"/>
      <c r="K25" s="83"/>
      <c r="L25" s="83"/>
    </row>
    <row r="26" spans="1:12" s="98" customFormat="1" ht="20.25" customHeight="1" x14ac:dyDescent="0.2">
      <c r="A26" s="103" t="s">
        <v>14</v>
      </c>
      <c r="B26" s="103" t="s">
        <v>287</v>
      </c>
      <c r="C26" s="103" t="s">
        <v>288</v>
      </c>
      <c r="D26" s="103" t="s">
        <v>289</v>
      </c>
      <c r="E26" s="103" t="s">
        <v>290</v>
      </c>
      <c r="F26" s="103" t="s">
        <v>289</v>
      </c>
      <c r="G26" s="94"/>
      <c r="H26" s="95"/>
      <c r="I26" s="95"/>
      <c r="J26" s="96"/>
      <c r="K26" s="97"/>
      <c r="L26" s="97"/>
    </row>
    <row r="27" spans="1:12" x14ac:dyDescent="0.2">
      <c r="A27" s="134">
        <v>1</v>
      </c>
      <c r="B27" s="137" t="s">
        <v>291</v>
      </c>
      <c r="C27" s="134">
        <f>H24</f>
        <v>0</v>
      </c>
      <c r="D27" s="134" t="s">
        <v>281</v>
      </c>
      <c r="E27" s="134">
        <f>L24</f>
        <v>0</v>
      </c>
      <c r="F27" s="134" t="s">
        <v>282</v>
      </c>
      <c r="G27" s="91"/>
      <c r="H27" s="99"/>
      <c r="I27" s="100"/>
      <c r="J27" s="91"/>
      <c r="K27" s="83"/>
      <c r="L27" s="83"/>
    </row>
    <row r="28" spans="1:12" x14ac:dyDescent="0.2">
      <c r="A28" s="135">
        <v>2</v>
      </c>
      <c r="B28" s="138" t="s">
        <v>292</v>
      </c>
      <c r="C28" s="135">
        <f>F24</f>
        <v>0</v>
      </c>
      <c r="D28" s="135" t="s">
        <v>281</v>
      </c>
      <c r="E28" s="135">
        <f>J24</f>
        <v>0</v>
      </c>
      <c r="F28" s="135" t="s">
        <v>282</v>
      </c>
      <c r="G28" s="91"/>
      <c r="H28" s="99"/>
      <c r="I28" s="100"/>
      <c r="J28" s="91"/>
      <c r="K28" s="83"/>
      <c r="L28" s="83"/>
    </row>
    <row r="29" spans="1:12" x14ac:dyDescent="0.2">
      <c r="A29" s="135">
        <v>3</v>
      </c>
      <c r="B29" s="138" t="s">
        <v>293</v>
      </c>
      <c r="C29" s="135">
        <f>C28*0.02</f>
        <v>0</v>
      </c>
      <c r="D29" s="135" t="s">
        <v>281</v>
      </c>
      <c r="E29" s="135">
        <f>E28*0.02</f>
        <v>0</v>
      </c>
      <c r="F29" s="135" t="s">
        <v>282</v>
      </c>
      <c r="G29" s="91"/>
      <c r="H29" s="99"/>
      <c r="I29" s="100"/>
      <c r="J29" s="91"/>
      <c r="K29" s="83"/>
      <c r="L29" s="83"/>
    </row>
    <row r="30" spans="1:12" x14ac:dyDescent="0.2">
      <c r="A30" s="135">
        <v>4</v>
      </c>
      <c r="B30" s="138" t="s">
        <v>294</v>
      </c>
      <c r="C30" s="135">
        <f>C28+C29</f>
        <v>0</v>
      </c>
      <c r="D30" s="135" t="s">
        <v>281</v>
      </c>
      <c r="E30" s="135">
        <f>E28+E29</f>
        <v>0</v>
      </c>
      <c r="F30" s="135" t="s">
        <v>282</v>
      </c>
      <c r="G30" s="91"/>
      <c r="H30" s="99"/>
      <c r="I30" s="100"/>
      <c r="J30" s="91"/>
      <c r="K30" s="83"/>
      <c r="L30" s="83"/>
    </row>
    <row r="31" spans="1:12" x14ac:dyDescent="0.2">
      <c r="A31" s="135">
        <v>5</v>
      </c>
      <c r="B31" s="138" t="s">
        <v>295</v>
      </c>
      <c r="C31" s="135">
        <f>C30*1.002</f>
        <v>0</v>
      </c>
      <c r="D31" s="135" t="s">
        <v>281</v>
      </c>
      <c r="E31" s="135">
        <f>E30*1.002</f>
        <v>0</v>
      </c>
      <c r="F31" s="135" t="s">
        <v>282</v>
      </c>
      <c r="G31" s="91"/>
      <c r="H31" s="99"/>
      <c r="I31" s="100"/>
      <c r="J31" s="91"/>
      <c r="K31" s="83"/>
      <c r="L31" s="83"/>
    </row>
    <row r="32" spans="1:12" x14ac:dyDescent="0.2">
      <c r="A32" s="135">
        <v>6</v>
      </c>
      <c r="B32" s="138" t="s">
        <v>296</v>
      </c>
      <c r="C32" s="135"/>
      <c r="D32" s="135" t="s">
        <v>281</v>
      </c>
      <c r="E32" s="135"/>
      <c r="F32" s="135" t="s">
        <v>282</v>
      </c>
      <c r="G32" s="101"/>
      <c r="H32" s="99"/>
      <c r="I32" s="102"/>
      <c r="J32" s="90"/>
      <c r="K32" s="83"/>
      <c r="L32" s="83"/>
    </row>
    <row r="33" spans="1:12" x14ac:dyDescent="0.2">
      <c r="A33" s="135">
        <v>7</v>
      </c>
      <c r="B33" s="138" t="s">
        <v>297</v>
      </c>
      <c r="C33" s="135"/>
      <c r="D33" s="135" t="s">
        <v>281</v>
      </c>
      <c r="E33" s="135"/>
      <c r="F33" s="135" t="s">
        <v>282</v>
      </c>
      <c r="G33" s="91"/>
      <c r="H33" s="99"/>
      <c r="I33" s="100"/>
      <c r="J33" s="91"/>
      <c r="K33" s="83"/>
      <c r="L33" s="83"/>
    </row>
    <row r="34" spans="1:12" x14ac:dyDescent="0.2">
      <c r="A34" s="135">
        <v>8</v>
      </c>
      <c r="B34" s="138" t="s">
        <v>298</v>
      </c>
      <c r="C34" s="135">
        <f>C27-C31-C32+C33</f>
        <v>0</v>
      </c>
      <c r="D34" s="135" t="s">
        <v>281</v>
      </c>
      <c r="E34" s="135">
        <f>E27-E30-E32+E33</f>
        <v>0</v>
      </c>
      <c r="F34" s="135" t="s">
        <v>282</v>
      </c>
      <c r="G34" s="91"/>
      <c r="H34" s="99"/>
      <c r="I34" s="100"/>
      <c r="J34" s="91"/>
      <c r="K34" s="83"/>
      <c r="L34" s="83"/>
    </row>
    <row r="35" spans="1:12" x14ac:dyDescent="0.2">
      <c r="A35" s="136">
        <v>9</v>
      </c>
      <c r="B35" s="139" t="s">
        <v>299</v>
      </c>
      <c r="C35" s="136" t="str">
        <f>IFERROR((C34/C27),"")</f>
        <v/>
      </c>
      <c r="D35" s="136" t="s">
        <v>300</v>
      </c>
      <c r="E35" s="136" t="str">
        <f>IFERROR((E34/E27),"")</f>
        <v/>
      </c>
      <c r="F35" s="136"/>
      <c r="G35" s="91"/>
      <c r="H35" s="99"/>
      <c r="I35" s="83"/>
      <c r="J35" s="83"/>
      <c r="K35" s="83"/>
      <c r="L35" s="83"/>
    </row>
    <row r="38" spans="1:12" s="144" customFormat="1" ht="15.75" x14ac:dyDescent="0.25">
      <c r="A38" s="140"/>
      <c r="B38" s="141" t="s">
        <v>77</v>
      </c>
      <c r="C38" s="578" t="s">
        <v>271</v>
      </c>
      <c r="D38" s="578"/>
      <c r="E38" s="579" t="s">
        <v>301</v>
      </c>
      <c r="F38" s="579"/>
      <c r="G38" s="579"/>
      <c r="H38" s="578" t="s">
        <v>302</v>
      </c>
      <c r="I38" s="578"/>
      <c r="J38" s="578"/>
      <c r="K38" s="142"/>
      <c r="L38" s="143"/>
    </row>
    <row r="44" spans="1:12" s="145" customFormat="1" ht="15" customHeight="1" x14ac:dyDescent="0.25">
      <c r="B44" s="146" t="s">
        <v>405</v>
      </c>
      <c r="C44" s="580" t="s">
        <v>303</v>
      </c>
      <c r="D44" s="580"/>
      <c r="E44" s="577" t="s">
        <v>304</v>
      </c>
      <c r="F44" s="577"/>
      <c r="G44" s="577"/>
      <c r="H44" s="580" t="s">
        <v>305</v>
      </c>
      <c r="I44" s="580"/>
      <c r="J44" s="580"/>
    </row>
    <row r="45" spans="1:12" s="144" customFormat="1" ht="15.75" x14ac:dyDescent="0.25">
      <c r="B45" s="147"/>
      <c r="C45" s="147"/>
      <c r="H45" s="577" t="s">
        <v>306</v>
      </c>
      <c r="I45" s="577"/>
      <c r="J45" s="577"/>
      <c r="K45" s="577"/>
    </row>
    <row r="46" spans="1:12" s="144" customFormat="1" ht="15.75" x14ac:dyDescent="0.25">
      <c r="B46" s="147"/>
      <c r="C46" s="147"/>
      <c r="H46" s="577"/>
      <c r="I46" s="577"/>
      <c r="J46" s="577"/>
      <c r="K46" s="577"/>
    </row>
    <row r="47" spans="1:12" s="144" customFormat="1" ht="15.75" x14ac:dyDescent="0.25">
      <c r="B47" s="147"/>
      <c r="C47" s="147"/>
    </row>
  </sheetData>
  <mergeCells count="20">
    <mergeCell ref="H45:K46"/>
    <mergeCell ref="A24:C24"/>
    <mergeCell ref="C38:D38"/>
    <mergeCell ref="E38:G38"/>
    <mergeCell ref="H38:J38"/>
    <mergeCell ref="C44:D44"/>
    <mergeCell ref="E44:G44"/>
    <mergeCell ref="H44:J44"/>
    <mergeCell ref="I8:L8"/>
    <mergeCell ref="A1:L1"/>
    <mergeCell ref="D2:F2"/>
    <mergeCell ref="D3:F3"/>
    <mergeCell ref="D4:F4"/>
    <mergeCell ref="D5:F5"/>
    <mergeCell ref="D6:F6"/>
    <mergeCell ref="A8:A9"/>
    <mergeCell ref="B8:B9"/>
    <mergeCell ref="C8:C9"/>
    <mergeCell ref="D8:D9"/>
    <mergeCell ref="E8:H8"/>
  </mergeCells>
  <printOptions horizontalCentered="1"/>
  <pageMargins left="0.25" right="0.25" top="0.25" bottom="0.5" header="0" footer="0.25"/>
  <pageSetup paperSize="9" orientation="landscape" r:id="rId1"/>
  <headerFooter>
    <oddFooter>&amp;L&amp;"Arial,Regular"&amp;8 3.02-BM/PP/HDCV/FTG   1/1</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28"/>
  <sheetViews>
    <sheetView showGridLines="0" zoomScale="80" zoomScaleNormal="80" zoomScalePageLayoutView="110" workbookViewId="0">
      <selection activeCell="F12" sqref="F12"/>
    </sheetView>
  </sheetViews>
  <sheetFormatPr defaultColWidth="11.42578125" defaultRowHeight="15" x14ac:dyDescent="0.25"/>
  <cols>
    <col min="1" max="1" width="11.42578125" style="161"/>
    <col min="2" max="2" width="121.140625" style="161" customWidth="1"/>
    <col min="3" max="16384" width="11.42578125" style="161"/>
  </cols>
  <sheetData>
    <row r="2" spans="2:2" ht="18.75" x14ac:dyDescent="0.25">
      <c r="B2" s="160" t="s">
        <v>369</v>
      </c>
    </row>
    <row r="3" spans="2:2" ht="18.75" x14ac:dyDescent="0.25">
      <c r="B3" s="162" t="s">
        <v>370</v>
      </c>
    </row>
    <row r="4" spans="2:2" ht="20.25" x14ac:dyDescent="0.25">
      <c r="B4" s="163" t="s">
        <v>371</v>
      </c>
    </row>
    <row r="5" spans="2:2" ht="37.5" x14ac:dyDescent="0.25">
      <c r="B5" s="163" t="s">
        <v>372</v>
      </c>
    </row>
    <row r="6" spans="2:2" ht="40.5" x14ac:dyDescent="0.25">
      <c r="B6" s="163" t="s">
        <v>373</v>
      </c>
    </row>
    <row r="7" spans="2:2" ht="20.25" x14ac:dyDescent="0.25">
      <c r="B7" s="163" t="s">
        <v>374</v>
      </c>
    </row>
    <row r="8" spans="2:2" ht="20.25" x14ac:dyDescent="0.25">
      <c r="B8" s="163" t="s">
        <v>375</v>
      </c>
    </row>
    <row r="9" spans="2:2" ht="20.25" x14ac:dyDescent="0.25">
      <c r="B9" s="163" t="s">
        <v>376</v>
      </c>
    </row>
    <row r="10" spans="2:2" ht="20.25" x14ac:dyDescent="0.25">
      <c r="B10" s="163" t="s">
        <v>377</v>
      </c>
    </row>
    <row r="11" spans="2:2" ht="40.5" x14ac:dyDescent="0.25">
      <c r="B11" s="163" t="s">
        <v>378</v>
      </c>
    </row>
    <row r="12" spans="2:2" ht="20.25" x14ac:dyDescent="0.25">
      <c r="B12" s="163" t="s">
        <v>379</v>
      </c>
    </row>
    <row r="13" spans="2:2" ht="18.75" x14ac:dyDescent="0.25">
      <c r="B13" s="164" t="s">
        <v>380</v>
      </c>
    </row>
    <row r="14" spans="2:2" ht="18.75" x14ac:dyDescent="0.25">
      <c r="B14" s="164" t="s">
        <v>381</v>
      </c>
    </row>
    <row r="15" spans="2:2" ht="56.25" x14ac:dyDescent="0.25">
      <c r="B15" s="163" t="s">
        <v>382</v>
      </c>
    </row>
    <row r="16" spans="2:2" ht="37.5" x14ac:dyDescent="0.25">
      <c r="B16" s="163" t="s">
        <v>383</v>
      </c>
    </row>
    <row r="17" spans="2:2" ht="18.75" x14ac:dyDescent="0.25">
      <c r="B17" s="162" t="s">
        <v>384</v>
      </c>
    </row>
    <row r="18" spans="2:2" ht="18.75" x14ac:dyDescent="0.25">
      <c r="B18" s="165" t="s">
        <v>385</v>
      </c>
    </row>
    <row r="19" spans="2:2" ht="18.75" x14ac:dyDescent="0.25">
      <c r="B19" s="162" t="s">
        <v>386</v>
      </c>
    </row>
    <row r="20" spans="2:2" ht="20.25" x14ac:dyDescent="0.25">
      <c r="B20" s="164" t="s">
        <v>387</v>
      </c>
    </row>
    <row r="21" spans="2:2" ht="18.75" x14ac:dyDescent="0.25">
      <c r="B21" s="164" t="s">
        <v>388</v>
      </c>
    </row>
    <row r="22" spans="2:2" ht="40.5" x14ac:dyDescent="0.25">
      <c r="B22" s="164" t="s">
        <v>389</v>
      </c>
    </row>
    <row r="23" spans="2:2" ht="39" x14ac:dyDescent="0.25">
      <c r="B23" s="164" t="s">
        <v>390</v>
      </c>
    </row>
    <row r="24" spans="2:2" ht="18.75" x14ac:dyDescent="0.25">
      <c r="B24" s="164" t="s">
        <v>391</v>
      </c>
    </row>
    <row r="25" spans="2:2" ht="40.5" x14ac:dyDescent="0.25">
      <c r="B25" s="162" t="s">
        <v>392</v>
      </c>
    </row>
    <row r="26" spans="2:2" ht="18.75" x14ac:dyDescent="0.25">
      <c r="B26" s="164" t="s">
        <v>34</v>
      </c>
    </row>
    <row r="27" spans="2:2" ht="20.25" x14ac:dyDescent="0.25">
      <c r="B27" s="163" t="s">
        <v>393</v>
      </c>
    </row>
    <row r="28" spans="2:2" ht="20.25" x14ac:dyDescent="0.25">
      <c r="B28" s="163" t="s">
        <v>394</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F68"/>
  <sheetViews>
    <sheetView showGridLines="0" zoomScale="80" zoomScaleNormal="80" zoomScalePageLayoutView="93" workbookViewId="0">
      <selection activeCell="F20" sqref="F20"/>
    </sheetView>
  </sheetViews>
  <sheetFormatPr defaultColWidth="12.42578125" defaultRowHeight="15.75" x14ac:dyDescent="0.25"/>
  <cols>
    <col min="1" max="1" width="2.42578125" style="170" customWidth="1"/>
    <col min="2" max="2" width="39.28515625" style="170" customWidth="1"/>
    <col min="3" max="3" width="24.85546875" style="179" customWidth="1"/>
    <col min="4" max="4" width="16.7109375" style="180" customWidth="1"/>
    <col min="5" max="5" width="13.140625" style="170" customWidth="1"/>
    <col min="6" max="6" width="93.28515625" style="170" customWidth="1"/>
    <col min="7" max="16384" width="12.42578125" style="170"/>
  </cols>
  <sheetData>
    <row r="2" spans="2:6" ht="39.950000000000003" customHeight="1" x14ac:dyDescent="0.25">
      <c r="B2" s="166" t="s">
        <v>115</v>
      </c>
      <c r="C2" s="167"/>
      <c r="D2" s="168"/>
      <c r="E2" s="169"/>
      <c r="F2" s="169"/>
    </row>
    <row r="3" spans="2:6" s="161" customFormat="1" ht="15" x14ac:dyDescent="0.25"/>
    <row r="4" spans="2:6" x14ac:dyDescent="0.25">
      <c r="B4" s="171" t="s">
        <v>116</v>
      </c>
      <c r="C4" s="172" t="s">
        <v>0</v>
      </c>
      <c r="D4" s="173" t="s">
        <v>117</v>
      </c>
      <c r="E4" s="171" t="s">
        <v>118</v>
      </c>
      <c r="F4" s="174" t="s">
        <v>119</v>
      </c>
    </row>
    <row r="5" spans="2:6" x14ac:dyDescent="0.25">
      <c r="B5" s="175" t="s">
        <v>40</v>
      </c>
      <c r="C5" s="176" t="s">
        <v>88</v>
      </c>
      <c r="D5" s="177">
        <v>4</v>
      </c>
      <c r="E5" s="175" t="s">
        <v>37</v>
      </c>
      <c r="F5" s="178" t="s">
        <v>41</v>
      </c>
    </row>
    <row r="6" spans="2:6" x14ac:dyDescent="0.25">
      <c r="B6" s="175" t="s">
        <v>36</v>
      </c>
      <c r="C6" s="176" t="s">
        <v>89</v>
      </c>
      <c r="D6" s="177">
        <v>14</v>
      </c>
      <c r="E6" s="175" t="s">
        <v>37</v>
      </c>
      <c r="F6" s="175" t="s">
        <v>38</v>
      </c>
    </row>
    <row r="7" spans="2:6" x14ac:dyDescent="0.25">
      <c r="F7" s="181"/>
    </row>
    <row r="8" spans="2:6" hidden="1" x14ac:dyDescent="0.25">
      <c r="B8" s="182" t="s">
        <v>395</v>
      </c>
      <c r="C8" s="182"/>
      <c r="D8" s="210">
        <v>200000</v>
      </c>
      <c r="E8" s="182"/>
      <c r="F8" s="182" t="s">
        <v>396</v>
      </c>
    </row>
    <row r="9" spans="2:6" hidden="1" x14ac:dyDescent="0.25">
      <c r="B9" s="175"/>
      <c r="C9" s="175"/>
      <c r="D9" s="211">
        <v>230000</v>
      </c>
      <c r="E9" s="175"/>
      <c r="F9" s="175" t="s">
        <v>397</v>
      </c>
    </row>
    <row r="10" spans="2:6" hidden="1" x14ac:dyDescent="0.25">
      <c r="B10" s="175"/>
      <c r="C10" s="175"/>
      <c r="D10" s="211">
        <v>160000</v>
      </c>
      <c r="E10" s="175"/>
      <c r="F10" s="175" t="s">
        <v>398</v>
      </c>
    </row>
    <row r="11" spans="2:6" hidden="1" x14ac:dyDescent="0.25">
      <c r="B11" s="175"/>
      <c r="C11" s="175"/>
      <c r="D11" s="211">
        <v>196666.66666666666</v>
      </c>
      <c r="E11" s="175"/>
      <c r="F11" s="175" t="s">
        <v>399</v>
      </c>
    </row>
    <row r="12" spans="2:6" x14ac:dyDescent="0.25">
      <c r="B12" s="183"/>
      <c r="C12" s="183"/>
      <c r="D12" s="184"/>
      <c r="E12" s="183"/>
      <c r="F12" s="183"/>
    </row>
    <row r="13" spans="2:6" x14ac:dyDescent="0.25">
      <c r="B13" s="182" t="s">
        <v>120</v>
      </c>
      <c r="C13" s="182"/>
      <c r="D13" s="210">
        <v>190000</v>
      </c>
      <c r="E13" s="182"/>
      <c r="F13" s="182" t="s">
        <v>121</v>
      </c>
    </row>
    <row r="14" spans="2:6" x14ac:dyDescent="0.25">
      <c r="B14" s="175"/>
      <c r="C14" s="175"/>
      <c r="D14" s="211">
        <v>500000</v>
      </c>
      <c r="E14" s="175"/>
      <c r="F14" s="185" t="s">
        <v>122</v>
      </c>
    </row>
    <row r="15" spans="2:6" x14ac:dyDescent="0.25">
      <c r="B15" s="175"/>
      <c r="C15" s="175"/>
      <c r="D15" s="211">
        <v>120000</v>
      </c>
      <c r="E15" s="175"/>
      <c r="F15" s="185" t="s">
        <v>123</v>
      </c>
    </row>
    <row r="16" spans="2:6" x14ac:dyDescent="0.25">
      <c r="B16" s="175"/>
      <c r="C16" s="175"/>
      <c r="D16" s="211">
        <v>180000</v>
      </c>
      <c r="E16" s="175"/>
      <c r="F16" s="185" t="s">
        <v>124</v>
      </c>
    </row>
    <row r="17" spans="1:6" x14ac:dyDescent="0.25">
      <c r="B17" s="175"/>
      <c r="C17" s="175"/>
      <c r="D17" s="211">
        <v>200000</v>
      </c>
      <c r="E17" s="175"/>
      <c r="F17" s="185" t="s">
        <v>125</v>
      </c>
    </row>
    <row r="18" spans="1:6" x14ac:dyDescent="0.25">
      <c r="F18" s="186"/>
    </row>
    <row r="19" spans="1:6" x14ac:dyDescent="0.25">
      <c r="A19" s="181"/>
      <c r="B19" s="182" t="s">
        <v>114</v>
      </c>
      <c r="C19" s="182"/>
      <c r="D19" s="208">
        <f>D13/4</f>
        <v>47500</v>
      </c>
      <c r="E19" s="182"/>
      <c r="F19" s="187" t="s">
        <v>400</v>
      </c>
    </row>
    <row r="20" spans="1:6" x14ac:dyDescent="0.25">
      <c r="A20" s="181"/>
      <c r="B20" s="175"/>
      <c r="C20" s="175"/>
      <c r="D20" s="209">
        <f>D14/4</f>
        <v>125000</v>
      </c>
      <c r="E20" s="175"/>
      <c r="F20" s="185" t="s">
        <v>126</v>
      </c>
    </row>
    <row r="21" spans="1:6" x14ac:dyDescent="0.25">
      <c r="A21" s="181"/>
      <c r="B21" s="175"/>
      <c r="C21" s="175"/>
      <c r="D21" s="209">
        <f>D15/4</f>
        <v>30000</v>
      </c>
      <c r="E21" s="175"/>
      <c r="F21" s="185" t="s">
        <v>127</v>
      </c>
    </row>
    <row r="22" spans="1:6" x14ac:dyDescent="0.25">
      <c r="A22" s="181"/>
      <c r="B22" s="175"/>
      <c r="C22" s="175"/>
      <c r="D22" s="209">
        <f>D16/4</f>
        <v>45000</v>
      </c>
      <c r="E22" s="175"/>
      <c r="F22" s="185" t="s">
        <v>128</v>
      </c>
    </row>
    <row r="23" spans="1:6" x14ac:dyDescent="0.25">
      <c r="A23" s="181"/>
      <c r="B23" s="175"/>
      <c r="C23" s="175"/>
      <c r="D23" s="209">
        <f>D17/4</f>
        <v>50000</v>
      </c>
      <c r="E23" s="175"/>
      <c r="F23" s="185" t="s">
        <v>129</v>
      </c>
    </row>
    <row r="24" spans="1:6" x14ac:dyDescent="0.25">
      <c r="A24" s="181"/>
      <c r="B24" s="175"/>
      <c r="C24" s="188"/>
      <c r="D24" s="189"/>
      <c r="E24" s="175"/>
      <c r="F24" s="175"/>
    </row>
    <row r="25" spans="1:6" x14ac:dyDescent="0.25">
      <c r="A25" s="181"/>
      <c r="B25" s="190" t="s">
        <v>402</v>
      </c>
      <c r="C25" s="191" t="s">
        <v>94</v>
      </c>
      <c r="D25" s="192">
        <f>SUM(D26:D29)</f>
        <v>900000</v>
      </c>
      <c r="E25" s="193"/>
      <c r="F25" s="190"/>
    </row>
    <row r="26" spans="1:6" x14ac:dyDescent="0.25">
      <c r="A26" s="181"/>
      <c r="B26" s="175"/>
      <c r="C26" s="188"/>
      <c r="D26" s="209">
        <f>IF(D$6&gt;0,MIN(4,D$6)*D19,0)</f>
        <v>190000</v>
      </c>
      <c r="E26" s="194"/>
      <c r="F26" s="185" t="str">
        <f>IF(D26&lt;&gt;0,"Kế hoạch bán hàng ở kỳ M1 tiếp theo (đủ bán trong thời gian Lead time)","")</f>
        <v>Kế hoạch bán hàng ở kỳ M1 tiếp theo (đủ bán trong thời gian Lead time)</v>
      </c>
    </row>
    <row r="27" spans="1:6" x14ac:dyDescent="0.25">
      <c r="A27" s="181"/>
      <c r="B27" s="175"/>
      <c r="C27" s="188"/>
      <c r="D27" s="209">
        <f>IF(D$6&gt;4,MIN(4,D$6-4)*D20,0)</f>
        <v>500000</v>
      </c>
      <c r="E27" s="194"/>
      <c r="F27" s="185" t="str">
        <f>IF(D27&lt;&gt;0,"Kế hoạch bán hàng ở kỳ M2 tiếp theo (đủ bán trong thời gian Lead time)","")</f>
        <v>Kế hoạch bán hàng ở kỳ M2 tiếp theo (đủ bán trong thời gian Lead time)</v>
      </c>
    </row>
    <row r="28" spans="1:6" x14ac:dyDescent="0.25">
      <c r="A28" s="181"/>
      <c r="B28" s="175"/>
      <c r="C28" s="188"/>
      <c r="D28" s="209">
        <f>IF(D$6&gt;8,MIN(4,D$6-8)*D21,0)</f>
        <v>120000</v>
      </c>
      <c r="E28" s="194"/>
      <c r="F28" s="185" t="str">
        <f>IF(D28&lt;&gt;0,"Kế hoạch bán hàng ở kỳ M3 tiếp theo (đủ bán trong thời gian Lead time)","")</f>
        <v>Kế hoạch bán hàng ở kỳ M3 tiếp theo (đủ bán trong thời gian Lead time)</v>
      </c>
    </row>
    <row r="29" spans="1:6" x14ac:dyDescent="0.25">
      <c r="A29" s="181"/>
      <c r="B29" s="175"/>
      <c r="C29" s="188"/>
      <c r="D29" s="209">
        <f>IF(D$6&gt;12,MIN(4,D$6-12)*D22,0)</f>
        <v>90000</v>
      </c>
      <c r="E29" s="194"/>
      <c r="F29" s="185" t="str">
        <f>IF(D29&lt;&gt;0,"Kế hoạch bán hàng ở kỳ M4 tiếp theo (đủ bán trong thời gian Lead time)","")</f>
        <v>Kế hoạch bán hàng ở kỳ M4 tiếp theo (đủ bán trong thời gian Lead time)</v>
      </c>
    </row>
    <row r="30" spans="1:6" x14ac:dyDescent="0.25">
      <c r="A30" s="181"/>
      <c r="B30" s="175"/>
      <c r="C30" s="188"/>
      <c r="D30" s="209">
        <f>IF(D$6&gt;16,MIN(4,D$6-16)*D23,0)</f>
        <v>0</v>
      </c>
      <c r="E30" s="194"/>
      <c r="F30" s="185" t="str">
        <f>IF(D30&lt;&gt;0,"Kế hoạch bán hàng ở kỳ M5 tiếp theo (đủ bán trong thời gian Lead time)","")</f>
        <v/>
      </c>
    </row>
    <row r="31" spans="1:6" x14ac:dyDescent="0.25">
      <c r="A31" s="181"/>
      <c r="B31" s="175"/>
      <c r="C31" s="188"/>
      <c r="D31" s="195"/>
      <c r="E31" s="175"/>
      <c r="F31" s="175"/>
    </row>
    <row r="32" spans="1:6" x14ac:dyDescent="0.25">
      <c r="A32" s="181"/>
      <c r="B32" s="190" t="s">
        <v>403</v>
      </c>
      <c r="C32" s="191" t="s">
        <v>90</v>
      </c>
      <c r="D32" s="192">
        <f>SUM(D33:D37)</f>
        <v>190000</v>
      </c>
      <c r="E32" s="190"/>
      <c r="F32" s="190"/>
    </row>
    <row r="33" spans="1:6" x14ac:dyDescent="0.25">
      <c r="A33" s="181"/>
      <c r="B33" s="175"/>
      <c r="C33" s="188"/>
      <c r="D33" s="209">
        <f>IF(D$5+D$6&gt;0,MIN(4,D$5+D$6)*D19,0)-D26</f>
        <v>0</v>
      </c>
      <c r="E33" s="175"/>
      <c r="F33" s="185" t="str">
        <f>IF(D33&lt;&gt;0,"Kế hoạch bán hàng ở kỳ M1 tiếp theo (đủ bán giữa 2 lần đặt hàng)","")</f>
        <v/>
      </c>
    </row>
    <row r="34" spans="1:6" x14ac:dyDescent="0.25">
      <c r="A34" s="181"/>
      <c r="B34" s="175"/>
      <c r="C34" s="188"/>
      <c r="D34" s="209">
        <f>IF(D$5+D$6&gt;4,MIN(4,D$5+D$6-4)*D20,0)-D27</f>
        <v>0</v>
      </c>
      <c r="E34" s="175"/>
      <c r="F34" s="185" t="str">
        <f>IF(D34&lt;&gt;0,"Kế hoạch bán hàng ở kỳ M2 tiếp theo (đủ bán giữa 2 lần đặt hàng)","")</f>
        <v/>
      </c>
    </row>
    <row r="35" spans="1:6" x14ac:dyDescent="0.25">
      <c r="A35" s="181"/>
      <c r="B35" s="175"/>
      <c r="C35" s="188"/>
      <c r="D35" s="209">
        <f>IF(D$5+D$6&gt;8,MIN(4,D$5+D$6-8)*D21,0)-D28</f>
        <v>0</v>
      </c>
      <c r="E35" s="175"/>
      <c r="F35" s="185" t="str">
        <f>IF(D35&lt;&gt;0,"Kế hoạch bán hàng ở kỳ M3 tiếp theo (đủ bán giữa 2 lần đặt hàng)","")</f>
        <v/>
      </c>
    </row>
    <row r="36" spans="1:6" x14ac:dyDescent="0.25">
      <c r="A36" s="181"/>
      <c r="B36" s="175"/>
      <c r="C36" s="188"/>
      <c r="D36" s="209">
        <f>IF(D$5+D$6&gt;12,MIN(4,D$5+D$6-12)*D22,0)-D29</f>
        <v>90000</v>
      </c>
      <c r="E36" s="175"/>
      <c r="F36" s="185" t="str">
        <f>IF(D36&lt;&gt;0,"Kế hoạch bán hàng ở kỳ M4 tiếp theo (đủ bán giữa 2 lần đặt hàng)","")</f>
        <v>Kế hoạch bán hàng ở kỳ M4 tiếp theo (đủ bán giữa 2 lần đặt hàng)</v>
      </c>
    </row>
    <row r="37" spans="1:6" x14ac:dyDescent="0.25">
      <c r="A37" s="181"/>
      <c r="B37" s="175"/>
      <c r="C37" s="188"/>
      <c r="D37" s="209">
        <f>IF(D$5+D$6&gt;16,MIN(4,D$5+D$6-16)*D23,0)-D30</f>
        <v>100000</v>
      </c>
      <c r="E37" s="175"/>
      <c r="F37" s="185" t="str">
        <f>IF(D37&lt;&gt;0,"Kế hoạch bán hàng ở kỳ M5 tiếp theo (đủ bán giữa 2 lần đặt hàng)","")</f>
        <v>Kế hoạch bán hàng ở kỳ M5 tiếp theo (đủ bán giữa 2 lần đặt hàng)</v>
      </c>
    </row>
    <row r="38" spans="1:6" x14ac:dyDescent="0.25">
      <c r="C38" s="170"/>
      <c r="D38" s="170"/>
      <c r="F38" s="181"/>
    </row>
    <row r="39" spans="1:6" x14ac:dyDescent="0.25">
      <c r="D39" s="196"/>
      <c r="E39" s="197"/>
      <c r="F39" s="198"/>
    </row>
    <row r="40" spans="1:6" x14ac:dyDescent="0.25">
      <c r="D40" s="196"/>
      <c r="E40" s="197"/>
      <c r="F40" s="198"/>
    </row>
    <row r="41" spans="1:6" x14ac:dyDescent="0.25">
      <c r="B41" s="175" t="s">
        <v>404</v>
      </c>
      <c r="C41" s="176" t="s">
        <v>130</v>
      </c>
      <c r="D41" s="199">
        <v>0.25</v>
      </c>
      <c r="E41" s="175" t="s">
        <v>131</v>
      </c>
      <c r="F41" s="175" t="s">
        <v>132</v>
      </c>
    </row>
    <row r="42" spans="1:6" x14ac:dyDescent="0.25">
      <c r="B42" s="175" t="s">
        <v>42</v>
      </c>
      <c r="C42" s="176" t="s">
        <v>133</v>
      </c>
      <c r="D42" s="200">
        <v>600000</v>
      </c>
      <c r="E42" s="175" t="s">
        <v>35</v>
      </c>
      <c r="F42" s="175" t="s">
        <v>43</v>
      </c>
    </row>
    <row r="43" spans="1:6" x14ac:dyDescent="0.25">
      <c r="B43" s="175" t="s">
        <v>1</v>
      </c>
      <c r="C43" s="176" t="s">
        <v>134</v>
      </c>
      <c r="D43" s="200">
        <v>250000</v>
      </c>
      <c r="E43" s="175" t="s">
        <v>35</v>
      </c>
      <c r="F43" s="175" t="s">
        <v>44</v>
      </c>
    </row>
    <row r="44" spans="1:6" x14ac:dyDescent="0.25">
      <c r="B44" s="201" t="s">
        <v>135</v>
      </c>
      <c r="C44" s="202" t="s">
        <v>401</v>
      </c>
      <c r="D44" s="203">
        <f>D32+D25*(1+D41)-D42-D43</f>
        <v>465000</v>
      </c>
      <c r="E44" s="201" t="s">
        <v>35</v>
      </c>
      <c r="F44" s="201" t="s">
        <v>136</v>
      </c>
    </row>
    <row r="45" spans="1:6" x14ac:dyDescent="0.25">
      <c r="F45" s="212"/>
    </row>
    <row r="46" spans="1:6" x14ac:dyDescent="0.25">
      <c r="F46" s="181"/>
    </row>
    <row r="47" spans="1:6" x14ac:dyDescent="0.25">
      <c r="B47" s="204"/>
      <c r="C47" s="205"/>
      <c r="D47" s="206"/>
      <c r="E47" s="204"/>
      <c r="F47" s="204"/>
    </row>
    <row r="68" spans="6:6" x14ac:dyDescent="0.25">
      <c r="F68" s="20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Quy trinh</vt:lpstr>
      <vt:lpstr>PL1.Cong thuc &amp; phan cap</vt:lpstr>
      <vt:lpstr>Ke hoach ban hang</vt:lpstr>
      <vt:lpstr>1.01a - DDH phan phoi</vt:lpstr>
      <vt:lpstr>3.02 - DDH Du an</vt:lpstr>
      <vt:lpstr>ĐGHQ</vt:lpstr>
      <vt:lpstr>HuongDan1</vt:lpstr>
      <vt:lpstr>HuongDan2</vt:lpstr>
    </vt:vector>
  </TitlesOfParts>
  <Company>FDC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Hai Binh</dc:creator>
  <cp:lastModifiedBy>Admin</cp:lastModifiedBy>
  <cp:lastPrinted>2015-09-30T08:45:59Z</cp:lastPrinted>
  <dcterms:created xsi:type="dcterms:W3CDTF">2012-10-29T09:26:25Z</dcterms:created>
  <dcterms:modified xsi:type="dcterms:W3CDTF">2017-04-07T09:26:26Z</dcterms:modified>
</cp:coreProperties>
</file>