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 1" sheetId="1" r:id="rId4"/>
    <sheet state="visible" name="Part 2" sheetId="2" r:id="rId5"/>
    <sheet state="visible" name="Part 3" sheetId="3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<sst xmlns="http://schemas.openxmlformats.org/spreadsheetml/2006/main" count="160" uniqueCount="69">
  <si>
    <t>Region</t>
  </si>
  <si>
    <t>Store ID</t>
  </si>
  <si>
    <t>Product</t>
  </si>
  <si>
    <t>Quantity</t>
  </si>
  <si>
    <t>Total Orders</t>
  </si>
  <si>
    <t>Americas</t>
  </si>
  <si>
    <t>ID-237</t>
  </si>
  <si>
    <t>iphone 11</t>
  </si>
  <si>
    <t>APAC</t>
  </si>
  <si>
    <t>ID-118</t>
  </si>
  <si>
    <t>iPhone 12</t>
  </si>
  <si>
    <t>EMEA</t>
  </si>
  <si>
    <t>ID-126</t>
  </si>
  <si>
    <t>iphone 7</t>
  </si>
  <si>
    <t>iphone 6</t>
  </si>
  <si>
    <t>ID-136</t>
  </si>
  <si>
    <t>ID-15</t>
  </si>
  <si>
    <t>iPhone 8</t>
  </si>
  <si>
    <t>ID-26</t>
  </si>
  <si>
    <t>Grand Total</t>
  </si>
  <si>
    <t>ID-255</t>
  </si>
  <si>
    <t>ID-370</t>
  </si>
  <si>
    <t>ID-258</t>
  </si>
  <si>
    <t>Total Quantity</t>
  </si>
  <si>
    <t>ID-46</t>
  </si>
  <si>
    <t>ID-67</t>
  </si>
  <si>
    <t>ID-10</t>
  </si>
  <si>
    <t>iPhone 7</t>
  </si>
  <si>
    <t>ID-11</t>
  </si>
  <si>
    <t>Americas Total</t>
  </si>
  <si>
    <t>ID-48</t>
  </si>
  <si>
    <t>ID-59</t>
  </si>
  <si>
    <t>ID-60</t>
  </si>
  <si>
    <t>APAC Total</t>
  </si>
  <si>
    <t>ID-13</t>
  </si>
  <si>
    <t>ID-2</t>
  </si>
  <si>
    <t>ID-5</t>
  </si>
  <si>
    <t>ID-7</t>
  </si>
  <si>
    <t>EMEA Total</t>
  </si>
  <si>
    <t>ID-3</t>
  </si>
  <si>
    <t>ID-4</t>
  </si>
  <si>
    <t>ID-201</t>
  </si>
  <si>
    <t>ID-159</t>
  </si>
  <si>
    <t>ID-137</t>
  </si>
  <si>
    <t>ID-134</t>
  </si>
  <si>
    <t>ID-139</t>
  </si>
  <si>
    <t>iphone 12</t>
  </si>
  <si>
    <t>ID-122</t>
  </si>
  <si>
    <t>Date</t>
  </si>
  <si>
    <t>Revenue</t>
  </si>
  <si>
    <t>Cost</t>
  </si>
  <si>
    <t>Net Income</t>
  </si>
  <si>
    <t>Summary</t>
  </si>
  <si>
    <t>Choose Date -&gt;</t>
  </si>
  <si>
    <t>Raw Data</t>
  </si>
  <si>
    <t>Firstname</t>
  </si>
  <si>
    <t>Lastname</t>
  </si>
  <si>
    <t>Device</t>
  </si>
  <si>
    <t>Total Amount</t>
  </si>
  <si>
    <t>Theresa-Mayer-ipad-995.95</t>
  </si>
  <si>
    <t>Josh-Jack-iphone-1110.95</t>
  </si>
  <si>
    <t>Sammy-Lee-macbook-1499.95</t>
  </si>
  <si>
    <t>John-Lee-iwatch-295.95</t>
  </si>
  <si>
    <t>Mark-Andersen-iwatch-295.95</t>
  </si>
  <si>
    <t>Sarah-Von-iphone-1110.95</t>
  </si>
  <si>
    <t>Hanna-Hoover-macbook-1499.95</t>
  </si>
  <si>
    <t>Irina-Adams-airpods-99.95</t>
  </si>
  <si>
    <t>Sam-Smith-airpods-99.95</t>
  </si>
  <si>
    <t>Adam-Johnson-iphone-1110.95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</si>
</sst>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-* #,##0_-;\-* #,##0_-;_-* &quot;-&quot;??_-;_-@"/>
    <numFmt numFmtId="165" formatCode="_####"/>
    <numFmt numFmtId="166" formatCode="_(* #,##0_);_(* \(#,##0\);_(* &quot;-&quot;??_);_(@_)"/>
    <numFmt numFmtId="167" formatCode="m/d/yyyy"/>
  </numFmts>
  <fonts count="8">
    <font>
      <sz val="12.0"/>
      <color theme="1"/>
      <name val="Calibri"/>
      <scheme val="minor"/>
    </font>
    <font>
      <b/>
      <sz val="12.0"/>
      <color theme="1"/>
      <name val="Calibri"/>
    </font>
    <font>
      <b/>
      <sz val="12.0"/>
      <color theme="0"/>
      <name val="Calibri"/>
    </font>
    <font>
      <b/>
      <color theme="0"/>
      <name val="Calibri"/>
      <scheme val="minor"/>
    </font>
    <font>
      <sz val="12.0"/>
      <color theme="1"/>
      <name val="Calibri"/>
    </font>
    <font>
      <color theme="1"/>
      <name val="Calibri"/>
      <scheme val="minor"/>
    </font>
    <font>
      <sz val="12.0"/>
      <color rgb="FF000000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293D68"/>
        <bgColor rgb="FF293D68"/>
      </patternFill>
    </fill>
    <fill>
      <patternFill patternType="solid">
        <fgColor theme="0"/>
        <bgColor theme="0"/>
      </patternFill>
    </fill>
    <fill>
      <patternFill patternType="solid">
        <fgColor rgb="FFF2F4F7"/>
        <bgColor rgb="FFF2F4F7"/>
      </patternFill>
    </fill>
    <fill>
      <patternFill patternType="solid">
        <fgColor rgb="FFFFFFFF"/>
        <bgColor rgb="FFFFFFFF"/>
      </patternFill>
    </fill>
    <fill>
      <patternFill patternType="solid">
        <fgColor rgb="FFD8DEE8"/>
        <bgColor rgb="FFD8DEE8"/>
      </patternFill>
    </fill>
  </fills>
  <borders count="9">
    <border/>
    <border>
      <left/>
      <right/>
      <top/>
      <bottom/>
    </border>
    <border>
      <bottom style="thick">
        <color rgb="FF657BA3"/>
      </bottom>
    </border>
    <border>
      <left style="thin">
        <color rgb="FFFFFFFF"/>
      </left>
      <right style="thin">
        <color rgb="FFFFFFFF"/>
      </right>
    </border>
    <border>
      <top style="thin">
        <color rgb="FFFFFFFF"/>
      </top>
    </border>
    <border>
      <top style="double">
        <color rgb="FF000000"/>
      </top>
    </border>
    <border>
      <left/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2" fontId="3" numFmtId="0" xfId="0" applyFont="1"/>
    <xf borderId="0" fillId="2" fontId="2" numFmtId="1" xfId="0" applyFont="1" applyNumberFormat="1"/>
    <xf borderId="0" fillId="0" fontId="4" numFmtId="1" xfId="0" applyFont="1" applyNumberFormat="1"/>
    <xf borderId="0" fillId="0" fontId="5" numFmtId="0" xfId="0" applyFont="1"/>
    <xf borderId="0" fillId="0" fontId="5" numFmtId="0" xfId="0" applyAlignment="1" applyFont="1">
      <alignment readingOrder="0"/>
    </xf>
    <xf borderId="0" fillId="0" fontId="4" numFmtId="164" xfId="0" applyFont="1" applyNumberFormat="1"/>
    <xf borderId="0" fillId="3" fontId="5" numFmtId="0" xfId="0" applyFill="1" applyFont="1"/>
    <xf borderId="2" fillId="2" fontId="2" numFmtId="1" xfId="0" applyAlignment="1" applyBorder="1" applyFont="1" applyNumberFormat="1">
      <alignment vertical="bottom"/>
    </xf>
    <xf borderId="2" fillId="2" fontId="2" numFmtId="0" xfId="0" applyAlignment="1" applyBorder="1" applyFont="1">
      <alignment vertical="bottom"/>
    </xf>
    <xf borderId="2" fillId="2" fontId="2" numFmtId="0" xfId="0" applyAlignment="1" applyBorder="1" applyFont="1">
      <alignment readingOrder="0" vertical="bottom"/>
    </xf>
    <xf borderId="0" fillId="4" fontId="4" numFmtId="1" xfId="0" applyAlignment="1" applyFill="1" applyFont="1" applyNumberFormat="1">
      <alignment vertical="bottom"/>
    </xf>
    <xf borderId="3" fillId="4" fontId="4" numFmtId="0" xfId="0" applyAlignment="1" applyBorder="1" applyFont="1">
      <alignment vertical="bottom"/>
    </xf>
    <xf borderId="0" fillId="5" fontId="4" numFmtId="164" xfId="0" applyAlignment="1" applyFill="1" applyFont="1" applyNumberFormat="1">
      <alignment horizontal="right" vertical="bottom"/>
    </xf>
    <xf borderId="4" fillId="6" fontId="4" numFmtId="0" xfId="0" applyAlignment="1" applyBorder="1" applyFill="1" applyFont="1">
      <alignment vertical="bottom"/>
    </xf>
    <xf borderId="4" fillId="6" fontId="4" numFmtId="164" xfId="0" applyAlignment="1" applyBorder="1" applyFont="1" applyNumberFormat="1">
      <alignment horizontal="right" vertical="bottom"/>
    </xf>
    <xf borderId="0" fillId="4" fontId="4" numFmtId="0" xfId="0" applyAlignment="1" applyFont="1">
      <alignment vertical="bottom"/>
    </xf>
    <xf borderId="0" fillId="0" fontId="6" numFmtId="0" xfId="0" applyFont="1"/>
    <xf borderId="5" fillId="6" fontId="1" numFmtId="0" xfId="0" applyAlignment="1" applyBorder="1" applyFont="1">
      <alignment vertical="bottom"/>
    </xf>
    <xf borderId="5" fillId="6" fontId="4" numFmtId="0" xfId="0" applyAlignment="1" applyBorder="1" applyFont="1">
      <alignment vertical="bottom"/>
    </xf>
    <xf borderId="5" fillId="6" fontId="1" numFmtId="164" xfId="0" applyAlignment="1" applyBorder="1" applyFont="1" applyNumberFormat="1">
      <alignment horizontal="right" vertical="bottom"/>
    </xf>
    <xf borderId="0" fillId="0" fontId="6" numFmtId="0" xfId="0" applyAlignment="1" applyFont="1">
      <alignment readingOrder="0"/>
    </xf>
    <xf borderId="0" fillId="0" fontId="4" numFmtId="165" xfId="0" applyAlignment="1" applyFont="1" applyNumberFormat="1">
      <alignment horizontal="left"/>
    </xf>
    <xf borderId="6" fillId="2" fontId="2" numFmtId="0" xfId="0" applyAlignment="1" applyBorder="1" applyFont="1">
      <alignment horizontal="center"/>
    </xf>
    <xf borderId="7" fillId="0" fontId="7" numFmtId="0" xfId="0" applyBorder="1" applyFont="1"/>
    <xf borderId="0" fillId="0" fontId="4" numFmtId="14" xfId="0" applyFont="1" applyNumberFormat="1"/>
    <xf borderId="0" fillId="0" fontId="4" numFmtId="166" xfId="0" applyFont="1" applyNumberFormat="1"/>
    <xf borderId="8" fillId="0" fontId="4" numFmtId="167" xfId="0" applyAlignment="1" applyBorder="1" applyFont="1" applyNumberFormat="1">
      <alignment readingOrder="0"/>
    </xf>
    <xf borderId="0" fillId="0" fontId="5" numFmtId="166" xfId="0" applyFont="1" applyNumberFormat="1"/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D2:E36" sheet="Part 1"/>
  </cacheSource>
  <cacheFields>
    <cacheField name="Product" numFmtId="0">
      <sharedItems>
        <s v="iphone 11"/>
        <s v="iPhone 12"/>
        <s v="iphone 7"/>
        <s v="iPhone 8"/>
        <s v="iphone 6"/>
      </sharedItems>
    </cacheField>
    <cacheField name="Quantity" numFmtId="164">
      <sharedItems containsSemiMixedTypes="0" containsString="0" containsNumber="1" containsInteger="1">
        <n v="1521.0"/>
        <n v="1014.0"/>
        <n v="5.0"/>
        <n v="509.0"/>
        <n v="513.0"/>
        <n v="508.0"/>
        <n v="458.0"/>
        <n v="568.0"/>
        <n v="56.0"/>
        <n v="158.0"/>
        <n v="7.0"/>
        <n v="3.0"/>
        <n v="2.0"/>
        <n v="1.0"/>
        <n v="8.0"/>
        <n v="89.0"/>
        <n v="15.0"/>
        <n v="16.0"/>
        <n v="12.0"/>
        <n v="102.0"/>
        <n v="185.0"/>
        <n v="123.0"/>
        <n v="1054.0"/>
        <n v="236.0"/>
        <n v="154.0"/>
        <n v="125.0"/>
        <n v="388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art 1" cacheId="0" dataCaption="" compact="0" compactData="0">
  <location ref="G2:H8" firstHeaderRow="0" firstDataRow="1" firstDataCol="0"/>
  <pivotFields>
    <pivotField name="Product" axis="axisRow" compact="0" outline="0" multipleItemSelectionAllowed="1" showAll="0" sortType="ascending">
      <items>
        <item x="0"/>
        <item x="1"/>
        <item x="4"/>
        <item x="2"/>
        <item x="3"/>
        <item t="default"/>
      </items>
    </pivotField>
    <pivotField name="Quantity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</pivotFields>
  <rowFields>
    <field x="0"/>
  </rowFields>
  <dataFields>
    <dataField name="Total Orders" fld="1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6" width="11.0"/>
    <col customWidth="1" min="7" max="7" width="13.11"/>
    <col customWidth="1" min="8" max="8" width="11.0"/>
    <col customWidth="1" min="9" max="9" width="13.44"/>
    <col customWidth="1" min="10" max="26" width="11.0"/>
  </cols>
  <sheetData>
    <row r="1" ht="15.75" customHeight="1">
      <c r="C1" s="1"/>
      <c r="D1" s="1"/>
      <c r="E1" s="1"/>
      <c r="G1" s="1"/>
      <c r="H1" s="1"/>
      <c r="I1" s="1"/>
    </row>
    <row r="2" ht="15.75" customHeight="1">
      <c r="B2" s="2" t="s">
        <v>0</v>
      </c>
      <c r="C2" s="2" t="s">
        <v>1</v>
      </c>
      <c r="D2" s="2" t="s">
        <v>2</v>
      </c>
      <c r="E2" s="2" t="s">
        <v>3</v>
      </c>
      <c r="I2" s="5"/>
      <c r="J2" s="5"/>
    </row>
    <row r="3" ht="15.75" customHeight="1">
      <c r="B3" s="6" t="s">
        <v>5</v>
      </c>
      <c r="C3" s="6" t="s">
        <v>6</v>
      </c>
      <c r="D3" s="7" t="s">
        <v>7</v>
      </c>
      <c r="E3" s="8">
        <v>1521.0</v>
      </c>
      <c r="I3" s="5"/>
      <c r="J3" s="5"/>
    </row>
    <row r="4" ht="15.75" customHeight="1">
      <c r="B4" s="6" t="s">
        <v>8</v>
      </c>
      <c r="C4" s="6" t="s">
        <v>9</v>
      </c>
      <c r="D4" s="6" t="s">
        <v>10</v>
      </c>
      <c r="E4" s="8">
        <v>1014.0</v>
      </c>
      <c r="I4" s="5"/>
      <c r="J4" s="5"/>
    </row>
    <row r="5" ht="15.75" customHeight="1">
      <c r="B5" s="6" t="s">
        <v>11</v>
      </c>
      <c r="C5" s="6" t="s">
        <v>12</v>
      </c>
      <c r="D5" s="7" t="s">
        <v>13</v>
      </c>
      <c r="E5" s="8">
        <v>5.0</v>
      </c>
      <c r="I5" s="5"/>
      <c r="J5" s="5"/>
    </row>
    <row r="6" ht="15.75" customHeight="1">
      <c r="B6" s="6" t="s">
        <v>5</v>
      </c>
      <c r="C6" s="6" t="s">
        <v>15</v>
      </c>
      <c r="D6" s="7" t="s">
        <v>7</v>
      </c>
      <c r="E6" s="8">
        <v>509.0</v>
      </c>
      <c r="I6" s="5"/>
      <c r="J6" s="5"/>
    </row>
    <row r="7" ht="15.75" customHeight="1">
      <c r="B7" s="6" t="s">
        <v>11</v>
      </c>
      <c r="C7" s="6" t="s">
        <v>16</v>
      </c>
      <c r="D7" s="7" t="s">
        <v>7</v>
      </c>
      <c r="E7" s="8">
        <f>E6+4</f>
        <v>513</v>
      </c>
      <c r="I7" s="5"/>
      <c r="J7" s="5"/>
    </row>
    <row r="8" ht="15.75" customHeight="1">
      <c r="B8" s="6" t="s">
        <v>5</v>
      </c>
      <c r="C8" s="6" t="s">
        <v>18</v>
      </c>
      <c r="D8" s="7" t="s">
        <v>7</v>
      </c>
      <c r="E8" s="8">
        <f>E7-5</f>
        <v>508</v>
      </c>
      <c r="I8" s="5"/>
      <c r="J8" s="5"/>
    </row>
    <row r="9" ht="15.75" customHeight="1">
      <c r="B9" s="6" t="s">
        <v>5</v>
      </c>
      <c r="C9" s="6" t="s">
        <v>20</v>
      </c>
      <c r="D9" s="7" t="s">
        <v>7</v>
      </c>
      <c r="E9" s="8">
        <v>458.0</v>
      </c>
    </row>
    <row r="10" ht="15.75" customHeight="1">
      <c r="B10" s="6" t="s">
        <v>5</v>
      </c>
      <c r="C10" s="6" t="s">
        <v>21</v>
      </c>
      <c r="D10" s="7" t="s">
        <v>7</v>
      </c>
      <c r="E10" s="8">
        <v>568.0</v>
      </c>
    </row>
    <row r="11" ht="15.75" customHeight="1">
      <c r="B11" s="6" t="s">
        <v>11</v>
      </c>
      <c r="C11" s="6" t="s">
        <v>22</v>
      </c>
      <c r="D11" s="7" t="s">
        <v>7</v>
      </c>
      <c r="E11" s="8">
        <v>56.0</v>
      </c>
      <c r="G11" s="10" t="s">
        <v>0</v>
      </c>
      <c r="H11" s="11" t="s">
        <v>2</v>
      </c>
      <c r="I11" s="12" t="s">
        <v>23</v>
      </c>
    </row>
    <row r="12" ht="15.75" customHeight="1">
      <c r="B12" s="6" t="s">
        <v>8</v>
      </c>
      <c r="C12" s="6" t="s">
        <v>18</v>
      </c>
      <c r="D12" s="7" t="s">
        <v>7</v>
      </c>
      <c r="E12" s="8">
        <v>158.0</v>
      </c>
      <c r="G12" s="13" t="s">
        <v>5</v>
      </c>
      <c r="H12" s="14" t="s">
        <v>7</v>
      </c>
      <c r="I12" s="15">
        <v>3985.0</v>
      </c>
    </row>
    <row r="13" ht="15.75" customHeight="1">
      <c r="B13" s="6" t="s">
        <v>8</v>
      </c>
      <c r="C13" s="6" t="s">
        <v>24</v>
      </c>
      <c r="D13" s="6" t="s">
        <v>17</v>
      </c>
      <c r="E13" s="8">
        <v>7.0</v>
      </c>
      <c r="G13" s="13"/>
      <c r="H13" s="14" t="s">
        <v>10</v>
      </c>
      <c r="I13" s="15">
        <v>1054.0</v>
      </c>
    </row>
    <row r="14" ht="15.75" customHeight="1">
      <c r="B14" s="6" t="s">
        <v>5</v>
      </c>
      <c r="C14" s="6" t="s">
        <v>25</v>
      </c>
      <c r="D14" s="6" t="s">
        <v>17</v>
      </c>
      <c r="E14" s="8">
        <v>7.0</v>
      </c>
      <c r="G14" s="13"/>
      <c r="H14" s="14" t="s">
        <v>14</v>
      </c>
      <c r="I14" s="15">
        <v>1.0</v>
      </c>
    </row>
    <row r="15" ht="15.75" customHeight="1">
      <c r="B15" s="6" t="s">
        <v>11</v>
      </c>
      <c r="C15" s="6" t="s">
        <v>26</v>
      </c>
      <c r="D15" s="6" t="s">
        <v>17</v>
      </c>
      <c r="E15" s="8">
        <v>3.0</v>
      </c>
      <c r="G15" s="13"/>
      <c r="H15" s="14" t="s">
        <v>27</v>
      </c>
      <c r="I15" s="15">
        <v>3.0</v>
      </c>
    </row>
    <row r="16" ht="15.75" customHeight="1">
      <c r="B16" s="6" t="s">
        <v>8</v>
      </c>
      <c r="C16" s="6" t="s">
        <v>26</v>
      </c>
      <c r="D16" s="6" t="s">
        <v>27</v>
      </c>
      <c r="E16" s="8">
        <v>5.0</v>
      </c>
      <c r="G16" s="13"/>
      <c r="H16" s="14" t="s">
        <v>17</v>
      </c>
      <c r="I16" s="15">
        <v>7.0</v>
      </c>
    </row>
    <row r="17" ht="15.75" customHeight="1">
      <c r="B17" s="6" t="s">
        <v>5</v>
      </c>
      <c r="C17" s="6" t="s">
        <v>28</v>
      </c>
      <c r="D17" s="6" t="s">
        <v>27</v>
      </c>
      <c r="E17" s="8">
        <v>2.0</v>
      </c>
      <c r="G17" s="16" t="s">
        <v>29</v>
      </c>
      <c r="H17" s="16"/>
      <c r="I17" s="17">
        <v>5050.0</v>
      </c>
    </row>
    <row r="18" ht="15.75" customHeight="1">
      <c r="B18" s="6" t="s">
        <v>5</v>
      </c>
      <c r="C18" s="6" t="s">
        <v>28</v>
      </c>
      <c r="D18" s="6" t="s">
        <v>27</v>
      </c>
      <c r="E18" s="8">
        <v>1.0</v>
      </c>
      <c r="G18" s="18" t="s">
        <v>8</v>
      </c>
      <c r="H18" s="14" t="s">
        <v>7</v>
      </c>
      <c r="I18" s="15">
        <v>383.0</v>
      </c>
    </row>
    <row r="19" ht="15.75" customHeight="1">
      <c r="B19" s="6" t="s">
        <v>11</v>
      </c>
      <c r="C19" s="6" t="s">
        <v>30</v>
      </c>
      <c r="D19" s="6" t="s">
        <v>27</v>
      </c>
      <c r="E19" s="8">
        <v>8.0</v>
      </c>
      <c r="G19" s="18"/>
      <c r="H19" s="14" t="s">
        <v>10</v>
      </c>
      <c r="I19" s="15">
        <v>1527.0</v>
      </c>
    </row>
    <row r="20" ht="15.75" customHeight="1">
      <c r="B20" s="19" t="s">
        <v>8</v>
      </c>
      <c r="C20" s="6" t="s">
        <v>31</v>
      </c>
      <c r="D20" s="6" t="s">
        <v>27</v>
      </c>
      <c r="E20" s="8">
        <v>89.0</v>
      </c>
      <c r="G20" s="18"/>
      <c r="H20" s="14" t="s">
        <v>27</v>
      </c>
      <c r="I20" s="15">
        <v>106.0</v>
      </c>
    </row>
    <row r="21" ht="15.75" customHeight="1">
      <c r="B21" s="6" t="s">
        <v>11</v>
      </c>
      <c r="C21" s="6" t="s">
        <v>32</v>
      </c>
      <c r="D21" s="6" t="s">
        <v>27</v>
      </c>
      <c r="E21" s="8">
        <v>15.0</v>
      </c>
      <c r="G21" s="18"/>
      <c r="H21" s="14" t="s">
        <v>17</v>
      </c>
      <c r="I21" s="15">
        <v>7.0</v>
      </c>
    </row>
    <row r="22" ht="15.75" customHeight="1">
      <c r="B22" s="6" t="s">
        <v>11</v>
      </c>
      <c r="C22" s="6" t="s">
        <v>24</v>
      </c>
      <c r="D22" s="6" t="s">
        <v>27</v>
      </c>
      <c r="E22" s="8">
        <v>15.0</v>
      </c>
      <c r="G22" s="16" t="s">
        <v>33</v>
      </c>
      <c r="H22" s="16"/>
      <c r="I22" s="17">
        <v>2023.0</v>
      </c>
    </row>
    <row r="23" ht="15.75" customHeight="1">
      <c r="B23" s="6" t="s">
        <v>11</v>
      </c>
      <c r="C23" s="6" t="s">
        <v>34</v>
      </c>
      <c r="D23" s="6" t="s">
        <v>27</v>
      </c>
      <c r="E23" s="8">
        <v>16.0</v>
      </c>
      <c r="G23" s="18" t="s">
        <v>11</v>
      </c>
      <c r="H23" s="14" t="s">
        <v>7</v>
      </c>
      <c r="I23" s="15">
        <v>1431.0</v>
      </c>
    </row>
    <row r="24" ht="15.75" customHeight="1">
      <c r="B24" s="19" t="s">
        <v>8</v>
      </c>
      <c r="C24" s="6" t="s">
        <v>35</v>
      </c>
      <c r="D24" s="6" t="s">
        <v>27</v>
      </c>
      <c r="E24" s="8">
        <v>12.0</v>
      </c>
      <c r="G24" s="18"/>
      <c r="H24" s="14" t="s">
        <v>13</v>
      </c>
      <c r="I24" s="15">
        <v>59.0</v>
      </c>
    </row>
    <row r="25" ht="15.75" customHeight="1">
      <c r="B25" s="19" t="s">
        <v>8</v>
      </c>
      <c r="C25" s="6" t="s">
        <v>36</v>
      </c>
      <c r="D25" s="7" t="s">
        <v>7</v>
      </c>
      <c r="E25" s="8">
        <v>102.0</v>
      </c>
      <c r="G25" s="18"/>
      <c r="H25" s="14" t="s">
        <v>17</v>
      </c>
      <c r="I25" s="15">
        <v>3.0</v>
      </c>
    </row>
    <row r="26" ht="15.75" customHeight="1">
      <c r="B26" s="6" t="s">
        <v>5</v>
      </c>
      <c r="C26" s="6" t="s">
        <v>37</v>
      </c>
      <c r="D26" s="7" t="s">
        <v>7</v>
      </c>
      <c r="E26" s="8">
        <v>185.0</v>
      </c>
      <c r="G26" s="16" t="s">
        <v>38</v>
      </c>
      <c r="H26" s="16"/>
      <c r="I26" s="17">
        <v>1493.0</v>
      </c>
    </row>
    <row r="27" ht="15.75" customHeight="1">
      <c r="B27" s="19" t="s">
        <v>8</v>
      </c>
      <c r="C27" s="6" t="s">
        <v>37</v>
      </c>
      <c r="D27" s="7" t="s">
        <v>7</v>
      </c>
      <c r="E27" s="8">
        <v>123.0</v>
      </c>
      <c r="G27" s="20" t="s">
        <v>19</v>
      </c>
      <c r="H27" s="21"/>
      <c r="I27" s="22">
        <v>8566.0</v>
      </c>
    </row>
    <row r="28" ht="15.75" customHeight="1">
      <c r="B28" s="6" t="s">
        <v>11</v>
      </c>
      <c r="C28" s="6" t="s">
        <v>39</v>
      </c>
      <c r="D28" s="23" t="s">
        <v>7</v>
      </c>
      <c r="E28" s="8">
        <v>458.0</v>
      </c>
    </row>
    <row r="29" ht="15.75" customHeight="1">
      <c r="B29" s="6" t="s">
        <v>5</v>
      </c>
      <c r="C29" s="6" t="s">
        <v>40</v>
      </c>
      <c r="D29" s="19" t="s">
        <v>10</v>
      </c>
      <c r="E29" s="8">
        <v>1054.0</v>
      </c>
    </row>
    <row r="30" ht="15.75" customHeight="1">
      <c r="B30" s="6" t="s">
        <v>5</v>
      </c>
      <c r="C30" s="6" t="s">
        <v>35</v>
      </c>
      <c r="D30" s="23" t="s">
        <v>14</v>
      </c>
      <c r="E30" s="8">
        <v>1.0</v>
      </c>
    </row>
    <row r="31" ht="15.75" customHeight="1">
      <c r="B31" s="6" t="s">
        <v>5</v>
      </c>
      <c r="C31" s="6" t="s">
        <v>41</v>
      </c>
      <c r="D31" s="23" t="s">
        <v>7</v>
      </c>
      <c r="E31" s="8">
        <v>236.0</v>
      </c>
    </row>
    <row r="32" ht="15.75" customHeight="1">
      <c r="B32" s="6" t="s">
        <v>11</v>
      </c>
      <c r="C32" s="6" t="s">
        <v>42</v>
      </c>
      <c r="D32" s="23" t="s">
        <v>7</v>
      </c>
      <c r="E32" s="8">
        <v>154.0</v>
      </c>
    </row>
    <row r="33" ht="15.75" customHeight="1">
      <c r="B33" s="6" t="s">
        <v>11</v>
      </c>
      <c r="C33" s="6" t="s">
        <v>43</v>
      </c>
      <c r="D33" s="23" t="s">
        <v>7</v>
      </c>
      <c r="E33" s="8">
        <v>125.0</v>
      </c>
    </row>
    <row r="34" ht="15.75" customHeight="1">
      <c r="B34" s="6" t="s">
        <v>11</v>
      </c>
      <c r="C34" s="6" t="s">
        <v>44</v>
      </c>
      <c r="D34" s="23" t="s">
        <v>7</v>
      </c>
      <c r="E34" s="8">
        <v>125.0</v>
      </c>
    </row>
    <row r="35" ht="15.75" customHeight="1">
      <c r="B35" s="6" t="s">
        <v>8</v>
      </c>
      <c r="C35" s="6" t="s">
        <v>45</v>
      </c>
      <c r="D35" s="23" t="s">
        <v>46</v>
      </c>
      <c r="E35" s="8">
        <v>388.0</v>
      </c>
    </row>
    <row r="36" ht="15.75" customHeight="1">
      <c r="B36" s="6" t="s">
        <v>8</v>
      </c>
      <c r="C36" s="6" t="s">
        <v>47</v>
      </c>
      <c r="D36" s="23" t="s">
        <v>46</v>
      </c>
      <c r="E36" s="8">
        <v>125.0</v>
      </c>
    </row>
    <row r="37" ht="15.75" customHeight="1">
      <c r="C37" s="24"/>
    </row>
    <row r="38" ht="15.75" customHeight="1">
      <c r="C38" s="24"/>
    </row>
    <row r="39" ht="15.75" customHeight="1">
      <c r="C39" s="24"/>
    </row>
    <row r="40" ht="15.75" customHeight="1">
      <c r="C40" s="24"/>
    </row>
    <row r="41" ht="15.75" customHeight="1">
      <c r="C41" s="24"/>
    </row>
    <row r="42" ht="15.75" customHeight="1">
      <c r="C42" s="24"/>
    </row>
    <row r="43" ht="15.75" customHeight="1">
      <c r="C43" s="24"/>
    </row>
    <row r="44" ht="15.75" customHeight="1">
      <c r="C44" s="24"/>
    </row>
    <row r="45" ht="15.75" customHeight="1">
      <c r="C45" s="24"/>
    </row>
    <row r="46" ht="15.75" customHeight="1">
      <c r="C46" s="24"/>
    </row>
    <row r="47" ht="15.75" customHeight="1">
      <c r="C47" s="24"/>
    </row>
    <row r="48" ht="15.75" customHeight="1">
      <c r="C48" s="24"/>
    </row>
    <row r="49" ht="15.75" customHeight="1">
      <c r="C49" s="24"/>
    </row>
    <row r="50" ht="15.75" customHeight="1">
      <c r="C50" s="24"/>
    </row>
    <row r="51" ht="15.75" customHeight="1">
      <c r="C51" s="24"/>
    </row>
    <row r="52" ht="15.75" customHeight="1">
      <c r="C52" s="24"/>
    </row>
    <row r="53" ht="15.75" customHeight="1">
      <c r="C53" s="24"/>
    </row>
    <row r="54" ht="15.75" customHeight="1">
      <c r="C54" s="24"/>
    </row>
    <row r="55" ht="15.75" customHeight="1">
      <c r="C55" s="24"/>
    </row>
    <row r="56" ht="15.75" customHeight="1">
      <c r="C56" s="24"/>
    </row>
    <row r="57" ht="15.75" customHeight="1">
      <c r="C57" s="24"/>
    </row>
    <row r="58" ht="15.75" customHeight="1">
      <c r="C58" s="24"/>
    </row>
    <row r="59" ht="15.75" customHeight="1">
      <c r="C59" s="24"/>
    </row>
    <row r="60" ht="15.75" customHeight="1">
      <c r="C60" s="24"/>
    </row>
    <row r="61" ht="15.75" customHeight="1">
      <c r="C61" s="24"/>
    </row>
    <row r="62" ht="15.75" customHeight="1">
      <c r="C62" s="24"/>
    </row>
    <row r="63" ht="15.75" customHeight="1">
      <c r="C63" s="24"/>
    </row>
    <row r="64" ht="15.75" customHeight="1">
      <c r="C64" s="24"/>
    </row>
    <row r="65" ht="15.75" customHeight="1">
      <c r="C65" s="24"/>
    </row>
    <row r="66" ht="15.75" customHeight="1">
      <c r="C66" s="24"/>
    </row>
    <row r="67" ht="15.75" customHeight="1">
      <c r="C67" s="24"/>
    </row>
    <row r="68" ht="15.75" customHeight="1">
      <c r="C68" s="24"/>
    </row>
    <row r="69" ht="15.75" customHeight="1">
      <c r="C69" s="24"/>
    </row>
    <row r="70" ht="15.75" customHeight="1">
      <c r="C70" s="24"/>
    </row>
    <row r="71" ht="15.75" customHeight="1">
      <c r="C71" s="24"/>
    </row>
    <row r="72" ht="15.75" customHeight="1">
      <c r="C72" s="24"/>
    </row>
    <row r="73" ht="15.75" customHeight="1">
      <c r="C73" s="24"/>
    </row>
    <row r="74" ht="15.75" customHeight="1">
      <c r="C74" s="24"/>
    </row>
    <row r="75" ht="15.75" customHeight="1">
      <c r="C75" s="24"/>
    </row>
    <row r="76" ht="15.75" customHeight="1">
      <c r="C76" s="24"/>
    </row>
    <row r="77" ht="15.75" customHeight="1">
      <c r="C77" s="24"/>
    </row>
    <row r="78" ht="15.75" customHeight="1">
      <c r="C78" s="24"/>
    </row>
    <row r="79" ht="15.75" customHeight="1">
      <c r="C79" s="24"/>
    </row>
    <row r="80" ht="15.75" customHeight="1">
      <c r="C80" s="24"/>
    </row>
    <row r="81" ht="15.75" customHeight="1">
      <c r="C81" s="24"/>
    </row>
    <row r="82" ht="15.75" customHeight="1">
      <c r="C82" s="24"/>
    </row>
    <row r="83" ht="15.75" customHeight="1">
      <c r="C83" s="24"/>
    </row>
    <row r="84" ht="15.75" customHeight="1">
      <c r="C84" s="24"/>
    </row>
    <row r="85" ht="15.75" customHeight="1">
      <c r="C85" s="24"/>
    </row>
    <row r="86" ht="15.75" customHeight="1">
      <c r="C86" s="24"/>
    </row>
    <row r="87" ht="15.75" customHeight="1">
      <c r="C87" s="24"/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6" width="11.0"/>
    <col customWidth="1" min="7" max="7" width="13.44"/>
    <col customWidth="1" min="8" max="26" width="11.0"/>
  </cols>
  <sheetData>
    <row r="1" ht="15.75" customHeight="1"/>
    <row r="2" ht="15.75" customHeight="1">
      <c r="B2" s="2" t="s">
        <v>48</v>
      </c>
      <c r="C2" s="2" t="s">
        <v>49</v>
      </c>
      <c r="D2" s="2" t="s">
        <v>50</v>
      </c>
      <c r="E2" s="2" t="s">
        <v>51</v>
      </c>
      <c r="G2" s="25" t="s">
        <v>52</v>
      </c>
      <c r="H2" s="26"/>
    </row>
    <row r="3" ht="15.75" customHeight="1">
      <c r="B3" s="27">
        <v>44562.0</v>
      </c>
      <c r="C3" s="28">
        <v>512970.0</v>
      </c>
      <c r="D3" s="28">
        <f>C3*0.45</f>
        <v>230836.5</v>
      </c>
      <c r="E3" s="28">
        <f t="shared" ref="E3:E62" si="1">C3-D3</f>
        <v>282133.5</v>
      </c>
    </row>
    <row r="4" ht="15.75" customHeight="1">
      <c r="B4" s="27">
        <v>44563.0</v>
      </c>
      <c r="C4" s="28">
        <v>250936.0</v>
      </c>
      <c r="D4" s="28">
        <f>C4*0.8</f>
        <v>200748.8</v>
      </c>
      <c r="E4" s="28">
        <f t="shared" si="1"/>
        <v>50187.2</v>
      </c>
      <c r="G4" s="6" t="s">
        <v>53</v>
      </c>
      <c r="H4" s="29">
        <v>44563.0</v>
      </c>
    </row>
    <row r="5" ht="15.75" customHeight="1">
      <c r="B5" s="27">
        <v>44564.0</v>
      </c>
      <c r="C5" s="28">
        <v>505978.0</v>
      </c>
      <c r="D5" s="28">
        <f>C5*1.2</f>
        <v>607173.6</v>
      </c>
      <c r="E5" s="28">
        <f t="shared" si="1"/>
        <v>-101195.6</v>
      </c>
    </row>
    <row r="6" ht="15.75" customHeight="1">
      <c r="B6" s="27">
        <v>44565.0</v>
      </c>
      <c r="C6" s="28">
        <v>564267.0</v>
      </c>
      <c r="D6" s="28">
        <f>C6*0.98</f>
        <v>552981.66</v>
      </c>
      <c r="E6" s="28">
        <f t="shared" si="1"/>
        <v>11285.34</v>
      </c>
      <c r="G6" s="6" t="s">
        <v>49</v>
      </c>
      <c r="H6" s="30">
        <f t="array" ref="H6">INDEX(C3:C86, MATCH(H4,B3:B86,0))</f>
        <v>250936</v>
      </c>
    </row>
    <row r="7" ht="15.75" customHeight="1">
      <c r="B7" s="27">
        <v>44566.0</v>
      </c>
      <c r="C7" s="28">
        <v>276029.60000000003</v>
      </c>
      <c r="D7" s="28">
        <f>C7*0.45</f>
        <v>124213.32</v>
      </c>
      <c r="E7" s="28">
        <f t="shared" si="1"/>
        <v>151816.28</v>
      </c>
      <c r="G7" s="6" t="s">
        <v>50</v>
      </c>
      <c r="H7" s="30">
        <f t="array" ref="H7">INDEX(D3:D86, MATCH(H4, B3:B86,0))</f>
        <v>200748.8</v>
      </c>
    </row>
    <row r="8" ht="15.75" customHeight="1">
      <c r="B8" s="27">
        <v>44567.0</v>
      </c>
      <c r="C8" s="28">
        <v>556575.8</v>
      </c>
      <c r="D8" s="28">
        <f>C8*0.8</f>
        <v>445260.64</v>
      </c>
      <c r="E8" s="28">
        <f t="shared" si="1"/>
        <v>111315.16</v>
      </c>
      <c r="G8" s="6" t="s">
        <v>51</v>
      </c>
      <c r="H8" s="30">
        <f t="array" ref="H8">INDEX(E3:E86, MATCH(H4,B3:B86,0))</f>
        <v>50187.2</v>
      </c>
    </row>
    <row r="9" ht="15.75" customHeight="1">
      <c r="B9" s="27">
        <v>44568.0</v>
      </c>
      <c r="C9" s="28">
        <v>394986.89999999997</v>
      </c>
      <c r="D9" s="28">
        <f>C9*1.2</f>
        <v>473984.28</v>
      </c>
      <c r="E9" s="28">
        <f t="shared" si="1"/>
        <v>-78997.38</v>
      </c>
    </row>
    <row r="10" ht="15.75" customHeight="1">
      <c r="B10" s="27">
        <v>44569.0</v>
      </c>
      <c r="C10" s="28">
        <v>193220.72</v>
      </c>
      <c r="D10" s="28">
        <f>C10*0.98</f>
        <v>189356.3056</v>
      </c>
      <c r="E10" s="28">
        <f t="shared" si="1"/>
        <v>3864.4144</v>
      </c>
    </row>
    <row r="11" ht="15.75" customHeight="1">
      <c r="B11" s="27">
        <v>44570.0</v>
      </c>
      <c r="C11" s="28">
        <v>389603.06</v>
      </c>
      <c r="D11" s="28">
        <f>C11*0.45</f>
        <v>175321.377</v>
      </c>
      <c r="E11" s="28">
        <f t="shared" si="1"/>
        <v>214281.683</v>
      </c>
    </row>
    <row r="12" ht="15.75" customHeight="1">
      <c r="B12" s="27">
        <v>44571.0</v>
      </c>
      <c r="C12" s="28">
        <v>355488.20999999996</v>
      </c>
      <c r="D12" s="28">
        <f>C12*0.8</f>
        <v>284390.568</v>
      </c>
      <c r="E12" s="28">
        <f t="shared" si="1"/>
        <v>71097.642</v>
      </c>
    </row>
    <row r="13" ht="15.75" customHeight="1">
      <c r="B13" s="27">
        <v>44572.0</v>
      </c>
      <c r="C13" s="28">
        <v>173898.64800000002</v>
      </c>
      <c r="D13" s="28">
        <f>C13*1.2</f>
        <v>208678.3776</v>
      </c>
      <c r="E13" s="28">
        <f t="shared" si="1"/>
        <v>-34779.7296</v>
      </c>
    </row>
    <row r="14" ht="15.75" customHeight="1">
      <c r="B14" s="27">
        <v>44573.0</v>
      </c>
      <c r="C14" s="28">
        <v>350642.754</v>
      </c>
      <c r="D14" s="28">
        <f>C14*0.98</f>
        <v>343629.8989</v>
      </c>
      <c r="E14" s="28">
        <f t="shared" si="1"/>
        <v>7012.85508</v>
      </c>
    </row>
    <row r="15" ht="15.75" customHeight="1">
      <c r="B15" s="27">
        <v>44574.0</v>
      </c>
      <c r="C15" s="28">
        <v>497683.4939999999</v>
      </c>
      <c r="D15" s="28">
        <f>C15*0.45</f>
        <v>223957.5723</v>
      </c>
      <c r="E15" s="28">
        <f t="shared" si="1"/>
        <v>273725.9217</v>
      </c>
    </row>
    <row r="16" ht="15.75" customHeight="1">
      <c r="B16" s="27">
        <v>44575.0</v>
      </c>
      <c r="C16" s="28">
        <v>243458.1072</v>
      </c>
      <c r="D16" s="28">
        <f>C16*0.8</f>
        <v>194766.4858</v>
      </c>
      <c r="E16" s="28">
        <f t="shared" si="1"/>
        <v>48691.62144</v>
      </c>
    </row>
    <row r="17" ht="15.75" customHeight="1">
      <c r="B17" s="27">
        <v>44576.0</v>
      </c>
      <c r="C17" s="28">
        <v>490899.8556</v>
      </c>
      <c r="D17" s="28">
        <f>C17*1.2</f>
        <v>589079.8267</v>
      </c>
      <c r="E17" s="28">
        <f t="shared" si="1"/>
        <v>-98179.97112</v>
      </c>
    </row>
    <row r="18" ht="15.75" customHeight="1">
      <c r="B18" s="27">
        <v>44577.0</v>
      </c>
      <c r="C18" s="28">
        <v>461673.0</v>
      </c>
      <c r="D18" s="28">
        <f>C18*0.98</f>
        <v>452439.54</v>
      </c>
      <c r="E18" s="28">
        <f t="shared" si="1"/>
        <v>9233.46</v>
      </c>
    </row>
    <row r="19" ht="15.75" customHeight="1">
      <c r="B19" s="27">
        <v>44578.0</v>
      </c>
      <c r="C19" s="28">
        <v>225842.4</v>
      </c>
      <c r="D19" s="28">
        <f>C19*0.45</f>
        <v>101629.08</v>
      </c>
      <c r="E19" s="28">
        <f t="shared" si="1"/>
        <v>124213.32</v>
      </c>
    </row>
    <row r="20" ht="15.75" customHeight="1">
      <c r="B20" s="27">
        <v>44579.0</v>
      </c>
      <c r="C20" s="28">
        <v>455380.2</v>
      </c>
      <c r="D20" s="28">
        <f>C20*0.8</f>
        <v>364304.16</v>
      </c>
      <c r="E20" s="28">
        <f t="shared" si="1"/>
        <v>91076.04</v>
      </c>
    </row>
    <row r="21" ht="15.75" customHeight="1">
      <c r="B21" s="27">
        <v>44580.0</v>
      </c>
      <c r="C21" s="28">
        <v>507840.3</v>
      </c>
      <c r="D21" s="28">
        <f>C21*1.2</f>
        <v>609408.36</v>
      </c>
      <c r="E21" s="28">
        <f t="shared" si="1"/>
        <v>-101568.06</v>
      </c>
    </row>
    <row r="22" ht="15.75" customHeight="1">
      <c r="B22" s="27">
        <v>44581.0</v>
      </c>
      <c r="C22" s="28">
        <v>248426.64000000004</v>
      </c>
      <c r="D22" s="28">
        <f>C22*0.98</f>
        <v>243458.1072</v>
      </c>
      <c r="E22" s="28">
        <f t="shared" si="1"/>
        <v>4968.5328</v>
      </c>
    </row>
    <row r="23" ht="15.75" customHeight="1">
      <c r="B23" s="27">
        <v>44582.0</v>
      </c>
      <c r="C23" s="28">
        <v>500918.22000000003</v>
      </c>
      <c r="D23" s="28">
        <f>C23*0.45</f>
        <v>225413.199</v>
      </c>
      <c r="E23" s="28">
        <f t="shared" si="1"/>
        <v>275505.021</v>
      </c>
    </row>
    <row r="24" ht="15.75" customHeight="1">
      <c r="B24" s="27">
        <v>44583.0</v>
      </c>
      <c r="C24" s="28">
        <v>355488.20999999996</v>
      </c>
      <c r="D24" s="28">
        <f>C24*0.8</f>
        <v>284390.568</v>
      </c>
      <c r="E24" s="28">
        <f t="shared" si="1"/>
        <v>71097.642</v>
      </c>
    </row>
    <row r="25" ht="15.75" customHeight="1">
      <c r="B25" s="27">
        <v>44584.0</v>
      </c>
      <c r="C25" s="28">
        <v>173898.64800000002</v>
      </c>
      <c r="D25" s="28">
        <f>C25*1.2</f>
        <v>208678.3776</v>
      </c>
      <c r="E25" s="28">
        <f t="shared" si="1"/>
        <v>-34779.7296</v>
      </c>
    </row>
    <row r="26" ht="15.75" customHeight="1">
      <c r="B26" s="27">
        <v>44585.0</v>
      </c>
      <c r="C26" s="28">
        <v>350642.754</v>
      </c>
      <c r="D26" s="28">
        <f>C26*0.98</f>
        <v>343629.8989</v>
      </c>
      <c r="E26" s="28">
        <f t="shared" si="1"/>
        <v>7012.85508</v>
      </c>
    </row>
    <row r="27" ht="15.75" customHeight="1">
      <c r="B27" s="27">
        <v>44586.0</v>
      </c>
      <c r="C27" s="28">
        <v>319939.38899999997</v>
      </c>
      <c r="D27" s="28">
        <f>C27*0.45</f>
        <v>143972.7251</v>
      </c>
      <c r="E27" s="28">
        <f t="shared" si="1"/>
        <v>175966.664</v>
      </c>
    </row>
    <row r="28" ht="15.75" customHeight="1">
      <c r="B28" s="27">
        <v>44587.0</v>
      </c>
      <c r="C28" s="28">
        <v>156508.7832</v>
      </c>
      <c r="D28" s="28">
        <f>C28*0.8</f>
        <v>125207.0266</v>
      </c>
      <c r="E28" s="28">
        <f t="shared" si="1"/>
        <v>31301.75664</v>
      </c>
    </row>
    <row r="29" ht="15.75" customHeight="1">
      <c r="B29" s="27">
        <v>44588.0</v>
      </c>
      <c r="C29" s="28">
        <v>315578.47860000003</v>
      </c>
      <c r="D29" s="28">
        <f>C29*1.2</f>
        <v>378694.1743</v>
      </c>
      <c r="E29" s="28">
        <f t="shared" si="1"/>
        <v>-63115.69572</v>
      </c>
    </row>
    <row r="30" ht="15.75" customHeight="1">
      <c r="B30" s="27">
        <v>44589.0</v>
      </c>
      <c r="C30" s="28">
        <v>447915.1445999999</v>
      </c>
      <c r="D30" s="28">
        <f>C30*0.98</f>
        <v>438956.8417</v>
      </c>
      <c r="E30" s="28">
        <f t="shared" si="1"/>
        <v>8958.302892</v>
      </c>
    </row>
    <row r="31" ht="15.75" customHeight="1">
      <c r="B31" s="27">
        <v>44590.0</v>
      </c>
      <c r="C31" s="28">
        <v>219112.29648</v>
      </c>
      <c r="D31" s="28">
        <f>C31*0.45</f>
        <v>98600.53342</v>
      </c>
      <c r="E31" s="28">
        <f t="shared" si="1"/>
        <v>120511.7631</v>
      </c>
    </row>
    <row r="32" ht="15.75" customHeight="1">
      <c r="B32" s="27">
        <v>44591.0</v>
      </c>
      <c r="C32" s="28">
        <v>441809.87004</v>
      </c>
      <c r="D32" s="28">
        <f>C32*0.8</f>
        <v>353447.896</v>
      </c>
      <c r="E32" s="28">
        <f t="shared" si="1"/>
        <v>88361.97401</v>
      </c>
    </row>
    <row r="33" ht="15.75" customHeight="1">
      <c r="B33" s="27">
        <v>44592.0</v>
      </c>
      <c r="C33" s="28">
        <v>538618.5</v>
      </c>
      <c r="D33" s="28">
        <f>C33*1.2</f>
        <v>646342.2</v>
      </c>
      <c r="E33" s="28">
        <f t="shared" si="1"/>
        <v>-107723.7</v>
      </c>
    </row>
    <row r="34" ht="15.75" customHeight="1">
      <c r="B34" s="27">
        <v>44593.0</v>
      </c>
      <c r="C34" s="28">
        <v>263482.8</v>
      </c>
      <c r="D34" s="28">
        <f>C34*0.98</f>
        <v>258213.144</v>
      </c>
      <c r="E34" s="28">
        <f t="shared" si="1"/>
        <v>5269.656</v>
      </c>
    </row>
    <row r="35" ht="15.75" customHeight="1">
      <c r="B35" s="27">
        <v>44594.0</v>
      </c>
      <c r="C35" s="28">
        <v>531276.9</v>
      </c>
      <c r="D35" s="28">
        <f>C35*0.45</f>
        <v>239074.605</v>
      </c>
      <c r="E35" s="28">
        <f t="shared" si="1"/>
        <v>292202.295</v>
      </c>
    </row>
    <row r="36" ht="15.75" customHeight="1">
      <c r="B36" s="27">
        <v>44595.0</v>
      </c>
      <c r="C36" s="28">
        <v>592480.35</v>
      </c>
      <c r="D36" s="28">
        <f>C36*0.8</f>
        <v>473984.28</v>
      </c>
      <c r="E36" s="28">
        <f t="shared" si="1"/>
        <v>118496.07</v>
      </c>
    </row>
    <row r="37" ht="15.75" customHeight="1">
      <c r="B37" s="27">
        <v>44596.0</v>
      </c>
      <c r="C37" s="28">
        <v>289831.0800000001</v>
      </c>
      <c r="D37" s="28">
        <f>C37*1.2</f>
        <v>347797.296</v>
      </c>
      <c r="E37" s="28">
        <f t="shared" si="1"/>
        <v>-57966.216</v>
      </c>
    </row>
    <row r="38" ht="15.75" customHeight="1">
      <c r="B38" s="27">
        <v>44597.0</v>
      </c>
      <c r="C38" s="28">
        <v>584404.5900000001</v>
      </c>
      <c r="D38" s="28">
        <f>C38*0.98</f>
        <v>572716.4982</v>
      </c>
      <c r="E38" s="28">
        <f t="shared" si="1"/>
        <v>11688.0918</v>
      </c>
    </row>
    <row r="39" ht="15.75" customHeight="1">
      <c r="B39" s="27">
        <v>44598.0</v>
      </c>
      <c r="C39" s="28">
        <v>414736.245</v>
      </c>
      <c r="D39" s="28">
        <f>C39*0.45</f>
        <v>186631.3103</v>
      </c>
      <c r="E39" s="28">
        <f t="shared" si="1"/>
        <v>228104.9348</v>
      </c>
    </row>
    <row r="40" ht="15.75" customHeight="1">
      <c r="B40" s="27">
        <v>44599.0</v>
      </c>
      <c r="C40" s="28">
        <v>202881.75600000002</v>
      </c>
      <c r="D40" s="28">
        <f>C40*0.8</f>
        <v>162305.4048</v>
      </c>
      <c r="E40" s="28">
        <f t="shared" si="1"/>
        <v>40576.3512</v>
      </c>
    </row>
    <row r="41" ht="15.75" customHeight="1">
      <c r="B41" s="27">
        <v>44600.0</v>
      </c>
      <c r="C41" s="28">
        <v>409083.213</v>
      </c>
      <c r="D41" s="28">
        <f>C41*1.2</f>
        <v>490899.8556</v>
      </c>
      <c r="E41" s="28">
        <f t="shared" si="1"/>
        <v>-81816.6426</v>
      </c>
    </row>
    <row r="42" ht="15.75" customHeight="1">
      <c r="B42" s="27">
        <v>44601.0</v>
      </c>
      <c r="C42" s="28">
        <v>373262.62049999996</v>
      </c>
      <c r="D42" s="28">
        <f>C42*0.98</f>
        <v>365797.3681</v>
      </c>
      <c r="E42" s="28">
        <f t="shared" si="1"/>
        <v>7465.25241</v>
      </c>
    </row>
    <row r="43" ht="15.75" customHeight="1">
      <c r="B43" s="27">
        <v>44602.0</v>
      </c>
      <c r="C43" s="28">
        <v>182593.58040000004</v>
      </c>
      <c r="D43" s="28">
        <f>C43*0.45</f>
        <v>82167.11118</v>
      </c>
      <c r="E43" s="28">
        <f t="shared" si="1"/>
        <v>100426.4692</v>
      </c>
    </row>
    <row r="44" ht="15.75" customHeight="1">
      <c r="B44" s="27">
        <v>44603.0</v>
      </c>
      <c r="C44" s="28">
        <v>368174.89170000004</v>
      </c>
      <c r="D44" s="28">
        <f>C44*0.8</f>
        <v>294539.9134</v>
      </c>
      <c r="E44" s="28">
        <f t="shared" si="1"/>
        <v>73634.97834</v>
      </c>
    </row>
    <row r="45" ht="15.75" customHeight="1">
      <c r="B45" s="27">
        <v>44604.0</v>
      </c>
      <c r="C45" s="28">
        <v>522567.6686999999</v>
      </c>
      <c r="D45" s="28">
        <f>C45*1.2</f>
        <v>627081.2024</v>
      </c>
      <c r="E45" s="28">
        <f t="shared" si="1"/>
        <v>-104513.5337</v>
      </c>
    </row>
    <row r="46" ht="15.75" customHeight="1">
      <c r="B46" s="27">
        <v>44605.0</v>
      </c>
      <c r="C46" s="28">
        <v>255631.01256</v>
      </c>
      <c r="D46" s="28">
        <f>C46*0.98</f>
        <v>250518.3923</v>
      </c>
      <c r="E46" s="28">
        <f t="shared" si="1"/>
        <v>5112.620251</v>
      </c>
    </row>
    <row r="47" ht="15.75" customHeight="1">
      <c r="B47" s="27">
        <v>44606.0</v>
      </c>
      <c r="C47" s="28">
        <v>515444.84838000004</v>
      </c>
      <c r="D47" s="28">
        <f>C47*0.45</f>
        <v>231950.1818</v>
      </c>
      <c r="E47" s="28">
        <f t="shared" si="1"/>
        <v>283494.6666</v>
      </c>
    </row>
    <row r="48" ht="15.75" customHeight="1">
      <c r="B48" s="27">
        <v>44607.0</v>
      </c>
      <c r="C48" s="28">
        <v>505275.45</v>
      </c>
      <c r="D48" s="28">
        <f>C48*0.8</f>
        <v>404220.36</v>
      </c>
      <c r="E48" s="28">
        <f t="shared" si="1"/>
        <v>101055.09</v>
      </c>
    </row>
    <row r="49" ht="15.75" customHeight="1">
      <c r="B49" s="27">
        <v>44608.0</v>
      </c>
      <c r="C49" s="28">
        <v>247171.96</v>
      </c>
      <c r="D49" s="28">
        <f>C49*1.2</f>
        <v>296606.352</v>
      </c>
      <c r="E49" s="28">
        <f t="shared" si="1"/>
        <v>-49434.392</v>
      </c>
    </row>
    <row r="50" ht="15.75" customHeight="1">
      <c r="B50" s="27">
        <v>44609.0</v>
      </c>
      <c r="C50" s="28">
        <v>498388.33</v>
      </c>
      <c r="D50" s="28">
        <f>C50*0.98</f>
        <v>488420.5634</v>
      </c>
      <c r="E50" s="28">
        <f t="shared" si="1"/>
        <v>9967.7666</v>
      </c>
    </row>
    <row r="51" ht="15.75" customHeight="1">
      <c r="B51" s="27">
        <v>44610.0</v>
      </c>
      <c r="C51" s="28">
        <v>555802.995</v>
      </c>
      <c r="D51" s="28">
        <f>C51*0.45</f>
        <v>250111.3478</v>
      </c>
      <c r="E51" s="28">
        <f t="shared" si="1"/>
        <v>305691.6473</v>
      </c>
    </row>
    <row r="52" ht="15.75" customHeight="1">
      <c r="B52" s="27">
        <v>44611.0</v>
      </c>
      <c r="C52" s="28">
        <v>271889.156</v>
      </c>
      <c r="D52" s="28">
        <f>C52*0.8</f>
        <v>217511.3248</v>
      </c>
      <c r="E52" s="28">
        <f t="shared" si="1"/>
        <v>54377.8312</v>
      </c>
    </row>
    <row r="53" ht="15.75" customHeight="1">
      <c r="B53" s="27">
        <v>44612.0</v>
      </c>
      <c r="C53" s="28">
        <v>548227.1630000001</v>
      </c>
      <c r="D53" s="28">
        <f>C53*1.2</f>
        <v>657872.5956</v>
      </c>
      <c r="E53" s="28">
        <f t="shared" si="1"/>
        <v>-109645.4326</v>
      </c>
    </row>
    <row r="54" ht="15.75" customHeight="1">
      <c r="B54" s="27">
        <v>44613.0</v>
      </c>
      <c r="C54" s="28">
        <v>389062.0965</v>
      </c>
      <c r="D54" s="28">
        <f>C54*0.98</f>
        <v>381280.8546</v>
      </c>
      <c r="E54" s="28">
        <f t="shared" si="1"/>
        <v>7781.24193</v>
      </c>
    </row>
    <row r="55" ht="15.75" customHeight="1">
      <c r="B55" s="27">
        <v>44614.0</v>
      </c>
      <c r="C55" s="28">
        <v>190322.4092</v>
      </c>
      <c r="D55" s="28">
        <f>C55*0.45</f>
        <v>85645.08414</v>
      </c>
      <c r="E55" s="28">
        <f t="shared" si="1"/>
        <v>104677.3251</v>
      </c>
    </row>
    <row r="56" ht="15.75" customHeight="1">
      <c r="B56" s="27">
        <v>44615.0</v>
      </c>
      <c r="C56" s="28">
        <v>383759.0141</v>
      </c>
      <c r="D56" s="28">
        <f>C56*0.8</f>
        <v>307007.2113</v>
      </c>
      <c r="E56" s="28">
        <f t="shared" si="1"/>
        <v>76751.80282</v>
      </c>
    </row>
    <row r="57" ht="15.75" customHeight="1">
      <c r="B57" s="27">
        <v>44616.0</v>
      </c>
      <c r="C57" s="28">
        <v>350155.88684999995</v>
      </c>
      <c r="D57" s="28">
        <f>C57*1.2</f>
        <v>420187.0642</v>
      </c>
      <c r="E57" s="28">
        <f t="shared" si="1"/>
        <v>-70031.17737</v>
      </c>
    </row>
    <row r="58" ht="15.75" customHeight="1">
      <c r="B58" s="27">
        <v>44617.0</v>
      </c>
      <c r="C58" s="28">
        <v>171290.16828</v>
      </c>
      <c r="D58" s="28">
        <f>C58*0.98</f>
        <v>167864.3649</v>
      </c>
      <c r="E58" s="28">
        <f t="shared" si="1"/>
        <v>3425.803366</v>
      </c>
    </row>
    <row r="59" ht="15.75" customHeight="1">
      <c r="B59" s="27">
        <v>44618.0</v>
      </c>
      <c r="C59" s="28">
        <v>345383.11269000004</v>
      </c>
      <c r="D59" s="28">
        <f>C59*0.45</f>
        <v>155422.4007</v>
      </c>
      <c r="E59" s="28">
        <f t="shared" si="1"/>
        <v>189960.712</v>
      </c>
    </row>
    <row r="60" ht="15.75" customHeight="1">
      <c r="B60" s="27">
        <v>44619.0</v>
      </c>
      <c r="C60" s="28">
        <v>490218.2415899999</v>
      </c>
      <c r="D60" s="28">
        <f>C60*0.8</f>
        <v>392174.5933</v>
      </c>
      <c r="E60" s="28">
        <f t="shared" si="1"/>
        <v>98043.64832</v>
      </c>
    </row>
    <row r="61" ht="15.75" customHeight="1">
      <c r="B61" s="27">
        <v>44620.0</v>
      </c>
      <c r="C61" s="28">
        <v>239806.23559199998</v>
      </c>
      <c r="D61" s="28">
        <f>C61*1.2</f>
        <v>287767.4827</v>
      </c>
      <c r="E61" s="28">
        <f t="shared" si="1"/>
        <v>-47961.24712</v>
      </c>
    </row>
    <row r="62" ht="15.75" customHeight="1">
      <c r="B62" s="27">
        <v>44621.0</v>
      </c>
      <c r="C62" s="28">
        <v>483536.35776600003</v>
      </c>
      <c r="D62" s="28">
        <f>C62*0.98</f>
        <v>473865.6306</v>
      </c>
      <c r="E62" s="28">
        <f t="shared" si="1"/>
        <v>9670.727155</v>
      </c>
    </row>
    <row r="63" ht="15.75" customHeight="1">
      <c r="B63" s="27">
        <v>44622.0</v>
      </c>
      <c r="C63" s="28">
        <f t="shared" ref="C63:E63" si="2">C62*1.1</f>
        <v>531889.9935</v>
      </c>
      <c r="D63" s="28">
        <f t="shared" si="2"/>
        <v>521252.1937</v>
      </c>
      <c r="E63" s="28">
        <f t="shared" si="2"/>
        <v>10637.79987</v>
      </c>
      <c r="G63" s="28"/>
    </row>
    <row r="64" ht="15.75" customHeight="1">
      <c r="B64" s="27">
        <v>44623.0</v>
      </c>
      <c r="C64" s="28">
        <f t="shared" ref="C64:C86" si="3">C63*1.1</f>
        <v>585078.9929</v>
      </c>
      <c r="D64" s="28">
        <f t="shared" ref="D64:D86" si="4">C64*0.98</f>
        <v>573377.413</v>
      </c>
      <c r="E64" s="28">
        <f t="shared" ref="E64:E86" si="5">C64-D64</f>
        <v>11701.57986</v>
      </c>
      <c r="G64" s="28"/>
    </row>
    <row r="65" ht="15.75" customHeight="1">
      <c r="B65" s="27">
        <v>44624.0</v>
      </c>
      <c r="C65" s="28">
        <f t="shared" si="3"/>
        <v>643586.8922</v>
      </c>
      <c r="D65" s="28">
        <f t="shared" si="4"/>
        <v>630715.1543</v>
      </c>
      <c r="E65" s="28">
        <f t="shared" si="5"/>
        <v>12871.73784</v>
      </c>
      <c r="G65" s="28"/>
    </row>
    <row r="66" ht="15.75" customHeight="1">
      <c r="B66" s="27">
        <v>44625.0</v>
      </c>
      <c r="C66" s="28">
        <f t="shared" si="3"/>
        <v>707945.5814</v>
      </c>
      <c r="D66" s="28">
        <f t="shared" si="4"/>
        <v>693786.6698</v>
      </c>
      <c r="E66" s="28">
        <f t="shared" si="5"/>
        <v>14158.91163</v>
      </c>
      <c r="G66" s="28"/>
    </row>
    <row r="67" ht="15.75" customHeight="1">
      <c r="B67" s="27">
        <v>44626.0</v>
      </c>
      <c r="C67" s="28">
        <f t="shared" si="3"/>
        <v>778740.1395</v>
      </c>
      <c r="D67" s="28">
        <f t="shared" si="4"/>
        <v>763165.3368</v>
      </c>
      <c r="E67" s="28">
        <f t="shared" si="5"/>
        <v>15574.80279</v>
      </c>
    </row>
    <row r="68" ht="15.75" customHeight="1">
      <c r="B68" s="27">
        <v>44627.0</v>
      </c>
      <c r="C68" s="28">
        <f t="shared" si="3"/>
        <v>856614.1535</v>
      </c>
      <c r="D68" s="28">
        <f t="shared" si="4"/>
        <v>839481.8704</v>
      </c>
      <c r="E68" s="28">
        <f t="shared" si="5"/>
        <v>17132.28307</v>
      </c>
    </row>
    <row r="69" ht="15.75" customHeight="1">
      <c r="B69" s="27">
        <v>44628.0</v>
      </c>
      <c r="C69" s="28">
        <f t="shared" si="3"/>
        <v>942275.5689</v>
      </c>
      <c r="D69" s="28">
        <f t="shared" si="4"/>
        <v>923430.0575</v>
      </c>
      <c r="E69" s="28">
        <f t="shared" si="5"/>
        <v>18845.51138</v>
      </c>
    </row>
    <row r="70" ht="15.75" customHeight="1">
      <c r="B70" s="27">
        <v>44629.0</v>
      </c>
      <c r="C70" s="28">
        <f t="shared" si="3"/>
        <v>1036503.126</v>
      </c>
      <c r="D70" s="28">
        <f t="shared" si="4"/>
        <v>1015773.063</v>
      </c>
      <c r="E70" s="28">
        <f t="shared" si="5"/>
        <v>20730.06251</v>
      </c>
    </row>
    <row r="71" ht="15.75" customHeight="1">
      <c r="B71" s="27">
        <v>44630.0</v>
      </c>
      <c r="C71" s="28">
        <f t="shared" si="3"/>
        <v>1140153.438</v>
      </c>
      <c r="D71" s="28">
        <f t="shared" si="4"/>
        <v>1117350.37</v>
      </c>
      <c r="E71" s="28">
        <f t="shared" si="5"/>
        <v>22803.06877</v>
      </c>
    </row>
    <row r="72" ht="15.75" customHeight="1">
      <c r="B72" s="27">
        <v>44631.0</v>
      </c>
      <c r="C72" s="28">
        <f t="shared" si="3"/>
        <v>1254168.782</v>
      </c>
      <c r="D72" s="28">
        <f t="shared" si="4"/>
        <v>1229085.406</v>
      </c>
      <c r="E72" s="28">
        <f t="shared" si="5"/>
        <v>25083.37564</v>
      </c>
    </row>
    <row r="73" ht="15.75" customHeight="1">
      <c r="B73" s="27">
        <v>44632.0</v>
      </c>
      <c r="C73" s="28">
        <f t="shared" si="3"/>
        <v>1379585.66</v>
      </c>
      <c r="D73" s="28">
        <f t="shared" si="4"/>
        <v>1351993.947</v>
      </c>
      <c r="E73" s="28">
        <f t="shared" si="5"/>
        <v>27591.71321</v>
      </c>
    </row>
    <row r="74" ht="15.75" customHeight="1">
      <c r="B74" s="27">
        <v>44633.0</v>
      </c>
      <c r="C74" s="28">
        <f t="shared" si="3"/>
        <v>1517544.226</v>
      </c>
      <c r="D74" s="28">
        <f t="shared" si="4"/>
        <v>1487193.342</v>
      </c>
      <c r="E74" s="28">
        <f t="shared" si="5"/>
        <v>30350.88453</v>
      </c>
    </row>
    <row r="75" ht="15.75" customHeight="1">
      <c r="B75" s="27">
        <v>44634.0</v>
      </c>
      <c r="C75" s="28">
        <f t="shared" si="3"/>
        <v>1669298.649</v>
      </c>
      <c r="D75" s="28">
        <f t="shared" si="4"/>
        <v>1635912.676</v>
      </c>
      <c r="E75" s="28">
        <f t="shared" si="5"/>
        <v>33385.97298</v>
      </c>
    </row>
    <row r="76" ht="15.75" customHeight="1">
      <c r="B76" s="27">
        <v>44635.0</v>
      </c>
      <c r="C76" s="28">
        <f t="shared" si="3"/>
        <v>1836228.514</v>
      </c>
      <c r="D76" s="28">
        <f t="shared" si="4"/>
        <v>1799503.944</v>
      </c>
      <c r="E76" s="28">
        <f t="shared" si="5"/>
        <v>36724.57028</v>
      </c>
    </row>
    <row r="77" ht="15.75" customHeight="1">
      <c r="B77" s="27">
        <v>44636.0</v>
      </c>
      <c r="C77" s="28">
        <f t="shared" si="3"/>
        <v>2019851.365</v>
      </c>
      <c r="D77" s="28">
        <f t="shared" si="4"/>
        <v>1979454.338</v>
      </c>
      <c r="E77" s="28">
        <f t="shared" si="5"/>
        <v>40397.02731</v>
      </c>
    </row>
    <row r="78" ht="15.75" customHeight="1">
      <c r="B78" s="27">
        <v>44637.0</v>
      </c>
      <c r="C78" s="28">
        <f t="shared" si="3"/>
        <v>2221836.502</v>
      </c>
      <c r="D78" s="28">
        <f t="shared" si="4"/>
        <v>2177399.772</v>
      </c>
      <c r="E78" s="28">
        <f t="shared" si="5"/>
        <v>44436.73004</v>
      </c>
    </row>
    <row r="79" ht="15.75" customHeight="1">
      <c r="B79" s="27">
        <v>44638.0</v>
      </c>
      <c r="C79" s="28">
        <f t="shared" si="3"/>
        <v>2444020.152</v>
      </c>
      <c r="D79" s="28">
        <f t="shared" si="4"/>
        <v>2395139.749</v>
      </c>
      <c r="E79" s="28">
        <f t="shared" si="5"/>
        <v>48880.40304</v>
      </c>
    </row>
    <row r="80" ht="15.75" customHeight="1">
      <c r="B80" s="27">
        <v>44639.0</v>
      </c>
      <c r="C80" s="28">
        <f t="shared" si="3"/>
        <v>2688422.167</v>
      </c>
      <c r="D80" s="28">
        <f t="shared" si="4"/>
        <v>2634653.724</v>
      </c>
      <c r="E80" s="28">
        <f t="shared" si="5"/>
        <v>53768.44334</v>
      </c>
    </row>
    <row r="81" ht="15.75" customHeight="1">
      <c r="B81" s="27">
        <v>44640.0</v>
      </c>
      <c r="C81" s="28">
        <f t="shared" si="3"/>
        <v>2957264.384</v>
      </c>
      <c r="D81" s="28">
        <f t="shared" si="4"/>
        <v>2898119.096</v>
      </c>
      <c r="E81" s="28">
        <f t="shared" si="5"/>
        <v>59145.28768</v>
      </c>
    </row>
    <row r="82" ht="15.75" customHeight="1">
      <c r="B82" s="27">
        <v>44641.0</v>
      </c>
      <c r="C82" s="28">
        <f t="shared" si="3"/>
        <v>3252990.822</v>
      </c>
      <c r="D82" s="28">
        <f t="shared" si="4"/>
        <v>3187931.006</v>
      </c>
      <c r="E82" s="28">
        <f t="shared" si="5"/>
        <v>65059.81645</v>
      </c>
    </row>
    <row r="83" ht="15.75" customHeight="1">
      <c r="B83" s="27">
        <v>44642.0</v>
      </c>
      <c r="C83" s="28">
        <f t="shared" si="3"/>
        <v>3578289.905</v>
      </c>
      <c r="D83" s="28">
        <f t="shared" si="4"/>
        <v>3506724.107</v>
      </c>
      <c r="E83" s="28">
        <f t="shared" si="5"/>
        <v>71565.79809</v>
      </c>
    </row>
    <row r="84" ht="15.75" customHeight="1">
      <c r="B84" s="27">
        <v>44643.0</v>
      </c>
      <c r="C84" s="28">
        <f t="shared" si="3"/>
        <v>3936118.895</v>
      </c>
      <c r="D84" s="28">
        <f t="shared" si="4"/>
        <v>3857396.517</v>
      </c>
      <c r="E84" s="28">
        <f t="shared" si="5"/>
        <v>78722.3779</v>
      </c>
    </row>
    <row r="85" ht="15.75" customHeight="1">
      <c r="B85" s="27">
        <v>44644.0</v>
      </c>
      <c r="C85" s="28">
        <f t="shared" si="3"/>
        <v>4329730.785</v>
      </c>
      <c r="D85" s="28">
        <f t="shared" si="4"/>
        <v>4243136.169</v>
      </c>
      <c r="E85" s="28">
        <f t="shared" si="5"/>
        <v>86594.61569</v>
      </c>
    </row>
    <row r="86" ht="15.75" customHeight="1">
      <c r="B86" s="27">
        <v>44645.0</v>
      </c>
      <c r="C86" s="28">
        <f t="shared" si="3"/>
        <v>4762703.863</v>
      </c>
      <c r="D86" s="28">
        <f t="shared" si="4"/>
        <v>4667449.786</v>
      </c>
      <c r="E86" s="28">
        <f t="shared" si="5"/>
        <v>95254.07726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G2:H2"/>
  </mergeCells>
  <dataValidations>
    <dataValidation type="list" allowBlank="1" showErrorMessage="1" sqref="H4">
      <formula1>'Part 2'!$B$3:$B$86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1.0"/>
    <col customWidth="1" min="2" max="2" width="27.89"/>
    <col customWidth="1" min="3" max="26" width="11.0"/>
  </cols>
  <sheetData>
    <row r="1" ht="15.75" customHeight="1"/>
    <row r="2" ht="15.75" customHeight="1">
      <c r="A2" s="1"/>
      <c r="B2" s="2" t="s">
        <v>54</v>
      </c>
      <c r="C2" s="1"/>
      <c r="D2" s="31" t="s">
        <v>55</v>
      </c>
      <c r="E2" s="31" t="s">
        <v>56</v>
      </c>
      <c r="F2" s="31" t="s">
        <v>57</v>
      </c>
      <c r="G2" s="31" t="s">
        <v>58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B3" s="6" t="s">
        <v>59</v>
      </c>
      <c r="D3" s="6" t="str">
        <f>IFERROR(__xludf.DUMMYFUNCTION("SPLIT(B3, ""-"")"),"Theresa")</f>
        <v>Theresa</v>
      </c>
      <c r="E3" s="6" t="str">
        <f>IFERROR(__xludf.DUMMYFUNCTION("""COMPUTED_VALUE"""),"Mayer")</f>
        <v>Mayer</v>
      </c>
      <c r="F3" s="6" t="str">
        <f>IFERROR(__xludf.DUMMYFUNCTION("""COMPUTED_VALUE"""),"ipad")</f>
        <v>ipad</v>
      </c>
      <c r="G3" s="6">
        <f>IFERROR(__xludf.DUMMYFUNCTION("""COMPUTED_VALUE"""),995.95)</f>
        <v>995.95</v>
      </c>
    </row>
    <row r="4" ht="15.75" customHeight="1">
      <c r="B4" s="6" t="s">
        <v>60</v>
      </c>
      <c r="D4" s="6" t="str">
        <f>IFERROR(__xludf.DUMMYFUNCTION("SPLIT(B4, ""-"")"),"Josh")</f>
        <v>Josh</v>
      </c>
      <c r="E4" s="6" t="str">
        <f>IFERROR(__xludf.DUMMYFUNCTION("""COMPUTED_VALUE"""),"Jack")</f>
        <v>Jack</v>
      </c>
      <c r="F4" s="6" t="str">
        <f>IFERROR(__xludf.DUMMYFUNCTION("""COMPUTED_VALUE"""),"iphone")</f>
        <v>iphone</v>
      </c>
      <c r="G4" s="6">
        <f>IFERROR(__xludf.DUMMYFUNCTION("""COMPUTED_VALUE"""),1110.95)</f>
        <v>1110.95</v>
      </c>
    </row>
    <row r="5" ht="15.75" customHeight="1">
      <c r="B5" s="6" t="s">
        <v>61</v>
      </c>
      <c r="D5" s="6" t="str">
        <f>IFERROR(__xludf.DUMMYFUNCTION("SPLIT(B5, ""-"")"),"Sammy")</f>
        <v>Sammy</v>
      </c>
      <c r="E5" s="6" t="str">
        <f>IFERROR(__xludf.DUMMYFUNCTION("""COMPUTED_VALUE"""),"Lee")</f>
        <v>Lee</v>
      </c>
      <c r="F5" s="6" t="str">
        <f>IFERROR(__xludf.DUMMYFUNCTION("""COMPUTED_VALUE"""),"macbook")</f>
        <v>macbook</v>
      </c>
      <c r="G5" s="6">
        <f>IFERROR(__xludf.DUMMYFUNCTION("""COMPUTED_VALUE"""),1499.95)</f>
        <v>1499.95</v>
      </c>
    </row>
    <row r="6" ht="15.75" customHeight="1">
      <c r="B6" s="6" t="s">
        <v>62</v>
      </c>
      <c r="D6" s="6" t="str">
        <f>IFERROR(__xludf.DUMMYFUNCTION("SPLIT(B6, ""-"")"),"John")</f>
        <v>John</v>
      </c>
      <c r="E6" s="6" t="str">
        <f>IFERROR(__xludf.DUMMYFUNCTION("""COMPUTED_VALUE"""),"Lee")</f>
        <v>Lee</v>
      </c>
      <c r="F6" s="6" t="str">
        <f>IFERROR(__xludf.DUMMYFUNCTION("""COMPUTED_VALUE"""),"iwatch")</f>
        <v>iwatch</v>
      </c>
      <c r="G6" s="6">
        <f>IFERROR(__xludf.DUMMYFUNCTION("""COMPUTED_VALUE"""),295.95)</f>
        <v>295.95</v>
      </c>
    </row>
    <row r="7" ht="15.75" customHeight="1">
      <c r="B7" s="6" t="s">
        <v>63</v>
      </c>
      <c r="D7" s="6" t="str">
        <f>IFERROR(__xludf.DUMMYFUNCTION("SPLIT(B7, ""-"")"),"Mark")</f>
        <v>Mark</v>
      </c>
      <c r="E7" s="6" t="str">
        <f>IFERROR(__xludf.DUMMYFUNCTION("""COMPUTED_VALUE"""),"Andersen")</f>
        <v>Andersen</v>
      </c>
      <c r="F7" s="6" t="str">
        <f>IFERROR(__xludf.DUMMYFUNCTION("""COMPUTED_VALUE"""),"iwatch")</f>
        <v>iwatch</v>
      </c>
      <c r="G7" s="6">
        <f>IFERROR(__xludf.DUMMYFUNCTION("""COMPUTED_VALUE"""),295.95)</f>
        <v>295.95</v>
      </c>
    </row>
    <row r="8" ht="15.75" customHeight="1">
      <c r="B8" s="6" t="s">
        <v>64</v>
      </c>
      <c r="D8" s="6" t="str">
        <f>IFERROR(__xludf.DUMMYFUNCTION("SPLIT(B8, ""-"")"),"Sarah")</f>
        <v>Sarah</v>
      </c>
      <c r="E8" s="6" t="str">
        <f>IFERROR(__xludf.DUMMYFUNCTION("""COMPUTED_VALUE"""),"Von")</f>
        <v>Von</v>
      </c>
      <c r="F8" s="6" t="str">
        <f>IFERROR(__xludf.DUMMYFUNCTION("""COMPUTED_VALUE"""),"iphone")</f>
        <v>iphone</v>
      </c>
      <c r="G8" s="6">
        <f>IFERROR(__xludf.DUMMYFUNCTION("""COMPUTED_VALUE"""),1110.95)</f>
        <v>1110.95</v>
      </c>
    </row>
    <row r="9" ht="15.75" customHeight="1">
      <c r="B9" s="6" t="s">
        <v>65</v>
      </c>
      <c r="D9" s="6" t="str">
        <f>IFERROR(__xludf.DUMMYFUNCTION("SPLIT(B9, ""-"")"),"Hanna")</f>
        <v>Hanna</v>
      </c>
      <c r="E9" s="6" t="str">
        <f>IFERROR(__xludf.DUMMYFUNCTION("""COMPUTED_VALUE"""),"Hoover")</f>
        <v>Hoover</v>
      </c>
      <c r="F9" s="6" t="str">
        <f>IFERROR(__xludf.DUMMYFUNCTION("""COMPUTED_VALUE"""),"macbook")</f>
        <v>macbook</v>
      </c>
      <c r="G9" s="6">
        <f>IFERROR(__xludf.DUMMYFUNCTION("""COMPUTED_VALUE"""),1499.95)</f>
        <v>1499.95</v>
      </c>
    </row>
    <row r="10" ht="15.75" customHeight="1">
      <c r="B10" s="6" t="s">
        <v>66</v>
      </c>
      <c r="D10" s="6" t="str">
        <f>IFERROR(__xludf.DUMMYFUNCTION("SPLIT(B10, ""-"")"),"Irina")</f>
        <v>Irina</v>
      </c>
      <c r="E10" s="6" t="str">
        <f>IFERROR(__xludf.DUMMYFUNCTION("""COMPUTED_VALUE"""),"Adams")</f>
        <v>Adams</v>
      </c>
      <c r="F10" s="6" t="str">
        <f>IFERROR(__xludf.DUMMYFUNCTION("""COMPUTED_VALUE"""),"airpods")</f>
        <v>airpods</v>
      </c>
      <c r="G10" s="6">
        <f>IFERROR(__xludf.DUMMYFUNCTION("""COMPUTED_VALUE"""),99.95)</f>
        <v>99.95</v>
      </c>
    </row>
    <row r="11" ht="15.75" customHeight="1">
      <c r="B11" s="6" t="s">
        <v>67</v>
      </c>
      <c r="D11" s="6" t="str">
        <f>IFERROR(__xludf.DUMMYFUNCTION("SPLIT(B11, ""-"")"),"Sam")</f>
        <v>Sam</v>
      </c>
      <c r="E11" s="6" t="str">
        <f>IFERROR(__xludf.DUMMYFUNCTION("""COMPUTED_VALUE"""),"Smith")</f>
        <v>Smith</v>
      </c>
      <c r="F11" s="6" t="str">
        <f>IFERROR(__xludf.DUMMYFUNCTION("""COMPUTED_VALUE"""),"airpods")</f>
        <v>airpods</v>
      </c>
      <c r="G11" s="6">
        <f>IFERROR(__xludf.DUMMYFUNCTION("""COMPUTED_VALUE"""),99.95)</f>
        <v>99.95</v>
      </c>
    </row>
    <row r="12" ht="15.75" customHeight="1">
      <c r="B12" s="6" t="s">
        <v>68</v>
      </c>
      <c r="D12" s="6" t="str">
        <f>IFERROR(__xludf.DUMMYFUNCTION("SPLIT(B12, ""-"")"),"Adam")</f>
        <v>Adam</v>
      </c>
      <c r="E12" s="6" t="str">
        <f>IFERROR(__xludf.DUMMYFUNCTION("""COMPUTED_VALUE"""),"Johnson")</f>
        <v>Johnson</v>
      </c>
      <c r="F12" s="6" t="str">
        <f>IFERROR(__xludf.DUMMYFUNCTION("""COMPUTED_VALUE"""),"iphone")</f>
        <v>iphone</v>
      </c>
      <c r="G12" s="6">
        <f>IFERROR(__xludf.DUMMYFUNCTION("""COMPUTED_VALUE"""),1110.95)</f>
        <v>1110.95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