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" sheetId="1" r:id="rId4"/>
    <sheet state="visible" name="Datedif" sheetId="2" r:id="rId5"/>
    <sheet state="visible" name="Networkdays" sheetId="3" r:id="rId6"/>
    <sheet state="visible" name="Textjoin" sheetId="4" r:id="rId7"/>
    <sheet state="visible" name="Clean" sheetId="5" r:id="rId8"/>
    <sheet state="visible" name="IF" sheetId="6" r:id="rId9"/>
    <sheet state="visible" name="Vstack" sheetId="7" r:id="rId10"/>
    <sheet state="visible" name="Groupby" sheetId="8" r:id="rId11"/>
  </sheets>
  <definedNames/>
  <calcPr/>
</workbook>
</file>

<file path=xl/sharedStrings.xml><?xml version="1.0" encoding="utf-8"?>
<sst xmlns="http://schemas.openxmlformats.org/spreadsheetml/2006/main" count="212" uniqueCount="87">
  <si>
    <t>Product</t>
  </si>
  <si>
    <t>Price</t>
  </si>
  <si>
    <t>Rank</t>
  </si>
  <si>
    <t>Coca-Cola</t>
  </si>
  <si>
    <t>Fanta</t>
  </si>
  <si>
    <t>Powerade</t>
  </si>
  <si>
    <t>Perrier</t>
  </si>
  <si>
    <t>Orangina</t>
  </si>
  <si>
    <t>Gatorade</t>
  </si>
  <si>
    <t>Diet Coke</t>
  </si>
  <si>
    <t>Pepsi</t>
  </si>
  <si>
    <t>Average</t>
  </si>
  <si>
    <t>Order Date</t>
  </si>
  <si>
    <t>Delivery Date</t>
  </si>
  <si>
    <t>Difference
 (Days)</t>
  </si>
  <si>
    <t>Difference
 (Months)</t>
  </si>
  <si>
    <t>Difference
 (Years)</t>
  </si>
  <si>
    <t>Working Days</t>
  </si>
  <si>
    <t>Order ID</t>
  </si>
  <si>
    <t>First Name</t>
  </si>
  <si>
    <t>Last Name</t>
  </si>
  <si>
    <t>Country</t>
  </si>
  <si>
    <t>Sales</t>
  </si>
  <si>
    <t>Raw data</t>
  </si>
  <si>
    <t>Bill</t>
  </si>
  <si>
    <t>Smith</t>
  </si>
  <si>
    <t>Spain</t>
  </si>
  <si>
    <t>Kennedi</t>
  </si>
  <si>
    <t>Woo</t>
  </si>
  <si>
    <t>Italy</t>
  </si>
  <si>
    <t>Harley</t>
  </si>
  <si>
    <t>Lang</t>
  </si>
  <si>
    <t>USA</t>
  </si>
  <si>
    <t>Nyla</t>
  </si>
  <si>
    <t>Johnson</t>
  </si>
  <si>
    <t>David</t>
  </si>
  <si>
    <t>Mary</t>
  </si>
  <si>
    <t>Ivan</t>
  </si>
  <si>
    <t>Garcia</t>
  </si>
  <si>
    <t>Jonah</t>
  </si>
  <si>
    <t>Alcaraz</t>
  </si>
  <si>
    <t>Jordan</t>
  </si>
  <si>
    <t>West</t>
  </si>
  <si>
    <t>Kylee</t>
  </si>
  <si>
    <t>Length</t>
  </si>
  <si>
    <t>Germany</t>
  </si>
  <si>
    <t>Nora</t>
  </si>
  <si>
    <t>Rogers</t>
  </si>
  <si>
    <t>Brendan</t>
  </si>
  <si>
    <t>Alan</t>
  </si>
  <si>
    <t>Conor</t>
  </si>
  <si>
    <t>Jehfam</t>
  </si>
  <si>
    <t>France</t>
  </si>
  <si>
    <t>Name</t>
  </si>
  <si>
    <t>Full name</t>
  </si>
  <si>
    <t>Firstname</t>
  </si>
  <si>
    <t>Lastname</t>
  </si>
  <si>
    <t xml:space="preserve">   BILL     SmiTH</t>
  </si>
  <si>
    <t>KennEDI       JOHNSON</t>
  </si>
  <si>
    <t>Harley WESt</t>
  </si>
  <si>
    <t>IVAN HINEY</t>
  </si>
  <si>
    <t xml:space="preserve">         David BLACH </t>
  </si>
  <si>
    <t>JONah Western</t>
  </si>
  <si>
    <t>MikaHH  Moo</t>
  </si>
  <si>
    <t>Quantity</t>
  </si>
  <si>
    <t>Over 250?</t>
  </si>
  <si>
    <t>Olives?</t>
  </si>
  <si>
    <t>Wines?</t>
  </si>
  <si>
    <t>Olives</t>
  </si>
  <si>
    <t>Wines</t>
  </si>
  <si>
    <t>Ham</t>
  </si>
  <si>
    <t>Manager</t>
  </si>
  <si>
    <t>ID</t>
  </si>
  <si>
    <t>Mike</t>
  </si>
  <si>
    <t>Steven</t>
  </si>
  <si>
    <t>Ann</t>
  </si>
  <si>
    <t>Lucia</t>
  </si>
  <si>
    <t>Gandy</t>
  </si>
  <si>
    <t>Josue</t>
  </si>
  <si>
    <t>Reilly</t>
  </si>
  <si>
    <t>Franklin</t>
  </si>
  <si>
    <t>Taylor</t>
  </si>
  <si>
    <t>Denis</t>
  </si>
  <si>
    <t>Arnan</t>
  </si>
  <si>
    <t>Khabib</t>
  </si>
  <si>
    <t>Mo</t>
  </si>
  <si>
    <t>Sprite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</si>
</sst>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$-409]* #,##0.00_ ;_-[$$-409]* \-#,##0.00\ ;_-[$$-409]* &quot;-&quot;??_ ;_-@_ "/>
    <numFmt numFmtId="165" formatCode="_(* #,##0_);_(* \(#,##0\);_(* &quot;-&quot;??_);_(@_)"/>
    <numFmt numFmtId="166" formatCode="_-* #,##0_-;\-* #,##0_-;_-* &quot;-&quot;??_-;_-@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0"/>
      <name val="Calibri"/>
      <scheme val="minor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2" xfId="0" applyFont="1" applyNumberFormat="1"/>
    <xf borderId="0" fillId="0" fontId="3" numFmtId="164" xfId="0" applyFont="1" applyNumberFormat="1"/>
    <xf borderId="0" fillId="0" fontId="4" numFmtId="0" xfId="0" applyFont="1"/>
    <xf borderId="0" fillId="0" fontId="4" numFmtId="164" xfId="0" applyFont="1" applyNumberForma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3" numFmtId="15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horizontal="center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2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6" xfId="0" applyFont="1" applyNumberFormat="1"/>
    <xf borderId="0" fillId="2" fontId="1" numFmtId="166" xfId="0" applyFont="1" applyNumberFormat="1"/>
    <xf borderId="0" fillId="2" fontId="5" numFmtId="0" xfId="0" applyFont="1"/>
    <xf borderId="0" fillId="0" fontId="3" numFmtId="3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9.43"/>
    <col customWidth="1" min="3" max="3" width="7.86"/>
    <col customWidth="1" min="4" max="4" width="8.86"/>
    <col customWidth="1" min="5" max="5" width="5.14"/>
    <col customWidth="1" min="6" max="6" width="8.43"/>
    <col customWidth="1" min="7" max="26" width="8.86"/>
  </cols>
  <sheetData>
    <row r="2">
      <c r="B2" s="1" t="s">
        <v>0</v>
      </c>
      <c r="C2" s="1" t="s">
        <v>1</v>
      </c>
      <c r="E2" s="1" t="s">
        <v>2</v>
      </c>
      <c r="F2" s="1" t="s">
        <v>1</v>
      </c>
    </row>
    <row r="3">
      <c r="B3" s="2" t="s">
        <v>3</v>
      </c>
      <c r="C3" s="3">
        <v>1.19</v>
      </c>
      <c r="E3" s="4">
        <v>1.0</v>
      </c>
      <c r="F3" s="5" t="str">
        <f>RANK(B3,C3:C10,1)</f>
        <v>#VALUE!</v>
      </c>
    </row>
    <row r="4">
      <c r="B4" s="2" t="s">
        <v>4</v>
      </c>
      <c r="C4" s="3">
        <v>1.15</v>
      </c>
      <c r="E4" s="4">
        <v>2.0</v>
      </c>
      <c r="F4" s="5">
        <f t="shared" ref="F4:F7" si="1">RANK(C4,C4:C11,0)</f>
        <v>5</v>
      </c>
    </row>
    <row r="5">
      <c r="B5" s="2" t="s">
        <v>5</v>
      </c>
      <c r="C5" s="3">
        <v>2.89</v>
      </c>
      <c r="E5" s="4">
        <v>3.0</v>
      </c>
      <c r="F5" s="5">
        <f t="shared" si="1"/>
        <v>2</v>
      </c>
    </row>
    <row r="6">
      <c r="B6" s="2" t="s">
        <v>6</v>
      </c>
      <c r="C6" s="3">
        <v>1.11</v>
      </c>
      <c r="E6" s="4">
        <v>4.0</v>
      </c>
      <c r="F6" s="5">
        <f t="shared" si="1"/>
        <v>6</v>
      </c>
    </row>
    <row r="7">
      <c r="B7" s="2" t="s">
        <v>7</v>
      </c>
      <c r="C7" s="3">
        <v>2.29</v>
      </c>
      <c r="E7" s="4">
        <v>5.0</v>
      </c>
      <c r="F7" s="5">
        <f t="shared" si="1"/>
        <v>2</v>
      </c>
    </row>
    <row r="8">
      <c r="B8" s="2" t="s">
        <v>8</v>
      </c>
      <c r="C8" s="3">
        <v>3.5</v>
      </c>
    </row>
    <row r="9">
      <c r="B9" s="2" t="s">
        <v>9</v>
      </c>
      <c r="C9" s="3">
        <v>1.15</v>
      </c>
      <c r="F9" s="5"/>
    </row>
    <row r="10">
      <c r="B10" s="2" t="s">
        <v>10</v>
      </c>
      <c r="C10" s="3">
        <v>1.2</v>
      </c>
      <c r="F10" s="6"/>
    </row>
    <row r="11">
      <c r="C11" s="3"/>
    </row>
    <row r="13">
      <c r="B13" s="7" t="s">
        <v>11</v>
      </c>
      <c r="C13" s="8">
        <f>AVERAGE(C3:C11)</f>
        <v>1.81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1.71"/>
    <col customWidth="1" min="3" max="3" width="12.14"/>
    <col customWidth="1" min="4" max="4" width="10.43"/>
    <col customWidth="1" min="5" max="5" width="10.14"/>
    <col customWidth="1" min="6" max="6" width="10.43"/>
    <col customWidth="1" min="7" max="26" width="8.86"/>
  </cols>
  <sheetData>
    <row r="2" ht="29.25" customHeight="1">
      <c r="B2" s="9" t="s">
        <v>12</v>
      </c>
      <c r="C2" s="9" t="s">
        <v>13</v>
      </c>
      <c r="D2" s="10" t="s">
        <v>14</v>
      </c>
      <c r="E2" s="10" t="s">
        <v>15</v>
      </c>
      <c r="F2" s="10" t="s">
        <v>16</v>
      </c>
    </row>
    <row r="3">
      <c r="B3" s="11">
        <v>45444.0</v>
      </c>
      <c r="C3" s="11">
        <f>B3+900</f>
        <v>46344</v>
      </c>
      <c r="D3" s="4">
        <f t="shared" ref="D3:D12" si="1">DATEDIF(B3,C3,"D")</f>
        <v>900</v>
      </c>
      <c r="E3" s="4">
        <f t="shared" ref="E3:E12" si="2">DATEDIF(B3,C3,"M")</f>
        <v>29</v>
      </c>
      <c r="F3" s="12">
        <f t="shared" ref="F3:F12" si="3">DATEDIF(B3,C3,"Y")</f>
        <v>2</v>
      </c>
    </row>
    <row r="4">
      <c r="B4" s="11">
        <v>45456.0</v>
      </c>
      <c r="C4" s="11">
        <f>B4+30</f>
        <v>45486</v>
      </c>
      <c r="D4" s="4">
        <f t="shared" si="1"/>
        <v>30</v>
      </c>
      <c r="E4" s="4">
        <f t="shared" si="2"/>
        <v>1</v>
      </c>
      <c r="F4" s="12">
        <f t="shared" si="3"/>
        <v>0</v>
      </c>
    </row>
    <row r="5">
      <c r="B5" s="11">
        <v>45376.0</v>
      </c>
      <c r="C5" s="11">
        <f>B5+84</f>
        <v>45460</v>
      </c>
      <c r="D5" s="4">
        <f t="shared" si="1"/>
        <v>84</v>
      </c>
      <c r="E5" s="4">
        <f t="shared" si="2"/>
        <v>2</v>
      </c>
      <c r="F5" s="12">
        <f t="shared" si="3"/>
        <v>0</v>
      </c>
    </row>
    <row r="6">
      <c r="B6" s="11">
        <v>45388.0</v>
      </c>
      <c r="C6" s="11">
        <f>B6+90</f>
        <v>45478</v>
      </c>
      <c r="D6" s="4">
        <f t="shared" si="1"/>
        <v>90</v>
      </c>
      <c r="E6" s="4">
        <f t="shared" si="2"/>
        <v>2</v>
      </c>
      <c r="F6" s="12">
        <f t="shared" si="3"/>
        <v>0</v>
      </c>
    </row>
    <row r="7">
      <c r="B7" s="11">
        <v>45138.0</v>
      </c>
      <c r="C7" s="11">
        <f>B7+195</f>
        <v>45333</v>
      </c>
      <c r="D7" s="4">
        <f t="shared" si="1"/>
        <v>195</v>
      </c>
      <c r="E7" s="4">
        <f t="shared" si="2"/>
        <v>6</v>
      </c>
      <c r="F7" s="12">
        <f t="shared" si="3"/>
        <v>0</v>
      </c>
    </row>
    <row r="8">
      <c r="B8" s="11">
        <v>45150.0</v>
      </c>
      <c r="C8" s="11">
        <f>B8+12</f>
        <v>45162</v>
      </c>
      <c r="D8" s="4">
        <f t="shared" si="1"/>
        <v>12</v>
      </c>
      <c r="E8" s="4">
        <f t="shared" si="2"/>
        <v>0</v>
      </c>
      <c r="F8" s="12">
        <f t="shared" si="3"/>
        <v>0</v>
      </c>
    </row>
    <row r="9">
      <c r="B9" s="11">
        <v>45240.0</v>
      </c>
      <c r="C9" s="11">
        <f>B9+270</f>
        <v>45510</v>
      </c>
      <c r="D9" s="4">
        <f t="shared" si="1"/>
        <v>270</v>
      </c>
      <c r="E9" s="4">
        <f t="shared" si="2"/>
        <v>8</v>
      </c>
      <c r="F9" s="12">
        <f t="shared" si="3"/>
        <v>0</v>
      </c>
    </row>
    <row r="10">
      <c r="B10" s="11">
        <v>45339.0</v>
      </c>
      <c r="C10" s="11">
        <f>B10+32</f>
        <v>45371</v>
      </c>
      <c r="D10" s="4">
        <f t="shared" si="1"/>
        <v>32</v>
      </c>
      <c r="E10" s="4">
        <f t="shared" si="2"/>
        <v>1</v>
      </c>
      <c r="F10" s="12">
        <f t="shared" si="3"/>
        <v>0</v>
      </c>
    </row>
    <row r="11">
      <c r="B11" s="11">
        <v>44839.0</v>
      </c>
      <c r="C11" s="11">
        <f>B11+500</f>
        <v>45339</v>
      </c>
      <c r="D11" s="4">
        <f t="shared" si="1"/>
        <v>500</v>
      </c>
      <c r="E11" s="4">
        <f t="shared" si="2"/>
        <v>16</v>
      </c>
      <c r="F11" s="12">
        <f t="shared" si="3"/>
        <v>1</v>
      </c>
    </row>
    <row r="12">
      <c r="B12" s="11">
        <v>44851.0</v>
      </c>
      <c r="C12" s="11">
        <f>B12+248</f>
        <v>45099</v>
      </c>
      <c r="D12" s="4">
        <f t="shared" si="1"/>
        <v>248</v>
      </c>
      <c r="E12" s="4">
        <f t="shared" si="2"/>
        <v>8</v>
      </c>
      <c r="F12" s="12">
        <f t="shared" si="3"/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1.71"/>
    <col customWidth="1" min="3" max="3" width="12.14"/>
    <col customWidth="1" min="4" max="4" width="10.43"/>
    <col customWidth="1" min="5" max="26" width="8.86"/>
  </cols>
  <sheetData>
    <row r="2" ht="29.25" customHeight="1">
      <c r="B2" s="9" t="s">
        <v>12</v>
      </c>
      <c r="C2" s="9" t="s">
        <v>13</v>
      </c>
      <c r="D2" s="10" t="s">
        <v>14</v>
      </c>
      <c r="E2" s="10" t="s">
        <v>17</v>
      </c>
    </row>
    <row r="3">
      <c r="B3" s="11">
        <v>45444.0</v>
      </c>
      <c r="C3" s="11">
        <f>B3+90</f>
        <v>45534</v>
      </c>
      <c r="D3" s="4">
        <f t="shared" ref="D3:D12" si="1">DATEDIF(B3,C3,"d")</f>
        <v>90</v>
      </c>
      <c r="E3" s="4">
        <f t="shared" ref="E3:E12" si="2">NETWORKDAYS(B3,C3)</f>
        <v>65</v>
      </c>
    </row>
    <row r="4">
      <c r="B4" s="11">
        <v>45456.0</v>
      </c>
      <c r="C4" s="11">
        <f>B4+30</f>
        <v>45486</v>
      </c>
      <c r="D4" s="4">
        <f t="shared" si="1"/>
        <v>30</v>
      </c>
      <c r="E4" s="4">
        <f t="shared" si="2"/>
        <v>22</v>
      </c>
    </row>
    <row r="5">
      <c r="B5" s="11">
        <v>45376.0</v>
      </c>
      <c r="C5" s="11">
        <f>B5+84</f>
        <v>45460</v>
      </c>
      <c r="D5" s="4">
        <f t="shared" si="1"/>
        <v>84</v>
      </c>
      <c r="E5" s="4">
        <f t="shared" si="2"/>
        <v>61</v>
      </c>
    </row>
    <row r="6">
      <c r="B6" s="11">
        <v>45388.0</v>
      </c>
      <c r="C6" s="11">
        <f>B6+90</f>
        <v>45478</v>
      </c>
      <c r="D6" s="4">
        <f t="shared" si="1"/>
        <v>90</v>
      </c>
      <c r="E6" s="4">
        <f t="shared" si="2"/>
        <v>65</v>
      </c>
    </row>
    <row r="7">
      <c r="B7" s="11">
        <v>45138.0</v>
      </c>
      <c r="C7" s="11">
        <f>B7+195</f>
        <v>45333</v>
      </c>
      <c r="D7" s="4">
        <f t="shared" si="1"/>
        <v>195</v>
      </c>
      <c r="E7" s="4">
        <f t="shared" si="2"/>
        <v>140</v>
      </c>
    </row>
    <row r="8">
      <c r="B8" s="11">
        <v>45150.0</v>
      </c>
      <c r="C8" s="11">
        <f>B8+12</f>
        <v>45162</v>
      </c>
      <c r="D8" s="4">
        <f t="shared" si="1"/>
        <v>12</v>
      </c>
      <c r="E8" s="4">
        <f t="shared" si="2"/>
        <v>9</v>
      </c>
    </row>
    <row r="9">
      <c r="B9" s="11">
        <v>45240.0</v>
      </c>
      <c r="C9" s="11">
        <f>B9+270</f>
        <v>45510</v>
      </c>
      <c r="D9" s="4">
        <f t="shared" si="1"/>
        <v>270</v>
      </c>
      <c r="E9" s="4">
        <f t="shared" si="2"/>
        <v>193</v>
      </c>
    </row>
    <row r="10">
      <c r="B10" s="11">
        <v>45339.0</v>
      </c>
      <c r="C10" s="11">
        <f>B10+32</f>
        <v>45371</v>
      </c>
      <c r="D10" s="4">
        <f t="shared" si="1"/>
        <v>32</v>
      </c>
      <c r="E10" s="4">
        <f t="shared" si="2"/>
        <v>23</v>
      </c>
    </row>
    <row r="11">
      <c r="B11" s="11">
        <v>44839.0</v>
      </c>
      <c r="C11" s="11">
        <f>B11+500</f>
        <v>45339</v>
      </c>
      <c r="D11" s="4">
        <f t="shared" si="1"/>
        <v>500</v>
      </c>
      <c r="E11" s="4">
        <f t="shared" si="2"/>
        <v>358</v>
      </c>
    </row>
    <row r="12">
      <c r="B12" s="11">
        <v>44851.0</v>
      </c>
      <c r="C12" s="11">
        <f>B12+248</f>
        <v>45099</v>
      </c>
      <c r="D12" s="4">
        <f t="shared" si="1"/>
        <v>248</v>
      </c>
      <c r="E12" s="4">
        <f t="shared" si="2"/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8.14"/>
    <col customWidth="1" min="3" max="3" width="10.14"/>
    <col customWidth="1" min="4" max="4" width="9.86"/>
    <col customWidth="1" min="5" max="5" width="8.43"/>
    <col customWidth="1" min="6" max="6" width="8.71"/>
    <col customWidth="1" min="7" max="7" width="8.86"/>
    <col customWidth="1" min="8" max="8" width="33.14"/>
    <col customWidth="1" min="9" max="26" width="8.86"/>
  </cols>
  <sheetData>
    <row r="2">
      <c r="B2" s="13" t="s">
        <v>18</v>
      </c>
      <c r="C2" s="14" t="s">
        <v>19</v>
      </c>
      <c r="D2" s="14" t="s">
        <v>20</v>
      </c>
      <c r="E2" s="14" t="s">
        <v>21</v>
      </c>
      <c r="F2" s="1" t="s">
        <v>22</v>
      </c>
      <c r="H2" s="15" t="s">
        <v>23</v>
      </c>
    </row>
    <row r="3">
      <c r="B3" s="16">
        <v>11023.0</v>
      </c>
      <c r="C3" s="16" t="s">
        <v>24</v>
      </c>
      <c r="D3" s="16" t="s">
        <v>25</v>
      </c>
      <c r="E3" s="17" t="s">
        <v>26</v>
      </c>
      <c r="F3" s="18">
        <v>92799.0</v>
      </c>
      <c r="H3" s="2" t="str">
        <f t="shared" ref="H3:H14" si="1">TEXTJOIN(" , " , TRUE, B3:F3)</f>
        <v>11023 , Bill , Smith , Spain ,   92,799 </v>
      </c>
    </row>
    <row r="4">
      <c r="B4" s="16">
        <v>11024.0</v>
      </c>
      <c r="C4" s="16" t="s">
        <v>27</v>
      </c>
      <c r="D4" s="16" t="s">
        <v>28</v>
      </c>
      <c r="E4" s="17" t="s">
        <v>29</v>
      </c>
      <c r="F4" s="18">
        <v>666566.0</v>
      </c>
      <c r="H4" s="2" t="str">
        <f t="shared" si="1"/>
        <v>11024 , Kennedi , Woo , Italy ,   666,566 </v>
      </c>
    </row>
    <row r="5">
      <c r="B5" s="16">
        <v>11025.0</v>
      </c>
      <c r="C5" s="16" t="s">
        <v>30</v>
      </c>
      <c r="D5" s="16" t="s">
        <v>31</v>
      </c>
      <c r="E5" s="17" t="s">
        <v>32</v>
      </c>
      <c r="F5" s="18">
        <v>99127.0</v>
      </c>
      <c r="H5" s="2" t="str">
        <f t="shared" si="1"/>
        <v>11025 , Harley , Lang , USA ,   99,127 </v>
      </c>
    </row>
    <row r="6">
      <c r="B6" s="16">
        <v>11026.0</v>
      </c>
      <c r="C6" s="16" t="s">
        <v>33</v>
      </c>
      <c r="D6" s="16" t="s">
        <v>34</v>
      </c>
      <c r="E6" s="17" t="s">
        <v>29</v>
      </c>
      <c r="F6" s="18">
        <v>54990.0</v>
      </c>
      <c r="H6" s="2" t="str">
        <f t="shared" si="1"/>
        <v>11026 , Nyla , Johnson , Italy ,   54,990 </v>
      </c>
    </row>
    <row r="7">
      <c r="B7" s="16">
        <v>11027.0</v>
      </c>
      <c r="C7" s="16" t="s">
        <v>35</v>
      </c>
      <c r="D7" s="16" t="s">
        <v>36</v>
      </c>
      <c r="E7" s="17" t="s">
        <v>26</v>
      </c>
      <c r="F7" s="18">
        <v>18856.0</v>
      </c>
      <c r="H7" s="2" t="str">
        <f t="shared" si="1"/>
        <v>11027 , David , Mary , Spain ,   18,856 </v>
      </c>
    </row>
    <row r="8">
      <c r="B8" s="16">
        <v>11028.0</v>
      </c>
      <c r="C8" s="16" t="s">
        <v>37</v>
      </c>
      <c r="D8" s="16" t="s">
        <v>38</v>
      </c>
      <c r="E8" s="17" t="s">
        <v>32</v>
      </c>
      <c r="F8" s="18">
        <v>7648.0</v>
      </c>
      <c r="H8" s="2" t="str">
        <f t="shared" si="1"/>
        <v>11028 , Ivan , Garcia , USA ,   7,648 </v>
      </c>
    </row>
    <row r="9">
      <c r="B9" s="16">
        <v>11029.0</v>
      </c>
      <c r="C9" s="16" t="s">
        <v>39</v>
      </c>
      <c r="D9" s="16" t="s">
        <v>40</v>
      </c>
      <c r="E9" s="17" t="s">
        <v>26</v>
      </c>
      <c r="F9" s="18">
        <v>9865.0</v>
      </c>
      <c r="H9" s="2" t="str">
        <f t="shared" si="1"/>
        <v>11029 , Jonah , Alcaraz , Spain ,   9,865 </v>
      </c>
    </row>
    <row r="10">
      <c r="B10" s="16">
        <v>11030.0</v>
      </c>
      <c r="C10" s="16" t="s">
        <v>41</v>
      </c>
      <c r="D10" s="16" t="s">
        <v>42</v>
      </c>
      <c r="E10" s="17" t="s">
        <v>29</v>
      </c>
      <c r="F10" s="18">
        <v>78305.0</v>
      </c>
      <c r="H10" s="2" t="str">
        <f t="shared" si="1"/>
        <v>11030 , Jordan , West , Italy ,   78,305 </v>
      </c>
    </row>
    <row r="11">
      <c r="B11" s="16">
        <v>11031.0</v>
      </c>
      <c r="C11" s="16" t="s">
        <v>43</v>
      </c>
      <c r="D11" s="16" t="s">
        <v>44</v>
      </c>
      <c r="E11" s="17" t="s">
        <v>45</v>
      </c>
      <c r="F11" s="18">
        <v>122473.0</v>
      </c>
      <c r="H11" s="2" t="str">
        <f t="shared" si="1"/>
        <v>11031 , Kylee , Length , Germany ,   122,473 </v>
      </c>
    </row>
    <row r="12">
      <c r="B12" s="16">
        <v>11032.0</v>
      </c>
      <c r="C12" s="16" t="s">
        <v>46</v>
      </c>
      <c r="D12" s="16" t="s">
        <v>47</v>
      </c>
      <c r="E12" s="17" t="s">
        <v>32</v>
      </c>
      <c r="F12" s="18">
        <v>80887.0</v>
      </c>
      <c r="H12" s="2" t="str">
        <f t="shared" si="1"/>
        <v>11032 , Nora , Rogers , USA ,   80,887 </v>
      </c>
    </row>
    <row r="13">
      <c r="B13" s="16">
        <v>11033.0</v>
      </c>
      <c r="C13" s="16" t="s">
        <v>48</v>
      </c>
      <c r="D13" s="16" t="s">
        <v>49</v>
      </c>
      <c r="E13" s="17" t="s">
        <v>45</v>
      </c>
      <c r="F13" s="18">
        <v>23297.0</v>
      </c>
      <c r="H13" s="2" t="str">
        <f t="shared" si="1"/>
        <v>11033 , Brendan , Alan , Germany ,   23,297 </v>
      </c>
    </row>
    <row r="14">
      <c r="B14" s="16">
        <v>11034.0</v>
      </c>
      <c r="C14" s="16" t="s">
        <v>50</v>
      </c>
      <c r="D14" s="16" t="s">
        <v>51</v>
      </c>
      <c r="E14" s="17" t="s">
        <v>52</v>
      </c>
      <c r="F14" s="18">
        <v>39200.0</v>
      </c>
      <c r="H14" s="2" t="str">
        <f t="shared" si="1"/>
        <v>11034 , Conor , Jehfam , France ,   39,200 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9.86"/>
    <col customWidth="1" min="3" max="3" width="15.14"/>
    <col customWidth="1" min="4" max="4" width="11.29"/>
    <col customWidth="1" min="5" max="5" width="10.14"/>
    <col customWidth="1" min="6" max="6" width="10.71"/>
    <col customWidth="1" min="7" max="26" width="8.86"/>
  </cols>
  <sheetData>
    <row r="2">
      <c r="B2" s="1" t="s">
        <v>53</v>
      </c>
      <c r="C2" s="15" t="s">
        <v>54</v>
      </c>
      <c r="D2" s="19"/>
      <c r="E2" s="20" t="s">
        <v>55</v>
      </c>
      <c r="F2" s="21" t="s">
        <v>56</v>
      </c>
      <c r="G2" s="22"/>
      <c r="H2" s="22"/>
    </row>
    <row r="3">
      <c r="B3" s="16" t="s">
        <v>57</v>
      </c>
      <c r="C3" s="2" t="str">
        <f t="shared" ref="C3:C9" si="1">PROPER(TRIM(B3))</f>
        <v>Bill Smith</v>
      </c>
      <c r="E3" s="23" t="str">
        <f>IFERROR(__xludf.DUMMYFUNCTION("SPLIT(C3, "" "")"),"Bill")</f>
        <v>Bill</v>
      </c>
      <c r="F3" s="23" t="str">
        <f>IFERROR(__xludf.DUMMYFUNCTION("""COMPUTED_VALUE"""),"Smith")</f>
        <v>Smith</v>
      </c>
      <c r="G3" s="23"/>
      <c r="H3" s="23"/>
    </row>
    <row r="4">
      <c r="B4" s="16" t="s">
        <v>58</v>
      </c>
      <c r="C4" s="2" t="str">
        <f t="shared" si="1"/>
        <v>Kennedi Johnson</v>
      </c>
      <c r="E4" s="23" t="str">
        <f>IFERROR(__xludf.DUMMYFUNCTION("SPLIT(C4, "" "")"),"Kennedi")</f>
        <v>Kennedi</v>
      </c>
      <c r="F4" s="23" t="str">
        <f>IFERROR(__xludf.DUMMYFUNCTION("""COMPUTED_VALUE"""),"Johnson")</f>
        <v>Johnson</v>
      </c>
      <c r="G4" s="23"/>
      <c r="H4" s="23"/>
    </row>
    <row r="5">
      <c r="B5" s="16" t="s">
        <v>59</v>
      </c>
      <c r="C5" s="2" t="str">
        <f t="shared" si="1"/>
        <v>Harley West</v>
      </c>
      <c r="E5" s="23" t="str">
        <f>IFERROR(__xludf.DUMMYFUNCTION("SPLIT(C5, "" "")"),"Harley")</f>
        <v>Harley</v>
      </c>
      <c r="F5" s="23" t="str">
        <f>IFERROR(__xludf.DUMMYFUNCTION("""COMPUTED_VALUE"""),"West")</f>
        <v>West</v>
      </c>
      <c r="G5" s="23"/>
      <c r="H5" s="23"/>
    </row>
    <row r="6">
      <c r="B6" s="16" t="s">
        <v>60</v>
      </c>
      <c r="C6" s="2" t="str">
        <f t="shared" si="1"/>
        <v>Ivan Hiney</v>
      </c>
      <c r="E6" s="23" t="str">
        <f>IFERROR(__xludf.DUMMYFUNCTION("SPLIT(C6, "" "")"),"Ivan")</f>
        <v>Ivan</v>
      </c>
      <c r="F6" s="23" t="str">
        <f>IFERROR(__xludf.DUMMYFUNCTION("""COMPUTED_VALUE"""),"Hiney")</f>
        <v>Hiney</v>
      </c>
      <c r="G6" s="23"/>
      <c r="H6" s="23"/>
    </row>
    <row r="7">
      <c r="B7" s="16" t="s">
        <v>61</v>
      </c>
      <c r="C7" s="2" t="str">
        <f t="shared" si="1"/>
        <v>David Blach</v>
      </c>
      <c r="E7" s="23" t="str">
        <f>IFERROR(__xludf.DUMMYFUNCTION("SPLIT(C7, "" "")"),"David")</f>
        <v>David</v>
      </c>
      <c r="F7" s="23" t="str">
        <f>IFERROR(__xludf.DUMMYFUNCTION("""COMPUTED_VALUE"""),"Blach")</f>
        <v>Blach</v>
      </c>
      <c r="G7" s="23"/>
      <c r="H7" s="23"/>
    </row>
    <row r="8">
      <c r="B8" s="16" t="s">
        <v>62</v>
      </c>
      <c r="C8" s="2" t="str">
        <f t="shared" si="1"/>
        <v>Jonah Western</v>
      </c>
      <c r="E8" s="23" t="str">
        <f>IFERROR(__xludf.DUMMYFUNCTION("SPLIT(C8, "" "")"),"Jonah")</f>
        <v>Jonah</v>
      </c>
      <c r="F8" s="23" t="str">
        <f>IFERROR(__xludf.DUMMYFUNCTION("""COMPUTED_VALUE"""),"Western")</f>
        <v>Western</v>
      </c>
      <c r="G8" s="23"/>
      <c r="H8" s="23"/>
    </row>
    <row r="9">
      <c r="B9" s="16" t="s">
        <v>63</v>
      </c>
      <c r="C9" s="2" t="str">
        <f t="shared" si="1"/>
        <v>Mikahh Moo</v>
      </c>
      <c r="E9" s="23" t="str">
        <f>IFERROR(__xludf.DUMMYFUNCTION("SPLIT(C9, "" "")"),"Mikahh")</f>
        <v>Mikahh</v>
      </c>
      <c r="F9" s="23" t="str">
        <f>IFERROR(__xludf.DUMMYFUNCTION("""COMPUTED_VALUE"""),"Moo")</f>
        <v>Moo</v>
      </c>
      <c r="G9" s="23"/>
      <c r="H9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14"/>
    <col customWidth="1" min="3" max="4" width="8.86"/>
    <col customWidth="1" min="5" max="5" width="5.29"/>
    <col customWidth="1" min="6" max="6" width="9.29"/>
    <col customWidth="1" min="7" max="26" width="8.86"/>
  </cols>
  <sheetData>
    <row r="2">
      <c r="B2" s="14" t="s">
        <v>19</v>
      </c>
      <c r="C2" s="14" t="s">
        <v>0</v>
      </c>
      <c r="D2" s="14" t="s">
        <v>64</v>
      </c>
      <c r="F2" s="14" t="s">
        <v>65</v>
      </c>
      <c r="G2" s="1" t="s">
        <v>66</v>
      </c>
      <c r="H2" s="24" t="s">
        <v>67</v>
      </c>
    </row>
    <row r="3">
      <c r="B3" s="16" t="s">
        <v>24</v>
      </c>
      <c r="C3" s="2" t="s">
        <v>68</v>
      </c>
      <c r="D3" s="4">
        <v>125.0</v>
      </c>
      <c r="F3" s="4" t="str">
        <f t="shared" ref="F3:F14" si="1">IF($D$3:$D$14&gt;250, "Yes", "")</f>
        <v/>
      </c>
      <c r="G3" s="25" t="str">
        <f t="shared" ref="G3:G14" si="2">IF(AND(D3&gt;250, C3="Olives"), "Yes", "")</f>
        <v/>
      </c>
      <c r="H3" s="2" t="str">
        <f t="shared" ref="H3:H13" si="3">IF(OR(D3&gt;250, C3="Wines"), "Yes", "")</f>
        <v/>
      </c>
    </row>
    <row r="4">
      <c r="B4" s="16" t="s">
        <v>27</v>
      </c>
      <c r="C4" s="2" t="s">
        <v>69</v>
      </c>
      <c r="D4" s="4">
        <v>500.0</v>
      </c>
      <c r="F4" s="4" t="str">
        <f t="shared" si="1"/>
        <v>Yes</v>
      </c>
      <c r="G4" s="25" t="str">
        <f t="shared" si="2"/>
        <v/>
      </c>
      <c r="H4" s="2" t="str">
        <f t="shared" si="3"/>
        <v>Yes</v>
      </c>
    </row>
    <row r="5">
      <c r="B5" s="16" t="s">
        <v>30</v>
      </c>
      <c r="C5" s="2" t="s">
        <v>68</v>
      </c>
      <c r="D5" s="4">
        <v>650.0</v>
      </c>
      <c r="F5" s="4" t="str">
        <f t="shared" si="1"/>
        <v>Yes</v>
      </c>
      <c r="G5" s="25" t="str">
        <f t="shared" si="2"/>
        <v>Yes</v>
      </c>
      <c r="H5" s="2" t="str">
        <f t="shared" si="3"/>
        <v>Yes</v>
      </c>
    </row>
    <row r="6">
      <c r="B6" s="16" t="s">
        <v>33</v>
      </c>
      <c r="C6" s="2" t="s">
        <v>69</v>
      </c>
      <c r="D6" s="4">
        <v>100.0</v>
      </c>
      <c r="F6" s="4" t="str">
        <f t="shared" si="1"/>
        <v/>
      </c>
      <c r="G6" s="25" t="str">
        <f t="shared" si="2"/>
        <v/>
      </c>
      <c r="H6" s="2" t="str">
        <f t="shared" si="3"/>
        <v>Yes</v>
      </c>
    </row>
    <row r="7">
      <c r="B7" s="16" t="s">
        <v>35</v>
      </c>
      <c r="C7" s="2" t="s">
        <v>70</v>
      </c>
      <c r="D7" s="4">
        <v>248.0</v>
      </c>
      <c r="F7" s="4" t="str">
        <f t="shared" si="1"/>
        <v/>
      </c>
      <c r="G7" s="25" t="str">
        <f t="shared" si="2"/>
        <v/>
      </c>
      <c r="H7" s="2" t="str">
        <f t="shared" si="3"/>
        <v/>
      </c>
    </row>
    <row r="8">
      <c r="B8" s="16" t="s">
        <v>37</v>
      </c>
      <c r="C8" s="2" t="s">
        <v>68</v>
      </c>
      <c r="D8" s="4">
        <v>555.0</v>
      </c>
      <c r="F8" s="4" t="str">
        <f t="shared" si="1"/>
        <v>Yes</v>
      </c>
      <c r="G8" s="25" t="str">
        <f t="shared" si="2"/>
        <v>Yes</v>
      </c>
      <c r="H8" s="2" t="str">
        <f t="shared" si="3"/>
        <v>Yes</v>
      </c>
    </row>
    <row r="9">
      <c r="B9" s="16" t="s">
        <v>39</v>
      </c>
      <c r="C9" s="2" t="s">
        <v>69</v>
      </c>
      <c r="D9" s="4">
        <v>50.0</v>
      </c>
      <c r="F9" s="4" t="str">
        <f t="shared" si="1"/>
        <v/>
      </c>
      <c r="G9" s="25" t="str">
        <f t="shared" si="2"/>
        <v/>
      </c>
      <c r="H9" s="2" t="str">
        <f t="shared" si="3"/>
        <v>Yes</v>
      </c>
    </row>
    <row r="10">
      <c r="B10" s="16" t="s">
        <v>41</v>
      </c>
      <c r="C10" s="2" t="s">
        <v>70</v>
      </c>
      <c r="D10" s="4">
        <v>235.0</v>
      </c>
      <c r="F10" s="4" t="str">
        <f t="shared" si="1"/>
        <v/>
      </c>
      <c r="G10" s="25" t="str">
        <f t="shared" si="2"/>
        <v/>
      </c>
      <c r="H10" s="2" t="str">
        <f t="shared" si="3"/>
        <v/>
      </c>
    </row>
    <row r="11">
      <c r="B11" s="16" t="s">
        <v>43</v>
      </c>
      <c r="C11" s="2" t="s">
        <v>68</v>
      </c>
      <c r="D11" s="4">
        <v>220.0</v>
      </c>
      <c r="F11" s="4" t="str">
        <f t="shared" si="1"/>
        <v/>
      </c>
      <c r="G11" s="25" t="str">
        <f t="shared" si="2"/>
        <v/>
      </c>
      <c r="H11" s="2" t="str">
        <f t="shared" si="3"/>
        <v/>
      </c>
    </row>
    <row r="12">
      <c r="B12" s="16" t="s">
        <v>46</v>
      </c>
      <c r="C12" s="2" t="s">
        <v>68</v>
      </c>
      <c r="D12" s="4">
        <v>258.0</v>
      </c>
      <c r="F12" s="4" t="str">
        <f t="shared" si="1"/>
        <v>Yes</v>
      </c>
      <c r="G12" s="25" t="str">
        <f t="shared" si="2"/>
        <v>Yes</v>
      </c>
      <c r="H12" s="2" t="str">
        <f t="shared" si="3"/>
        <v>Yes</v>
      </c>
    </row>
    <row r="13">
      <c r="B13" s="16" t="s">
        <v>48</v>
      </c>
      <c r="C13" s="2" t="s">
        <v>68</v>
      </c>
      <c r="D13" s="4">
        <v>995.0</v>
      </c>
      <c r="F13" s="4" t="str">
        <f t="shared" si="1"/>
        <v>Yes</v>
      </c>
      <c r="G13" s="25" t="str">
        <f t="shared" si="2"/>
        <v>Yes</v>
      </c>
      <c r="H13" s="2" t="str">
        <f t="shared" si="3"/>
        <v>Yes</v>
      </c>
    </row>
    <row r="14">
      <c r="B14" s="16" t="s">
        <v>50</v>
      </c>
      <c r="C14" s="2" t="s">
        <v>70</v>
      </c>
      <c r="D14" s="4">
        <v>158.0</v>
      </c>
      <c r="F14" s="4" t="str">
        <f t="shared" si="1"/>
        <v/>
      </c>
      <c r="G14" s="25" t="str">
        <f t="shared" si="2"/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4" width="8.86"/>
    <col customWidth="1" min="5" max="5" width="6.14"/>
    <col customWidth="1" min="6" max="6" width="6.0"/>
    <col customWidth="1" min="7" max="7" width="8.43"/>
    <col customWidth="1" min="8" max="8" width="7.71"/>
    <col customWidth="1" min="9" max="9" width="6.14"/>
    <col customWidth="1" min="10" max="10" width="6.0"/>
    <col customWidth="1" min="11" max="11" width="8.86"/>
    <col customWidth="1" min="12" max="12" width="8.71"/>
    <col customWidth="1" min="13" max="13" width="5.86"/>
    <col customWidth="1" min="14" max="14" width="6.0"/>
    <col customWidth="1" min="15" max="15" width="8.86"/>
    <col customWidth="1" min="16" max="16" width="8.71"/>
    <col customWidth="1" min="17" max="26" width="8.86"/>
  </cols>
  <sheetData>
    <row r="2">
      <c r="B2" s="13" t="s">
        <v>18</v>
      </c>
      <c r="C2" s="14" t="s">
        <v>71</v>
      </c>
      <c r="D2" s="1" t="s">
        <v>22</v>
      </c>
      <c r="F2" s="1" t="s">
        <v>72</v>
      </c>
      <c r="G2" s="14" t="s">
        <v>71</v>
      </c>
      <c r="H2" s="1" t="s">
        <v>22</v>
      </c>
      <c r="J2" s="1" t="s">
        <v>72</v>
      </c>
      <c r="K2" s="14" t="s">
        <v>71</v>
      </c>
      <c r="L2" s="1" t="s">
        <v>22</v>
      </c>
      <c r="N2" s="1" t="s">
        <v>72</v>
      </c>
      <c r="O2" s="14" t="s">
        <v>71</v>
      </c>
      <c r="P2" s="1" t="s">
        <v>22</v>
      </c>
    </row>
    <row r="3">
      <c r="B3" s="16">
        <f t="array" ref="B3:D29">VSTACK(F3:H10,J3:L11,N3:P12)</f>
        <v>11034</v>
      </c>
      <c r="C3" s="16" t="s">
        <v>50</v>
      </c>
      <c r="D3" s="18">
        <v>39200.0</v>
      </c>
      <c r="F3" s="16">
        <v>11034.0</v>
      </c>
      <c r="G3" s="16" t="s">
        <v>50</v>
      </c>
      <c r="H3" s="18">
        <v>39200.0</v>
      </c>
      <c r="J3" s="16">
        <f>F10+1</f>
        <v>11042</v>
      </c>
      <c r="K3" s="2" t="s">
        <v>73</v>
      </c>
      <c r="L3" s="18">
        <v>43120.0</v>
      </c>
      <c r="N3" s="16">
        <v>11023.0</v>
      </c>
      <c r="O3" s="16" t="s">
        <v>24</v>
      </c>
      <c r="P3" s="18">
        <v>92799.0</v>
      </c>
    </row>
    <row r="4">
      <c r="B4" s="16">
        <v>11035.0</v>
      </c>
      <c r="C4" s="16" t="s">
        <v>74</v>
      </c>
      <c r="D4" s="18">
        <v>12188.0</v>
      </c>
      <c r="F4" s="16">
        <v>11035.0</v>
      </c>
      <c r="G4" s="16" t="s">
        <v>74</v>
      </c>
      <c r="H4" s="18">
        <v>12188.0</v>
      </c>
      <c r="J4" s="16">
        <f t="shared" ref="J4:J11" si="1">J3+1</f>
        <v>11043</v>
      </c>
      <c r="K4" s="2" t="s">
        <v>75</v>
      </c>
      <c r="L4" s="18">
        <v>13406.800000000001</v>
      </c>
      <c r="N4" s="16">
        <v>11024.0</v>
      </c>
      <c r="O4" s="16" t="s">
        <v>27</v>
      </c>
      <c r="P4" s="18">
        <v>666566.0</v>
      </c>
    </row>
    <row r="5">
      <c r="B5" s="16">
        <v>11036.0</v>
      </c>
      <c r="C5" s="16" t="s">
        <v>76</v>
      </c>
      <c r="D5" s="18">
        <v>13666.0</v>
      </c>
      <c r="F5" s="16">
        <v>11036.0</v>
      </c>
      <c r="G5" s="16" t="s">
        <v>76</v>
      </c>
      <c r="H5" s="18">
        <v>13666.0</v>
      </c>
      <c r="J5" s="16">
        <f t="shared" si="1"/>
        <v>11044</v>
      </c>
      <c r="K5" s="2" t="s">
        <v>77</v>
      </c>
      <c r="L5" s="18">
        <v>15032.6</v>
      </c>
      <c r="N5" s="16">
        <v>11025.0</v>
      </c>
      <c r="O5" s="16" t="s">
        <v>30</v>
      </c>
      <c r="P5" s="18">
        <v>99127.0</v>
      </c>
    </row>
    <row r="6">
      <c r="B6" s="16">
        <v>11037.0</v>
      </c>
      <c r="C6" s="16" t="s">
        <v>78</v>
      </c>
      <c r="D6" s="18">
        <v>96747.0</v>
      </c>
      <c r="F6" s="16">
        <v>11037.0</v>
      </c>
      <c r="G6" s="16" t="s">
        <v>78</v>
      </c>
      <c r="H6" s="18">
        <v>96747.0</v>
      </c>
      <c r="J6" s="16">
        <f t="shared" si="1"/>
        <v>11045</v>
      </c>
      <c r="K6" s="2" t="s">
        <v>79</v>
      </c>
      <c r="L6" s="18">
        <v>106421.70000000001</v>
      </c>
      <c r="N6" s="16">
        <v>11026.0</v>
      </c>
      <c r="O6" s="16" t="s">
        <v>33</v>
      </c>
      <c r="P6" s="18">
        <v>54990.0</v>
      </c>
    </row>
    <row r="7">
      <c r="B7" s="16">
        <v>11038.0</v>
      </c>
      <c r="C7" s="16" t="s">
        <v>80</v>
      </c>
      <c r="D7" s="18">
        <v>8681.0</v>
      </c>
      <c r="F7" s="16">
        <v>11038.0</v>
      </c>
      <c r="G7" s="16" t="s">
        <v>80</v>
      </c>
      <c r="H7" s="18">
        <v>8681.0</v>
      </c>
      <c r="J7" s="16">
        <f t="shared" si="1"/>
        <v>11046</v>
      </c>
      <c r="K7" s="2" t="s">
        <v>81</v>
      </c>
      <c r="L7" s="18">
        <v>9549.1</v>
      </c>
      <c r="N7" s="16">
        <v>11027.0</v>
      </c>
      <c r="O7" s="16" t="s">
        <v>35</v>
      </c>
      <c r="P7" s="18">
        <v>18856.0</v>
      </c>
    </row>
    <row r="8">
      <c r="B8" s="16">
        <v>11039.0</v>
      </c>
      <c r="C8" s="16" t="s">
        <v>35</v>
      </c>
      <c r="D8" s="18">
        <v>9734.0</v>
      </c>
      <c r="F8" s="16">
        <v>11039.0</v>
      </c>
      <c r="G8" s="26" t="s">
        <v>35</v>
      </c>
      <c r="H8" s="18">
        <v>9734.0</v>
      </c>
      <c r="J8" s="16">
        <f t="shared" si="1"/>
        <v>11047</v>
      </c>
      <c r="K8" s="2" t="s">
        <v>82</v>
      </c>
      <c r="L8" s="18">
        <v>10707.400000000001</v>
      </c>
      <c r="N8" s="16">
        <v>11028.0</v>
      </c>
      <c r="O8" s="16" t="s">
        <v>37</v>
      </c>
      <c r="P8" s="18">
        <v>7648.0</v>
      </c>
    </row>
    <row r="9">
      <c r="B9" s="16">
        <v>11040.0</v>
      </c>
      <c r="C9" s="16" t="s">
        <v>76</v>
      </c>
      <c r="D9" s="18">
        <v>68908.0</v>
      </c>
      <c r="F9" s="16">
        <v>11040.0</v>
      </c>
      <c r="G9" s="26" t="s">
        <v>76</v>
      </c>
      <c r="H9" s="18">
        <v>68908.0</v>
      </c>
      <c r="J9" s="16">
        <f t="shared" si="1"/>
        <v>11048</v>
      </c>
      <c r="K9" s="2" t="s">
        <v>83</v>
      </c>
      <c r="L9" s="18">
        <v>75798.8</v>
      </c>
      <c r="N9" s="16">
        <v>11029.0</v>
      </c>
      <c r="O9" s="16" t="s">
        <v>39</v>
      </c>
      <c r="P9" s="18">
        <v>9865.0</v>
      </c>
    </row>
    <row r="10">
      <c r="B10" s="16">
        <v>11041.0</v>
      </c>
      <c r="C10" s="16" t="s">
        <v>78</v>
      </c>
      <c r="D10" s="18">
        <v>20499.0</v>
      </c>
      <c r="F10" s="16">
        <v>11041.0</v>
      </c>
      <c r="G10" s="26" t="s">
        <v>78</v>
      </c>
      <c r="H10" s="18">
        <v>20499.0</v>
      </c>
      <c r="J10" s="16">
        <f t="shared" si="1"/>
        <v>11049</v>
      </c>
      <c r="K10" s="2" t="s">
        <v>84</v>
      </c>
      <c r="L10" s="18">
        <v>22548.9</v>
      </c>
      <c r="N10" s="16">
        <v>11030.0</v>
      </c>
      <c r="O10" s="16" t="s">
        <v>41</v>
      </c>
      <c r="P10" s="18">
        <v>78305.0</v>
      </c>
    </row>
    <row r="11">
      <c r="B11" s="16">
        <v>11042.0</v>
      </c>
      <c r="C11" s="16" t="s">
        <v>73</v>
      </c>
      <c r="D11" s="18">
        <v>43120.0</v>
      </c>
      <c r="J11" s="16">
        <f t="shared" si="1"/>
        <v>11050</v>
      </c>
      <c r="K11" s="2" t="s">
        <v>85</v>
      </c>
      <c r="L11" s="18">
        <v>47432.00000000001</v>
      </c>
      <c r="N11" s="16">
        <v>11031.0</v>
      </c>
      <c r="O11" s="16" t="s">
        <v>43</v>
      </c>
      <c r="P11" s="18">
        <v>122473.0</v>
      </c>
    </row>
    <row r="12">
      <c r="B12" s="16">
        <v>11043.0</v>
      </c>
      <c r="C12" s="16" t="s">
        <v>75</v>
      </c>
      <c r="D12" s="18">
        <v>13406.800000000001</v>
      </c>
      <c r="N12" s="16">
        <v>11033.0</v>
      </c>
      <c r="O12" s="16" t="s">
        <v>48</v>
      </c>
      <c r="P12" s="18">
        <v>23297.0</v>
      </c>
    </row>
    <row r="13">
      <c r="B13" s="16">
        <v>11044.0</v>
      </c>
      <c r="C13" s="16" t="s">
        <v>77</v>
      </c>
      <c r="D13" s="18">
        <v>15032.6</v>
      </c>
    </row>
    <row r="14">
      <c r="B14" s="16">
        <v>11045.0</v>
      </c>
      <c r="C14" s="16" t="s">
        <v>79</v>
      </c>
      <c r="D14" s="18">
        <v>106421.70000000001</v>
      </c>
    </row>
    <row r="15">
      <c r="B15" s="16">
        <v>11046.0</v>
      </c>
      <c r="C15" s="16" t="s">
        <v>81</v>
      </c>
      <c r="D15" s="18">
        <v>9549.1</v>
      </c>
    </row>
    <row r="16">
      <c r="B16" s="16">
        <v>11047.0</v>
      </c>
      <c r="C16" s="16" t="s">
        <v>82</v>
      </c>
      <c r="D16" s="18">
        <v>10707.400000000001</v>
      </c>
    </row>
    <row r="17">
      <c r="B17" s="16">
        <v>11048.0</v>
      </c>
      <c r="C17" s="16" t="s">
        <v>83</v>
      </c>
      <c r="D17" s="18">
        <v>75798.8</v>
      </c>
    </row>
    <row r="18">
      <c r="B18" s="16">
        <v>11049.0</v>
      </c>
      <c r="C18" s="16" t="s">
        <v>84</v>
      </c>
      <c r="D18" s="18">
        <v>22548.9</v>
      </c>
    </row>
    <row r="19">
      <c r="B19" s="16">
        <v>11050.0</v>
      </c>
      <c r="C19" s="16" t="s">
        <v>85</v>
      </c>
      <c r="D19" s="18">
        <v>47432.00000000001</v>
      </c>
    </row>
    <row r="20">
      <c r="B20" s="16">
        <v>11023.0</v>
      </c>
      <c r="C20" s="16" t="s">
        <v>24</v>
      </c>
      <c r="D20" s="18">
        <v>92799.0</v>
      </c>
    </row>
    <row r="21" ht="15.75" customHeight="1">
      <c r="B21" s="16">
        <v>11024.0</v>
      </c>
      <c r="C21" s="16" t="s">
        <v>27</v>
      </c>
      <c r="D21" s="18">
        <v>666566.0</v>
      </c>
    </row>
    <row r="22" ht="15.75" customHeight="1">
      <c r="B22" s="16">
        <v>11025.0</v>
      </c>
      <c r="C22" s="16" t="s">
        <v>30</v>
      </c>
      <c r="D22" s="18">
        <v>99127.0</v>
      </c>
    </row>
    <row r="23" ht="15.75" customHeight="1">
      <c r="B23" s="16">
        <v>11026.0</v>
      </c>
      <c r="C23" s="16" t="s">
        <v>33</v>
      </c>
      <c r="D23" s="18">
        <v>54990.0</v>
      </c>
    </row>
    <row r="24" ht="15.75" customHeight="1">
      <c r="B24" s="16">
        <v>11027.0</v>
      </c>
      <c r="C24" s="16" t="s">
        <v>35</v>
      </c>
      <c r="D24" s="18">
        <v>18856.0</v>
      </c>
    </row>
    <row r="25" ht="15.75" customHeight="1">
      <c r="B25" s="16">
        <v>11028.0</v>
      </c>
      <c r="C25" s="16" t="s">
        <v>37</v>
      </c>
      <c r="D25" s="18">
        <v>7648.0</v>
      </c>
    </row>
    <row r="26" ht="15.75" customHeight="1">
      <c r="B26" s="16">
        <v>11029.0</v>
      </c>
      <c r="C26" s="16" t="s">
        <v>39</v>
      </c>
      <c r="D26" s="18">
        <v>9865.0</v>
      </c>
    </row>
    <row r="27" ht="15.75" customHeight="1">
      <c r="B27" s="16">
        <v>11030.0</v>
      </c>
      <c r="C27" s="16" t="s">
        <v>41</v>
      </c>
      <c r="D27" s="18">
        <v>78305.0</v>
      </c>
    </row>
    <row r="28" ht="15.75" customHeight="1">
      <c r="B28" s="16">
        <v>11031.0</v>
      </c>
      <c r="C28" s="16" t="s">
        <v>43</v>
      </c>
      <c r="D28" s="18">
        <v>122473.0</v>
      </c>
    </row>
    <row r="29" ht="15.75" customHeight="1">
      <c r="B29" s="16">
        <v>11033.0</v>
      </c>
      <c r="C29" s="16" t="s">
        <v>48</v>
      </c>
      <c r="D29" s="18">
        <v>23297.0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8" width="8.86"/>
    <col customWidth="1" min="9" max="9" width="13.29"/>
    <col customWidth="1" min="10" max="10" width="8.86"/>
    <col customWidth="1" min="11" max="11" width="10.71"/>
    <col customWidth="1" min="12" max="12" width="9.86"/>
    <col customWidth="1" min="13" max="26" width="8.86"/>
  </cols>
  <sheetData>
    <row r="2">
      <c r="B2" s="13" t="s">
        <v>18</v>
      </c>
      <c r="C2" s="14" t="s">
        <v>19</v>
      </c>
      <c r="D2" s="14" t="s">
        <v>0</v>
      </c>
      <c r="E2" s="14" t="s">
        <v>21</v>
      </c>
      <c r="F2" s="1" t="s">
        <v>22</v>
      </c>
      <c r="I2" s="27"/>
    </row>
    <row r="3">
      <c r="B3" s="16">
        <v>11023.0</v>
      </c>
      <c r="C3" s="16" t="s">
        <v>24</v>
      </c>
      <c r="D3" s="16" t="s">
        <v>3</v>
      </c>
      <c r="E3" s="17" t="s">
        <v>26</v>
      </c>
      <c r="F3" s="18">
        <v>92799.0</v>
      </c>
      <c r="I3" s="28" t="str">
        <f>IFERROR(__xludf.DUMMYFUNCTION("QUERY(B2:F14,""SELECT E, SUM(F) GROUP BY E"", 1)")," Country")</f>
        <v>Country</v>
      </c>
      <c r="J3" s="29" t="str">
        <f>IFERROR(__xludf.DUMMYFUNCTION("""COMPUTED_VALUE"""),"sum Sales")</f>
        <v>sum Sales</v>
      </c>
      <c r="L3" s="29" t="str">
        <f>IFERROR(__xludf.DUMMYFUNCTION("QUERY(B2:F14, ""SELECT D, COUNT(B) GROUP BY D"")"),"Product")</f>
        <v>Product</v>
      </c>
      <c r="M3" s="29" t="str">
        <f>IFERROR(__xludf.DUMMYFUNCTION("""COMPUTED_VALUE"""),"count Order ID")</f>
        <v>count Order ID</v>
      </c>
      <c r="N3" s="29"/>
    </row>
    <row r="4">
      <c r="B4" s="16">
        <v>11024.0</v>
      </c>
      <c r="C4" s="16" t="s">
        <v>27</v>
      </c>
      <c r="D4" s="16" t="s">
        <v>4</v>
      </c>
      <c r="E4" s="17" t="s">
        <v>29</v>
      </c>
      <c r="F4" s="18">
        <v>666566.0</v>
      </c>
      <c r="I4" s="27" t="str">
        <f>IFERROR(__xludf.DUMMYFUNCTION("""COMPUTED_VALUE""")," France")</f>
        <v>France</v>
      </c>
      <c r="J4" s="2">
        <f>IFERROR(__xludf.DUMMYFUNCTION("""COMPUTED_VALUE"""),39200.0)</f>
        <v>39200</v>
      </c>
      <c r="L4" s="2" t="str">
        <f>IFERROR(__xludf.DUMMYFUNCTION("""COMPUTED_VALUE"""),"Coca-Cola")</f>
        <v>Coca-Cola</v>
      </c>
      <c r="M4" s="2">
        <f>IFERROR(__xludf.DUMMYFUNCTION("""COMPUTED_VALUE"""),5.0)</f>
        <v>5</v>
      </c>
    </row>
    <row r="5">
      <c r="B5" s="16">
        <v>11025.0</v>
      </c>
      <c r="C5" s="16" t="s">
        <v>30</v>
      </c>
      <c r="D5" s="16" t="s">
        <v>3</v>
      </c>
      <c r="E5" s="17" t="s">
        <v>32</v>
      </c>
      <c r="F5" s="18">
        <v>99127.0</v>
      </c>
      <c r="I5" s="27" t="str">
        <f>IFERROR(__xludf.DUMMYFUNCTION("""COMPUTED_VALUE""")," Germany")</f>
        <v>Germany</v>
      </c>
      <c r="J5" s="2">
        <f>IFERROR(__xludf.DUMMYFUNCTION("""COMPUTED_VALUE"""),145770.0)</f>
        <v>145770</v>
      </c>
      <c r="L5" s="2" t="str">
        <f>IFERROR(__xludf.DUMMYFUNCTION("""COMPUTED_VALUE"""),"Fanta")</f>
        <v>Fanta</v>
      </c>
      <c r="M5" s="2">
        <f>IFERROR(__xludf.DUMMYFUNCTION("""COMPUTED_VALUE"""),4.0)</f>
        <v>4</v>
      </c>
    </row>
    <row r="6">
      <c r="B6" s="16">
        <v>11026.0</v>
      </c>
      <c r="C6" s="16" t="s">
        <v>33</v>
      </c>
      <c r="D6" s="16" t="s">
        <v>4</v>
      </c>
      <c r="E6" s="17" t="s">
        <v>29</v>
      </c>
      <c r="F6" s="18">
        <v>54990.0</v>
      </c>
      <c r="I6" s="27" t="str">
        <f>IFERROR(__xludf.DUMMYFUNCTION("""COMPUTED_VALUE""")," Italy")</f>
        <v>Italy</v>
      </c>
      <c r="J6" s="2">
        <f>IFERROR(__xludf.DUMMYFUNCTION("""COMPUTED_VALUE"""),799861.0)</f>
        <v>799861</v>
      </c>
      <c r="L6" s="2" t="str">
        <f>IFERROR(__xludf.DUMMYFUNCTION("""COMPUTED_VALUE"""),"Sprite")</f>
        <v>Sprite</v>
      </c>
      <c r="M6" s="2">
        <f>IFERROR(__xludf.DUMMYFUNCTION("""COMPUTED_VALUE"""),3.0)</f>
        <v>3</v>
      </c>
    </row>
    <row r="7">
      <c r="B7" s="16">
        <v>11027.0</v>
      </c>
      <c r="C7" s="16" t="s">
        <v>35</v>
      </c>
      <c r="D7" s="16" t="s">
        <v>86</v>
      </c>
      <c r="E7" s="17" t="s">
        <v>26</v>
      </c>
      <c r="F7" s="18">
        <v>18856.0</v>
      </c>
      <c r="I7" s="2" t="str">
        <f>IFERROR(__xludf.DUMMYFUNCTION("""COMPUTED_VALUE"""),"Spain")</f>
        <v>Spain</v>
      </c>
      <c r="J7" s="2">
        <f>IFERROR(__xludf.DUMMYFUNCTION("""COMPUTED_VALUE"""),121520.0)</f>
        <v>121520</v>
      </c>
    </row>
    <row r="8">
      <c r="B8" s="16">
        <v>11028.0</v>
      </c>
      <c r="C8" s="16" t="s">
        <v>37</v>
      </c>
      <c r="D8" s="16" t="s">
        <v>4</v>
      </c>
      <c r="E8" s="17" t="s">
        <v>32</v>
      </c>
      <c r="F8" s="18">
        <v>7648.0</v>
      </c>
      <c r="I8" s="2" t="str">
        <f>IFERROR(__xludf.DUMMYFUNCTION("""COMPUTED_VALUE"""),"USA")</f>
        <v>USA</v>
      </c>
      <c r="J8" s="2">
        <f>IFERROR(__xludf.DUMMYFUNCTION("""COMPUTED_VALUE"""),187662.0)</f>
        <v>187662</v>
      </c>
    </row>
    <row r="9">
      <c r="B9" s="16">
        <v>11029.0</v>
      </c>
      <c r="C9" s="16" t="s">
        <v>39</v>
      </c>
      <c r="D9" s="16" t="s">
        <v>86</v>
      </c>
      <c r="E9" s="17" t="s">
        <v>26</v>
      </c>
      <c r="F9" s="18">
        <v>9865.0</v>
      </c>
    </row>
    <row r="10">
      <c r="B10" s="16">
        <v>11030.0</v>
      </c>
      <c r="C10" s="16" t="s">
        <v>41</v>
      </c>
      <c r="D10" s="16" t="s">
        <v>4</v>
      </c>
      <c r="E10" s="17" t="s">
        <v>29</v>
      </c>
      <c r="F10" s="18">
        <v>78305.0</v>
      </c>
      <c r="I10" s="30"/>
      <c r="J10" s="30"/>
      <c r="K10" s="30"/>
      <c r="L10" s="30"/>
    </row>
    <row r="11">
      <c r="B11" s="16">
        <v>11031.0</v>
      </c>
      <c r="C11" s="16" t="s">
        <v>43</v>
      </c>
      <c r="D11" s="16" t="s">
        <v>86</v>
      </c>
      <c r="E11" s="17" t="s">
        <v>45</v>
      </c>
      <c r="F11" s="18">
        <v>122473.0</v>
      </c>
      <c r="I11" s="30"/>
      <c r="J11" s="30"/>
      <c r="K11" s="30"/>
      <c r="L11" s="30"/>
    </row>
    <row r="12">
      <c r="B12" s="16">
        <v>11032.0</v>
      </c>
      <c r="C12" s="16" t="s">
        <v>46</v>
      </c>
      <c r="D12" s="16" t="s">
        <v>3</v>
      </c>
      <c r="E12" s="17" t="s">
        <v>32</v>
      </c>
      <c r="F12" s="18">
        <v>80887.0</v>
      </c>
      <c r="I12" s="30"/>
      <c r="J12" s="30"/>
      <c r="K12" s="30"/>
      <c r="L12" s="30"/>
    </row>
    <row r="13">
      <c r="B13" s="16">
        <v>11033.0</v>
      </c>
      <c r="C13" s="16" t="s">
        <v>48</v>
      </c>
      <c r="D13" s="16" t="s">
        <v>3</v>
      </c>
      <c r="E13" s="17" t="s">
        <v>45</v>
      </c>
      <c r="F13" s="18">
        <v>23297.0</v>
      </c>
      <c r="I13" s="30"/>
      <c r="J13" s="30"/>
      <c r="K13" s="30"/>
      <c r="L13" s="30"/>
    </row>
    <row r="14">
      <c r="B14" s="16">
        <v>11034.0</v>
      </c>
      <c r="C14" s="16" t="s">
        <v>50</v>
      </c>
      <c r="D14" s="16" t="s">
        <v>3</v>
      </c>
      <c r="E14" s="17" t="s">
        <v>52</v>
      </c>
      <c r="F14" s="18">
        <v>39200.0</v>
      </c>
      <c r="I14" s="30"/>
      <c r="J14" s="30"/>
      <c r="K14" s="30"/>
      <c r="L14" s="30"/>
    </row>
    <row r="15">
      <c r="H15" s="7"/>
      <c r="I15" s="31"/>
      <c r="J15" s="31"/>
      <c r="K15" s="31"/>
      <c r="L15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