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 1" sheetId="1" r:id="rId4"/>
    <sheet state="visible" name="convert 2" sheetId="2" r:id="rId5"/>
    <sheet state="visible" name="Filter 1" sheetId="3" r:id="rId6"/>
    <sheet state="visible" name="Filter 2" sheetId="4" r:id="rId7"/>
    <sheet state="visible" name="Sequence 1,2" sheetId="5" r:id="rId8"/>
    <sheet state="visible" name="xlookup 1" sheetId="6" r:id="rId9"/>
    <sheet state="visible" name="xlookup 2" sheetId="7" r:id="rId10"/>
    <sheet state="visible" name="sumifs 1" sheetId="8" r:id="rId11"/>
    <sheet state="visible" name="sumifs 2" sheetId="9" r:id="rId12"/>
    <sheet state="visible" name="bonus" sheetId="10" r:id="rId13"/>
  </sheets>
  <definedNames/>
  <calcPr/>
</workbook>
</file>

<file path=xl/sharedStrings.xml><?xml version="1.0" encoding="utf-8"?>
<sst xmlns="http://schemas.openxmlformats.org/spreadsheetml/2006/main" count="272" uniqueCount="83">
  <si>
    <t>Product</t>
  </si>
  <si>
    <t>Order Date</t>
  </si>
  <si>
    <t>Delivery Date</t>
  </si>
  <si>
    <t>Days</t>
  </si>
  <si>
    <t>Hours</t>
  </si>
  <si>
    <t>Coca-Cola</t>
  </si>
  <si>
    <t>Fanta Orange</t>
  </si>
  <si>
    <t>Diet Coke</t>
  </si>
  <si>
    <t>Tropicana</t>
  </si>
  <si>
    <t>Evian Water</t>
  </si>
  <si>
    <t>Sprite</t>
  </si>
  <si>
    <t>Pepsi</t>
  </si>
  <si>
    <t>Coke Cherry</t>
  </si>
  <si>
    <t>Ice Tea</t>
  </si>
  <si>
    <t>Nestea</t>
  </si>
  <si>
    <t>Gatorade</t>
  </si>
  <si>
    <t>Powerade</t>
  </si>
  <si>
    <t>Fanta Lemon</t>
  </si>
  <si>
    <t>San Pellegrino</t>
  </si>
  <si>
    <t>Fanta Grape</t>
  </si>
  <si>
    <t>Lucozade</t>
  </si>
  <si>
    <t>Weight (lbm)</t>
  </si>
  <si>
    <t>Weight (kg)</t>
  </si>
  <si>
    <t>Employee</t>
  </si>
  <si>
    <t>Department</t>
  </si>
  <si>
    <t>Sam Johnson</t>
  </si>
  <si>
    <t>Marketing</t>
  </si>
  <si>
    <t>Kobe Durant</t>
  </si>
  <si>
    <t>Finance</t>
  </si>
  <si>
    <t>Elon Jobs</t>
  </si>
  <si>
    <t>Terry Cruise</t>
  </si>
  <si>
    <t>Olivia Curtis</t>
  </si>
  <si>
    <t>Operations</t>
  </si>
  <si>
    <t>Lily Peterson</t>
  </si>
  <si>
    <t>Richard Bron</t>
  </si>
  <si>
    <t>Sales</t>
  </si>
  <si>
    <t>Bart Chang</t>
  </si>
  <si>
    <t>Bob Bolard</t>
  </si>
  <si>
    <t>Rachel Wang</t>
  </si>
  <si>
    <t>Michael Lee</t>
  </si>
  <si>
    <t>Bob Smith</t>
  </si>
  <si>
    <t>Jack Craig</t>
  </si>
  <si>
    <t>Lewis Sock</t>
  </si>
  <si>
    <t>Nico Will</t>
  </si>
  <si>
    <t>Sarah AJ</t>
  </si>
  <si>
    <t>Salary</t>
  </si>
  <si>
    <t>Number</t>
  </si>
  <si>
    <t>December Days</t>
  </si>
  <si>
    <t>Revenue</t>
  </si>
  <si>
    <t>Employee:</t>
  </si>
  <si>
    <t>Bill Smith</t>
  </si>
  <si>
    <t>Revenue: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</si>
  <si>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</si>
  <si>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</si>
  <si>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</si>
  <si>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</si>
  <si>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</si>
  <si>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</si>
  <si>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</si>
  <si>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</si>
  <si>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</si>
  <si>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Brendan Walls</t>
  </si>
  <si>
    <t>Conor Wise</t>
  </si>
  <si>
    <t>Steven Michael</t>
  </si>
  <si>
    <t>Lucia Mckay</t>
  </si>
  <si>
    <t>Josue Roach</t>
  </si>
  <si>
    <t>Franklin Wright</t>
  </si>
  <si>
    <t>Commission</t>
  </si>
  <si>
    <t>Name</t>
  </si>
  <si>
    <t>Office</t>
  </si>
  <si>
    <t>Name:</t>
  </si>
  <si>
    <t>London</t>
  </si>
  <si>
    <t>Office:</t>
  </si>
  <si>
    <t>New York</t>
  </si>
  <si>
    <t>Tokyo</t>
  </si>
  <si>
    <t>Product:</t>
  </si>
  <si>
    <t>Fanta</t>
  </si>
  <si>
    <t>Small Fanta Orange</t>
  </si>
  <si>
    <t>Large Fanta Lemon</t>
  </si>
  <si>
    <t>Can Fanta Grape</t>
  </si>
  <si>
    <t>Medium Diet Coke</t>
  </si>
  <si>
    <t>Order ID</t>
  </si>
  <si>
    <t>Time to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</si>
</sst>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_-* #,##0_-;\-* #,##0_-;_-* &quot;-&quot;??_-;_-@"/>
  </numFmts>
  <fonts count="6">
    <font>
      <sz val="12.0"/>
      <color theme="1"/>
      <name val="Calibri"/>
      <scheme val="minor"/>
    </font>
    <font>
      <b/>
      <sz val="12.0"/>
      <color theme="0"/>
      <name val="Calibri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left"/>
    </xf>
    <xf borderId="0" fillId="0" fontId="3" numFmtId="22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3" xfId="0" applyAlignment="1" applyFont="1" applyNumberFormat="1">
      <alignment horizontal="center"/>
    </xf>
    <xf borderId="0" fillId="0" fontId="4" numFmtId="3" xfId="0" applyFont="1" applyNumberFormat="1"/>
    <xf borderId="0" fillId="0" fontId="3" numFmtId="0" xfId="0" applyAlignment="1" applyFont="1">
      <alignment horizontal="center" readingOrder="0"/>
    </xf>
    <xf borderId="0" fillId="0" fontId="3" numFmtId="14" xfId="0" applyAlignment="1" applyFont="1" applyNumberFormat="1">
      <alignment horizontal="center" readingOrder="0"/>
    </xf>
    <xf borderId="0" fillId="0" fontId="3" numFmtId="14" xfId="0" applyAlignment="1" applyFont="1" applyNumberFormat="1">
      <alignment horizontal="center"/>
    </xf>
    <xf borderId="1" fillId="2" fontId="1" numFmtId="14" xfId="0" applyAlignment="1" applyBorder="1" applyFont="1" applyNumberFormat="1">
      <alignment horizontal="left"/>
    </xf>
    <xf borderId="1" fillId="2" fontId="1" numFmtId="14" xfId="0" applyAlignment="1" applyBorder="1" applyFont="1" applyNumberFormat="1">
      <alignment horizontal="center"/>
    </xf>
    <xf borderId="0" fillId="0" fontId="1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3" xfId="0" applyAlignment="1" applyFont="1" applyNumberFormat="1">
      <alignment horizontal="center" vertical="center"/>
    </xf>
    <xf borderId="2" fillId="4" fontId="5" numFmtId="164" xfId="0" applyAlignment="1" applyBorder="1" applyFill="1" applyFont="1" applyNumberFormat="1">
      <alignment horizontal="center"/>
    </xf>
    <xf borderId="1" fillId="3" fontId="1" numFmtId="0" xfId="0" applyAlignment="1" applyBorder="1" applyFont="1">
      <alignment horizontal="center"/>
    </xf>
    <xf borderId="0" fillId="0" fontId="3" numFmtId="9" xfId="0" applyAlignment="1" applyFont="1" applyNumberFormat="1">
      <alignment horizontal="center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4" width="13.78"/>
    <col customWidth="1" min="5" max="5" width="7.67"/>
    <col customWidth="1" min="6" max="6" width="8.67"/>
    <col customWidth="1" min="7" max="26" width="10.67"/>
  </cols>
  <sheetData>
    <row r="1"/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>
      <c r="B3" s="3" t="s">
        <v>5</v>
      </c>
      <c r="C3" s="4">
        <v>45220.4375</v>
      </c>
      <c r="D3" s="4">
        <v>45224.510416666664</v>
      </c>
      <c r="E3" s="5">
        <f t="shared" ref="E3:E18" si="1">D3-C3</f>
        <v>4.072916667</v>
      </c>
      <c r="F3" s="6">
        <f t="shared" ref="F3:F18" si="2">(D3-C3)*24</f>
        <v>97.75</v>
      </c>
    </row>
    <row r="4">
      <c r="B4" s="3" t="s">
        <v>6</v>
      </c>
      <c r="C4" s="4">
        <v>45220.4375</v>
      </c>
      <c r="D4" s="4">
        <v>45225.145833333336</v>
      </c>
      <c r="E4" s="5">
        <f t="shared" si="1"/>
        <v>4.708333333</v>
      </c>
      <c r="F4" s="6">
        <f t="shared" si="2"/>
        <v>113</v>
      </c>
    </row>
    <row r="5">
      <c r="B5" s="3" t="s">
        <v>7</v>
      </c>
      <c r="C5" s="4">
        <v>45220.4375</v>
      </c>
      <c r="D5" s="4">
        <v>45225.145833333336</v>
      </c>
      <c r="E5" s="5">
        <f t="shared" si="1"/>
        <v>4.708333333</v>
      </c>
      <c r="F5" s="6">
        <f t="shared" si="2"/>
        <v>113</v>
      </c>
    </row>
    <row r="6">
      <c r="B6" s="3" t="s">
        <v>8</v>
      </c>
      <c r="C6" s="4">
        <v>45220.4375</v>
      </c>
      <c r="D6" s="4">
        <v>45225.239583333336</v>
      </c>
      <c r="E6" s="5">
        <f t="shared" si="1"/>
        <v>4.802083333</v>
      </c>
      <c r="F6" s="6">
        <f t="shared" si="2"/>
        <v>115.25</v>
      </c>
    </row>
    <row r="7">
      <c r="B7" s="3" t="s">
        <v>9</v>
      </c>
      <c r="C7" s="4">
        <v>45220.4375</v>
      </c>
      <c r="D7" s="4">
        <v>45225.239583333336</v>
      </c>
      <c r="E7" s="5">
        <f t="shared" si="1"/>
        <v>4.802083333</v>
      </c>
      <c r="F7" s="6">
        <f t="shared" si="2"/>
        <v>115.25</v>
      </c>
    </row>
    <row r="8">
      <c r="B8" s="3" t="s">
        <v>10</v>
      </c>
      <c r="C8" s="4">
        <v>45220.4375</v>
      </c>
      <c r="D8" s="4">
        <v>45229.35625</v>
      </c>
      <c r="E8" s="5">
        <f t="shared" si="1"/>
        <v>8.91875</v>
      </c>
      <c r="F8" s="6">
        <f t="shared" si="2"/>
        <v>214.05</v>
      </c>
    </row>
    <row r="9">
      <c r="B9" s="3" t="s">
        <v>11</v>
      </c>
      <c r="C9" s="4">
        <v>45220.4375</v>
      </c>
      <c r="D9" s="4">
        <v>45229.38333333333</v>
      </c>
      <c r="E9" s="5">
        <f t="shared" si="1"/>
        <v>8.945833333</v>
      </c>
      <c r="F9" s="6">
        <f t="shared" si="2"/>
        <v>214.7</v>
      </c>
    </row>
    <row r="10">
      <c r="B10" s="3" t="s">
        <v>12</v>
      </c>
      <c r="C10" s="4">
        <v>45220.4375</v>
      </c>
      <c r="D10" s="4">
        <v>45229.646527777775</v>
      </c>
      <c r="E10" s="5">
        <f t="shared" si="1"/>
        <v>9.209027778</v>
      </c>
      <c r="F10" s="6">
        <f t="shared" si="2"/>
        <v>221.0166667</v>
      </c>
    </row>
    <row r="11">
      <c r="B11" s="3" t="s">
        <v>13</v>
      </c>
      <c r="C11" s="4">
        <v>45220.4375</v>
      </c>
      <c r="D11" s="4">
        <v>45229.70763888889</v>
      </c>
      <c r="E11" s="5">
        <f t="shared" si="1"/>
        <v>9.270138889</v>
      </c>
      <c r="F11" s="6">
        <f t="shared" si="2"/>
        <v>222.4833333</v>
      </c>
    </row>
    <row r="12">
      <c r="B12" s="3" t="s">
        <v>14</v>
      </c>
      <c r="C12" s="4">
        <v>45220.4375</v>
      </c>
      <c r="D12" s="4">
        <v>45229.70763888889</v>
      </c>
      <c r="E12" s="5">
        <f t="shared" si="1"/>
        <v>9.270138889</v>
      </c>
      <c r="F12" s="6">
        <f t="shared" si="2"/>
        <v>222.4833333</v>
      </c>
    </row>
    <row r="13">
      <c r="B13" s="3" t="s">
        <v>15</v>
      </c>
      <c r="C13" s="4">
        <v>45220.4375</v>
      </c>
      <c r="D13" s="4">
        <v>45229.70763888889</v>
      </c>
      <c r="E13" s="5">
        <f t="shared" si="1"/>
        <v>9.270138889</v>
      </c>
      <c r="F13" s="6">
        <f t="shared" si="2"/>
        <v>222.4833333</v>
      </c>
    </row>
    <row r="14">
      <c r="B14" s="3" t="s">
        <v>16</v>
      </c>
      <c r="C14" s="4">
        <v>45220.4375</v>
      </c>
      <c r="D14" s="4">
        <v>45229.70763888889</v>
      </c>
      <c r="E14" s="5">
        <f t="shared" si="1"/>
        <v>9.270138889</v>
      </c>
      <c r="F14" s="6">
        <f t="shared" si="2"/>
        <v>222.4833333</v>
      </c>
    </row>
    <row r="15">
      <c r="B15" s="3" t="s">
        <v>17</v>
      </c>
      <c r="C15" s="4">
        <v>45220.4375</v>
      </c>
      <c r="D15" s="4">
        <v>45229.70763888889</v>
      </c>
      <c r="E15" s="5">
        <f t="shared" si="1"/>
        <v>9.270138889</v>
      </c>
      <c r="F15" s="6">
        <f t="shared" si="2"/>
        <v>222.4833333</v>
      </c>
    </row>
    <row r="16">
      <c r="B16" s="3" t="s">
        <v>18</v>
      </c>
      <c r="C16" s="4">
        <v>45220.4375</v>
      </c>
      <c r="D16" s="4">
        <v>45225.80486111111</v>
      </c>
      <c r="E16" s="5">
        <f t="shared" si="1"/>
        <v>5.367361111</v>
      </c>
      <c r="F16" s="6">
        <f t="shared" si="2"/>
        <v>128.8166667</v>
      </c>
    </row>
    <row r="17">
      <c r="B17" s="3" t="s">
        <v>19</v>
      </c>
      <c r="C17" s="4">
        <v>45220.4375</v>
      </c>
      <c r="D17" s="4">
        <v>45221.80486111111</v>
      </c>
      <c r="E17" s="5">
        <f t="shared" si="1"/>
        <v>1.367361111</v>
      </c>
      <c r="F17" s="6">
        <f t="shared" si="2"/>
        <v>32.81666667</v>
      </c>
    </row>
    <row r="18">
      <c r="B18" s="3" t="s">
        <v>20</v>
      </c>
      <c r="C18" s="4">
        <v>45220.4375</v>
      </c>
      <c r="D18" s="4">
        <v>45220.80486111111</v>
      </c>
      <c r="E18" s="5">
        <f t="shared" si="1"/>
        <v>0.3673611111</v>
      </c>
      <c r="F18" s="6">
        <f t="shared" si="2"/>
        <v>8.816666667</v>
      </c>
    </row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4" width="13.78"/>
    <col customWidth="1" min="5" max="5" width="7.67"/>
    <col customWidth="1" min="6" max="6" width="8.67"/>
    <col customWidth="1" min="7" max="7" width="13.33"/>
    <col customWidth="1" min="8" max="26" width="10.67"/>
  </cols>
  <sheetData>
    <row r="1"/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21</v>
      </c>
      <c r="H2" s="2" t="s">
        <v>22</v>
      </c>
    </row>
    <row r="3">
      <c r="B3" s="3" t="s">
        <v>5</v>
      </c>
      <c r="C3" s="4">
        <v>45220.4375</v>
      </c>
      <c r="D3" s="4">
        <v>45224.510416666664</v>
      </c>
      <c r="E3" s="6">
        <f t="shared" ref="E3:E18" si="1">D3-C3</f>
        <v>4.072916667</v>
      </c>
      <c r="F3" s="6">
        <f t="shared" ref="F3:F18" si="2">(D3-C3)*24</f>
        <v>97.75</v>
      </c>
      <c r="G3" s="7">
        <v>150.0</v>
      </c>
      <c r="H3" s="6">
        <f t="shared" ref="H3:H18" si="3">CONVERT(G3,"lbm","kg")</f>
        <v>68.0388555</v>
      </c>
    </row>
    <row r="4">
      <c r="B4" s="3" t="s">
        <v>6</v>
      </c>
      <c r="C4" s="4">
        <v>45220.4375</v>
      </c>
      <c r="D4" s="4">
        <v>45225.145833333336</v>
      </c>
      <c r="E4" s="6">
        <f t="shared" si="1"/>
        <v>4.708333333</v>
      </c>
      <c r="F4" s="6">
        <f t="shared" si="2"/>
        <v>113</v>
      </c>
      <c r="G4" s="7">
        <v>125.0</v>
      </c>
      <c r="H4" s="6">
        <f t="shared" si="3"/>
        <v>56.69904625</v>
      </c>
    </row>
    <row r="5">
      <c r="B5" s="3" t="s">
        <v>7</v>
      </c>
      <c r="C5" s="4">
        <v>45220.4375</v>
      </c>
      <c r="D5" s="4">
        <v>45225.145833333336</v>
      </c>
      <c r="E5" s="6">
        <f t="shared" si="1"/>
        <v>4.708333333</v>
      </c>
      <c r="F5" s="6">
        <f t="shared" si="2"/>
        <v>113</v>
      </c>
      <c r="G5" s="7">
        <v>130.0</v>
      </c>
      <c r="H5" s="6">
        <f t="shared" si="3"/>
        <v>58.9670081</v>
      </c>
    </row>
    <row r="6">
      <c r="B6" s="3" t="s">
        <v>8</v>
      </c>
      <c r="C6" s="4">
        <v>45220.4375</v>
      </c>
      <c r="D6" s="4">
        <v>45225.239583333336</v>
      </c>
      <c r="E6" s="6">
        <f t="shared" si="1"/>
        <v>4.802083333</v>
      </c>
      <c r="F6" s="6">
        <f t="shared" si="2"/>
        <v>115.25</v>
      </c>
      <c r="G6" s="7">
        <v>200.0</v>
      </c>
      <c r="H6" s="6">
        <f t="shared" si="3"/>
        <v>90.718474</v>
      </c>
    </row>
    <row r="7">
      <c r="B7" s="3" t="s">
        <v>9</v>
      </c>
      <c r="C7" s="4">
        <v>45220.4375</v>
      </c>
      <c r="D7" s="4">
        <v>45225.239583333336</v>
      </c>
      <c r="E7" s="6">
        <f t="shared" si="1"/>
        <v>4.802083333</v>
      </c>
      <c r="F7" s="6">
        <f t="shared" si="2"/>
        <v>115.25</v>
      </c>
      <c r="G7" s="7">
        <v>280.0</v>
      </c>
      <c r="H7" s="6">
        <f t="shared" si="3"/>
        <v>127.0058636</v>
      </c>
    </row>
    <row r="8">
      <c r="B8" s="3" t="s">
        <v>10</v>
      </c>
      <c r="C8" s="4">
        <v>45220.4375</v>
      </c>
      <c r="D8" s="4">
        <v>45229.35625</v>
      </c>
      <c r="E8" s="6">
        <f t="shared" si="1"/>
        <v>8.91875</v>
      </c>
      <c r="F8" s="6">
        <f t="shared" si="2"/>
        <v>214.05</v>
      </c>
      <c r="G8" s="7">
        <v>100.0</v>
      </c>
      <c r="H8" s="6">
        <f t="shared" si="3"/>
        <v>45.359237</v>
      </c>
    </row>
    <row r="9">
      <c r="B9" s="3" t="s">
        <v>11</v>
      </c>
      <c r="C9" s="4">
        <v>45220.4375</v>
      </c>
      <c r="D9" s="4">
        <v>45229.38333333333</v>
      </c>
      <c r="E9" s="6">
        <f t="shared" si="1"/>
        <v>8.945833333</v>
      </c>
      <c r="F9" s="6">
        <f t="shared" si="2"/>
        <v>214.7</v>
      </c>
      <c r="G9" s="7">
        <v>58.0</v>
      </c>
      <c r="H9" s="6">
        <f t="shared" si="3"/>
        <v>26.30835746</v>
      </c>
    </row>
    <row r="10">
      <c r="B10" s="3" t="s">
        <v>12</v>
      </c>
      <c r="C10" s="4">
        <v>45220.4375</v>
      </c>
      <c r="D10" s="4">
        <v>45229.646527777775</v>
      </c>
      <c r="E10" s="6">
        <f t="shared" si="1"/>
        <v>9.209027778</v>
      </c>
      <c r="F10" s="6">
        <f t="shared" si="2"/>
        <v>221.0166667</v>
      </c>
      <c r="G10" s="7">
        <v>155.0</v>
      </c>
      <c r="H10" s="6">
        <f t="shared" si="3"/>
        <v>70.30681735</v>
      </c>
    </row>
    <row r="11">
      <c r="B11" s="3" t="s">
        <v>13</v>
      </c>
      <c r="C11" s="4">
        <v>45220.4375</v>
      </c>
      <c r="D11" s="4">
        <v>45229.70763888889</v>
      </c>
      <c r="E11" s="6">
        <f t="shared" si="1"/>
        <v>9.270138889</v>
      </c>
      <c r="F11" s="6">
        <f t="shared" si="2"/>
        <v>222.4833333</v>
      </c>
      <c r="G11" s="7">
        <v>300.0</v>
      </c>
      <c r="H11" s="6">
        <f t="shared" si="3"/>
        <v>136.077711</v>
      </c>
    </row>
    <row r="12">
      <c r="B12" s="3" t="s">
        <v>14</v>
      </c>
      <c r="C12" s="4">
        <v>45220.4375</v>
      </c>
      <c r="D12" s="4">
        <v>45229.70763888889</v>
      </c>
      <c r="E12" s="6">
        <f t="shared" si="1"/>
        <v>9.270138889</v>
      </c>
      <c r="F12" s="6">
        <f t="shared" si="2"/>
        <v>222.4833333</v>
      </c>
      <c r="G12" s="7">
        <v>120.0</v>
      </c>
      <c r="H12" s="6">
        <f t="shared" si="3"/>
        <v>54.4310844</v>
      </c>
    </row>
    <row r="13">
      <c r="B13" s="3" t="s">
        <v>15</v>
      </c>
      <c r="C13" s="4">
        <v>45220.4375</v>
      </c>
      <c r="D13" s="4">
        <v>45229.70763888889</v>
      </c>
      <c r="E13" s="6">
        <f t="shared" si="1"/>
        <v>9.270138889</v>
      </c>
      <c r="F13" s="6">
        <f t="shared" si="2"/>
        <v>222.4833333</v>
      </c>
      <c r="G13" s="7">
        <v>198.0</v>
      </c>
      <c r="H13" s="6">
        <f t="shared" si="3"/>
        <v>89.81128926</v>
      </c>
    </row>
    <row r="14">
      <c r="B14" s="3" t="s">
        <v>16</v>
      </c>
      <c r="C14" s="4">
        <v>45220.4375</v>
      </c>
      <c r="D14" s="4">
        <v>45229.70763888889</v>
      </c>
      <c r="E14" s="6">
        <f t="shared" si="1"/>
        <v>9.270138889</v>
      </c>
      <c r="F14" s="6">
        <f t="shared" si="2"/>
        <v>222.4833333</v>
      </c>
      <c r="G14" s="7">
        <v>160.0</v>
      </c>
      <c r="H14" s="6">
        <f t="shared" si="3"/>
        <v>72.5747792</v>
      </c>
    </row>
    <row r="15">
      <c r="B15" s="3" t="s">
        <v>17</v>
      </c>
      <c r="C15" s="4">
        <v>45220.4375</v>
      </c>
      <c r="D15" s="4">
        <v>45229.70763888889</v>
      </c>
      <c r="E15" s="6">
        <f t="shared" si="1"/>
        <v>9.270138889</v>
      </c>
      <c r="F15" s="6">
        <f t="shared" si="2"/>
        <v>222.4833333</v>
      </c>
      <c r="G15" s="7">
        <v>175.0</v>
      </c>
      <c r="H15" s="6">
        <f t="shared" si="3"/>
        <v>79.37866475</v>
      </c>
    </row>
    <row r="16">
      <c r="B16" s="3" t="s">
        <v>18</v>
      </c>
      <c r="C16" s="4">
        <v>45220.4375</v>
      </c>
      <c r="D16" s="4">
        <v>45225.80486111111</v>
      </c>
      <c r="E16" s="6">
        <f t="shared" si="1"/>
        <v>5.367361111</v>
      </c>
      <c r="F16" s="6">
        <f t="shared" si="2"/>
        <v>128.8166667</v>
      </c>
      <c r="G16" s="7">
        <v>188.0</v>
      </c>
      <c r="H16" s="6">
        <f t="shared" si="3"/>
        <v>85.27536556</v>
      </c>
    </row>
    <row r="17">
      <c r="B17" s="3" t="s">
        <v>19</v>
      </c>
      <c r="C17" s="4">
        <v>45220.4375</v>
      </c>
      <c r="D17" s="4">
        <v>45221.80486111111</v>
      </c>
      <c r="E17" s="6">
        <f t="shared" si="1"/>
        <v>1.367361111</v>
      </c>
      <c r="F17" s="6">
        <f t="shared" si="2"/>
        <v>32.81666667</v>
      </c>
      <c r="G17" s="7">
        <v>188.0</v>
      </c>
      <c r="H17" s="6">
        <f t="shared" si="3"/>
        <v>85.27536556</v>
      </c>
    </row>
    <row r="18">
      <c r="B18" s="3" t="s">
        <v>20</v>
      </c>
      <c r="C18" s="4">
        <v>45220.4375</v>
      </c>
      <c r="D18" s="4">
        <v>45220.80486111111</v>
      </c>
      <c r="E18" s="6">
        <f t="shared" si="1"/>
        <v>0.3673611111</v>
      </c>
      <c r="F18" s="6">
        <f t="shared" si="2"/>
        <v>8.816666667</v>
      </c>
      <c r="G18" s="7">
        <v>140.0</v>
      </c>
      <c r="H18" s="6">
        <f t="shared" si="3"/>
        <v>63.5029318</v>
      </c>
    </row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3" width="10.67"/>
    <col customWidth="1" min="4" max="4" width="5.78"/>
    <col customWidth="1" min="5" max="26" width="10.67"/>
  </cols>
  <sheetData>
    <row r="1"/>
    <row r="2">
      <c r="B2" s="1" t="s">
        <v>23</v>
      </c>
      <c r="C2" s="1" t="s">
        <v>24</v>
      </c>
      <c r="E2" s="2" t="s">
        <v>23</v>
      </c>
      <c r="F2" s="2" t="s">
        <v>24</v>
      </c>
    </row>
    <row r="3">
      <c r="B3" s="8" t="s">
        <v>25</v>
      </c>
      <c r="C3" s="8" t="s">
        <v>26</v>
      </c>
      <c r="E3" s="8" t="str">
        <f>IFERROR(__xludf.DUMMYFUNCTION("FILTER(B3:C18,C3:C18=""Finance"")"),"Kobe Durant")</f>
        <v>Kobe Durant</v>
      </c>
      <c r="F3" s="8" t="str">
        <f>IFERROR(__xludf.DUMMYFUNCTION("""COMPUTED_VALUE"""),"Finance")</f>
        <v>Finance</v>
      </c>
    </row>
    <row r="4">
      <c r="B4" s="8" t="s">
        <v>27</v>
      </c>
      <c r="C4" s="8" t="s">
        <v>28</v>
      </c>
      <c r="E4" s="8" t="str">
        <f>IFERROR(__xludf.DUMMYFUNCTION("""COMPUTED_VALUE"""),"Elon Jobs")</f>
        <v>Elon Jobs</v>
      </c>
      <c r="F4" s="8" t="str">
        <f>IFERROR(__xludf.DUMMYFUNCTION("""COMPUTED_VALUE"""),"Finance")</f>
        <v>Finance</v>
      </c>
    </row>
    <row r="5">
      <c r="B5" s="8" t="s">
        <v>29</v>
      </c>
      <c r="C5" s="8" t="s">
        <v>28</v>
      </c>
      <c r="E5" s="8" t="str">
        <f>IFERROR(__xludf.DUMMYFUNCTION("""COMPUTED_VALUE"""),"Terry Cruise")</f>
        <v>Terry Cruise</v>
      </c>
      <c r="F5" s="8" t="str">
        <f>IFERROR(__xludf.DUMMYFUNCTION("""COMPUTED_VALUE"""),"Finance")</f>
        <v>Finance</v>
      </c>
    </row>
    <row r="6">
      <c r="B6" s="8" t="s">
        <v>30</v>
      </c>
      <c r="C6" s="8" t="s">
        <v>28</v>
      </c>
      <c r="E6" s="8" t="str">
        <f>IFERROR(__xludf.DUMMYFUNCTION("""COMPUTED_VALUE"""),"Bart Chang")</f>
        <v>Bart Chang</v>
      </c>
      <c r="F6" s="8" t="str">
        <f>IFERROR(__xludf.DUMMYFUNCTION("""COMPUTED_VALUE"""),"Finance")</f>
        <v>Finance</v>
      </c>
    </row>
    <row r="7">
      <c r="B7" s="8" t="s">
        <v>31</v>
      </c>
      <c r="C7" s="8" t="s">
        <v>32</v>
      </c>
      <c r="E7" s="8" t="str">
        <f>IFERROR(__xludf.DUMMYFUNCTION("""COMPUTED_VALUE"""),"Bob Bolard")</f>
        <v>Bob Bolard</v>
      </c>
      <c r="F7" s="8" t="str">
        <f>IFERROR(__xludf.DUMMYFUNCTION("""COMPUTED_VALUE"""),"Finance")</f>
        <v>Finance</v>
      </c>
    </row>
    <row r="8">
      <c r="B8" s="8" t="s">
        <v>33</v>
      </c>
      <c r="C8" s="8" t="s">
        <v>32</v>
      </c>
      <c r="E8" s="8" t="str">
        <f>IFERROR(__xludf.DUMMYFUNCTION("""COMPUTED_VALUE"""),"Michael Lee")</f>
        <v>Michael Lee</v>
      </c>
      <c r="F8" s="8" t="str">
        <f>IFERROR(__xludf.DUMMYFUNCTION("""COMPUTED_VALUE"""),"Finance")</f>
        <v>Finance</v>
      </c>
    </row>
    <row r="9">
      <c r="B9" s="8" t="s">
        <v>34</v>
      </c>
      <c r="C9" s="8" t="s">
        <v>35</v>
      </c>
      <c r="E9" s="8" t="str">
        <f>IFERROR(__xludf.DUMMYFUNCTION("""COMPUTED_VALUE"""),"Bob Smith")</f>
        <v>Bob Smith</v>
      </c>
      <c r="F9" s="8" t="str">
        <f>IFERROR(__xludf.DUMMYFUNCTION("""COMPUTED_VALUE"""),"Finance")</f>
        <v>Finance</v>
      </c>
    </row>
    <row r="10">
      <c r="B10" s="8" t="s">
        <v>36</v>
      </c>
      <c r="C10" s="8" t="s">
        <v>28</v>
      </c>
    </row>
    <row r="11">
      <c r="B11" s="8" t="s">
        <v>37</v>
      </c>
      <c r="C11" s="8" t="s">
        <v>28</v>
      </c>
    </row>
    <row r="12">
      <c r="B12" s="8" t="s">
        <v>38</v>
      </c>
      <c r="C12" s="8" t="s">
        <v>32</v>
      </c>
    </row>
    <row r="13">
      <c r="B13" s="8" t="s">
        <v>39</v>
      </c>
      <c r="C13" s="8" t="s">
        <v>28</v>
      </c>
    </row>
    <row r="14">
      <c r="B14" s="8" t="s">
        <v>40</v>
      </c>
      <c r="C14" s="8" t="s">
        <v>28</v>
      </c>
    </row>
    <row r="15">
      <c r="B15" s="8" t="s">
        <v>41</v>
      </c>
      <c r="C15" s="8" t="s">
        <v>35</v>
      </c>
    </row>
    <row r="16">
      <c r="B16" s="8" t="s">
        <v>42</v>
      </c>
      <c r="C16" s="8" t="s">
        <v>35</v>
      </c>
    </row>
    <row r="17">
      <c r="B17" s="8" t="s">
        <v>43</v>
      </c>
      <c r="C17" s="8" t="s">
        <v>26</v>
      </c>
    </row>
    <row r="18">
      <c r="B18" s="8" t="s">
        <v>44</v>
      </c>
      <c r="C18" s="8" t="s">
        <v>26</v>
      </c>
    </row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4" width="10.67"/>
    <col customWidth="1" min="5" max="5" width="5.0"/>
    <col customWidth="1" min="6" max="7" width="10.67"/>
    <col customWidth="1" min="8" max="8" width="9.11"/>
    <col customWidth="1" min="9" max="26" width="10.67"/>
  </cols>
  <sheetData>
    <row r="1"/>
    <row r="2">
      <c r="B2" s="1" t="s">
        <v>23</v>
      </c>
      <c r="C2" s="1" t="s">
        <v>24</v>
      </c>
      <c r="D2" s="1" t="s">
        <v>45</v>
      </c>
      <c r="F2" s="2" t="s">
        <v>23</v>
      </c>
      <c r="G2" s="2" t="s">
        <v>24</v>
      </c>
      <c r="H2" s="2" t="s">
        <v>45</v>
      </c>
    </row>
    <row r="3">
      <c r="B3" s="8" t="s">
        <v>25</v>
      </c>
      <c r="C3" s="8" t="s">
        <v>26</v>
      </c>
      <c r="D3" s="9">
        <v>50000.0</v>
      </c>
      <c r="F3" s="8" t="str">
        <f>IFERROR(__xludf.DUMMYFUNCTION("FILTER(B3:D18,(C3:C18=""Finance"")*(D3:D18&gt;50000))"),"Kobe Durant")</f>
        <v>Kobe Durant</v>
      </c>
      <c r="G3" s="8" t="str">
        <f>IFERROR(__xludf.DUMMYFUNCTION("""COMPUTED_VALUE"""),"Finance")</f>
        <v>Finance</v>
      </c>
      <c r="H3" s="9">
        <f>IFERROR(__xludf.DUMMYFUNCTION("""COMPUTED_VALUE"""),75000.0)</f>
        <v>75000</v>
      </c>
    </row>
    <row r="4">
      <c r="B4" s="8" t="s">
        <v>27</v>
      </c>
      <c r="C4" s="8" t="s">
        <v>28</v>
      </c>
      <c r="D4" s="9">
        <v>75000.0</v>
      </c>
      <c r="F4" s="8" t="str">
        <f>IFERROR(__xludf.DUMMYFUNCTION("""COMPUTED_VALUE"""),"Elon Jobs")</f>
        <v>Elon Jobs</v>
      </c>
      <c r="G4" s="8" t="str">
        <f>IFERROR(__xludf.DUMMYFUNCTION("""COMPUTED_VALUE"""),"Finance")</f>
        <v>Finance</v>
      </c>
      <c r="H4" s="9">
        <f>IFERROR(__xludf.DUMMYFUNCTION("""COMPUTED_VALUE"""),65000.0)</f>
        <v>65000</v>
      </c>
    </row>
    <row r="5">
      <c r="B5" s="8" t="s">
        <v>29</v>
      </c>
      <c r="C5" s="8" t="s">
        <v>28</v>
      </c>
      <c r="D5" s="9">
        <v>65000.0</v>
      </c>
      <c r="F5" s="8" t="str">
        <f>IFERROR(__xludf.DUMMYFUNCTION("""COMPUTED_VALUE"""),"Terry Cruise")</f>
        <v>Terry Cruise</v>
      </c>
      <c r="G5" s="8" t="str">
        <f>IFERROR(__xludf.DUMMYFUNCTION("""COMPUTED_VALUE"""),"Finance")</f>
        <v>Finance</v>
      </c>
      <c r="H5" s="9">
        <f>IFERROR(__xludf.DUMMYFUNCTION("""COMPUTED_VALUE"""),110000.0)</f>
        <v>110000</v>
      </c>
    </row>
    <row r="6">
      <c r="B6" s="8" t="s">
        <v>30</v>
      </c>
      <c r="C6" s="8" t="s">
        <v>28</v>
      </c>
      <c r="D6" s="9">
        <v>110000.0</v>
      </c>
      <c r="F6" s="8" t="str">
        <f>IFERROR(__xludf.DUMMYFUNCTION("""COMPUTED_VALUE"""),"Bart Chang")</f>
        <v>Bart Chang</v>
      </c>
      <c r="G6" s="8" t="str">
        <f>IFERROR(__xludf.DUMMYFUNCTION("""COMPUTED_VALUE"""),"Finance")</f>
        <v>Finance</v>
      </c>
      <c r="H6" s="9">
        <f>IFERROR(__xludf.DUMMYFUNCTION("""COMPUTED_VALUE"""),82000.0)</f>
        <v>82000</v>
      </c>
    </row>
    <row r="7">
      <c r="B7" s="8" t="s">
        <v>31</v>
      </c>
      <c r="C7" s="8" t="s">
        <v>32</v>
      </c>
      <c r="D7" s="9">
        <v>85000.0</v>
      </c>
      <c r="F7" s="8" t="str">
        <f>IFERROR(__xludf.DUMMYFUNCTION("""COMPUTED_VALUE"""),"Bob Bolard")</f>
        <v>Bob Bolard</v>
      </c>
      <c r="G7" s="8" t="str">
        <f>IFERROR(__xludf.DUMMYFUNCTION("""COMPUTED_VALUE"""),"Finance")</f>
        <v>Finance</v>
      </c>
      <c r="H7" s="9">
        <f>IFERROR(__xludf.DUMMYFUNCTION("""COMPUTED_VALUE"""),100000.0)</f>
        <v>100000</v>
      </c>
    </row>
    <row r="8">
      <c r="B8" s="8" t="s">
        <v>33</v>
      </c>
      <c r="C8" s="8" t="s">
        <v>32</v>
      </c>
      <c r="D8" s="9">
        <v>114000.0</v>
      </c>
      <c r="F8" s="8" t="str">
        <f>IFERROR(__xludf.DUMMYFUNCTION("""COMPUTED_VALUE"""),"Michael Lee")</f>
        <v>Michael Lee</v>
      </c>
      <c r="G8" s="8" t="str">
        <f>IFERROR(__xludf.DUMMYFUNCTION("""COMPUTED_VALUE"""),"Finance")</f>
        <v>Finance</v>
      </c>
      <c r="H8" s="10">
        <f>IFERROR(__xludf.DUMMYFUNCTION("""COMPUTED_VALUE"""),125000.0)</f>
        <v>125000</v>
      </c>
    </row>
    <row r="9">
      <c r="B9" s="8" t="s">
        <v>34</v>
      </c>
      <c r="C9" s="8" t="s">
        <v>35</v>
      </c>
      <c r="D9" s="9">
        <v>70000.0</v>
      </c>
      <c r="F9" s="8" t="str">
        <f>IFERROR(__xludf.DUMMYFUNCTION("""COMPUTED_VALUE"""),"Bob Smith")</f>
        <v>Bob Smith</v>
      </c>
      <c r="G9" s="8" t="str">
        <f>IFERROR(__xludf.DUMMYFUNCTION("""COMPUTED_VALUE"""),"Finance")</f>
        <v>Finance</v>
      </c>
      <c r="H9" s="10">
        <f>IFERROR(__xludf.DUMMYFUNCTION("""COMPUTED_VALUE"""),75000.0)</f>
        <v>75000</v>
      </c>
    </row>
    <row r="10">
      <c r="B10" s="8" t="s">
        <v>36</v>
      </c>
      <c r="C10" s="8" t="s">
        <v>28</v>
      </c>
      <c r="D10" s="9">
        <v>82000.0</v>
      </c>
    </row>
    <row r="11">
      <c r="B11" s="8" t="s">
        <v>37</v>
      </c>
      <c r="C11" s="8" t="s">
        <v>28</v>
      </c>
      <c r="D11" s="9">
        <v>100000.0</v>
      </c>
    </row>
    <row r="12">
      <c r="B12" s="8" t="s">
        <v>38</v>
      </c>
      <c r="C12" s="8" t="s">
        <v>32</v>
      </c>
      <c r="D12" s="9">
        <v>92000.0</v>
      </c>
    </row>
    <row r="13">
      <c r="B13" s="8" t="s">
        <v>39</v>
      </c>
      <c r="C13" s="8" t="s">
        <v>28</v>
      </c>
      <c r="D13" s="9">
        <v>125000.0</v>
      </c>
    </row>
    <row r="14">
      <c r="B14" s="8" t="s">
        <v>40</v>
      </c>
      <c r="C14" s="8" t="s">
        <v>28</v>
      </c>
      <c r="D14" s="9">
        <v>75000.0</v>
      </c>
    </row>
    <row r="15">
      <c r="B15" s="8" t="s">
        <v>41</v>
      </c>
      <c r="C15" s="8" t="s">
        <v>35</v>
      </c>
      <c r="D15" s="9">
        <v>45000.0</v>
      </c>
    </row>
    <row r="16">
      <c r="B16" s="8" t="s">
        <v>42</v>
      </c>
      <c r="C16" s="8" t="s">
        <v>35</v>
      </c>
      <c r="D16" s="9">
        <v>122000.0</v>
      </c>
    </row>
    <row r="17">
      <c r="B17" s="8" t="s">
        <v>43</v>
      </c>
      <c r="C17" s="8" t="s">
        <v>26</v>
      </c>
      <c r="D17" s="9">
        <v>89000.0</v>
      </c>
    </row>
    <row r="18">
      <c r="B18" s="8" t="s">
        <v>44</v>
      </c>
      <c r="C18" s="8" t="s">
        <v>26</v>
      </c>
      <c r="D18" s="9">
        <v>74000.0</v>
      </c>
    </row>
    <row r="19"/>
    <row r="2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7.78"/>
    <col customWidth="1" min="3" max="3" width="10.67"/>
    <col customWidth="1" min="4" max="4" width="8.78"/>
    <col customWidth="1" min="5" max="5" width="14.33"/>
    <col customWidth="1" min="6" max="26" width="10.67"/>
  </cols>
  <sheetData>
    <row r="1"/>
    <row r="2">
      <c r="B2" s="2" t="s">
        <v>46</v>
      </c>
      <c r="C2" s="1" t="s">
        <v>23</v>
      </c>
      <c r="E2" s="2" t="s">
        <v>47</v>
      </c>
    </row>
    <row r="3">
      <c r="B3" s="11">
        <v>1.0</v>
      </c>
      <c r="C3" s="8" t="s">
        <v>25</v>
      </c>
      <c r="E3" s="12">
        <v>45303.0</v>
      </c>
    </row>
    <row r="4">
      <c r="B4" s="11">
        <v>2.0</v>
      </c>
      <c r="C4" s="8" t="s">
        <v>27</v>
      </c>
      <c r="E4" s="12">
        <v>45334.0</v>
      </c>
    </row>
    <row r="5">
      <c r="B5" s="11">
        <v>3.0</v>
      </c>
      <c r="C5" s="8" t="s">
        <v>29</v>
      </c>
      <c r="E5" s="12">
        <v>45363.0</v>
      </c>
    </row>
    <row r="6">
      <c r="B6" s="11">
        <v>4.0</v>
      </c>
      <c r="C6" s="8" t="s">
        <v>30</v>
      </c>
      <c r="E6" s="12">
        <v>45394.0</v>
      </c>
    </row>
    <row r="7">
      <c r="B7" s="11">
        <v>5.0</v>
      </c>
      <c r="C7" s="8" t="s">
        <v>31</v>
      </c>
      <c r="E7" s="12">
        <v>45424.0</v>
      </c>
    </row>
    <row r="8">
      <c r="B8" s="11">
        <v>6.0</v>
      </c>
      <c r="C8" s="8" t="s">
        <v>33</v>
      </c>
      <c r="E8" s="12">
        <v>45455.0</v>
      </c>
    </row>
    <row r="9">
      <c r="B9" s="11">
        <v>7.0</v>
      </c>
      <c r="C9" s="8" t="s">
        <v>34</v>
      </c>
      <c r="E9" s="12">
        <v>45485.0</v>
      </c>
    </row>
    <row r="10">
      <c r="B10" s="11">
        <v>8.0</v>
      </c>
      <c r="C10" s="8" t="s">
        <v>36</v>
      </c>
      <c r="E10" s="12">
        <v>45516.0</v>
      </c>
    </row>
    <row r="11">
      <c r="B11" s="11">
        <v>9.0</v>
      </c>
      <c r="C11" s="8" t="s">
        <v>37</v>
      </c>
      <c r="E11" s="12">
        <v>45547.0</v>
      </c>
    </row>
    <row r="12">
      <c r="B12" s="11">
        <v>10.0</v>
      </c>
      <c r="C12" s="8" t="s">
        <v>38</v>
      </c>
      <c r="E12" s="12">
        <v>45577.0</v>
      </c>
    </row>
    <row r="13">
      <c r="B13" s="11">
        <v>11.0</v>
      </c>
      <c r="C13" s="8" t="s">
        <v>39</v>
      </c>
      <c r="E13" s="12">
        <v>45608.0</v>
      </c>
    </row>
    <row r="14">
      <c r="B14" s="11">
        <v>12.0</v>
      </c>
      <c r="C14" s="8" t="s">
        <v>40</v>
      </c>
      <c r="E14" s="12">
        <v>45638.0</v>
      </c>
    </row>
    <row r="15">
      <c r="B15" s="11">
        <v>13.0</v>
      </c>
      <c r="C15" s="8" t="s">
        <v>41</v>
      </c>
      <c r="E15" s="12">
        <v>45669.0</v>
      </c>
    </row>
    <row r="16">
      <c r="B16" s="11">
        <v>14.0</v>
      </c>
      <c r="C16" s="8" t="s">
        <v>42</v>
      </c>
      <c r="E16" s="12">
        <v>45700.0</v>
      </c>
    </row>
    <row r="17">
      <c r="B17" s="11">
        <v>15.0</v>
      </c>
      <c r="C17" s="8" t="s">
        <v>43</v>
      </c>
      <c r="E17" s="12">
        <v>45728.0</v>
      </c>
    </row>
    <row r="18">
      <c r="B18" s="11">
        <v>16.0</v>
      </c>
      <c r="C18" s="8" t="s">
        <v>44</v>
      </c>
      <c r="E18" s="12">
        <v>45759.0</v>
      </c>
    </row>
    <row r="19">
      <c r="E19" s="13"/>
    </row>
    <row r="20">
      <c r="E20" s="13"/>
    </row>
    <row r="21">
      <c r="E21" s="13"/>
    </row>
    <row r="22">
      <c r="E22" s="13"/>
    </row>
    <row r="23">
      <c r="E23" s="13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67"/>
    <col customWidth="1" min="4" max="4" width="5.11"/>
    <col customWidth="1" min="5" max="26" width="10.67"/>
  </cols>
  <sheetData>
    <row r="1"/>
    <row r="2">
      <c r="B2" s="14" t="s">
        <v>23</v>
      </c>
      <c r="C2" s="15" t="s">
        <v>48</v>
      </c>
      <c r="D2" s="16"/>
      <c r="E2" s="17" t="s">
        <v>49</v>
      </c>
      <c r="F2" s="7" t="s">
        <v>50</v>
      </c>
    </row>
    <row r="3">
      <c r="B3" s="18" t="s">
        <v>50</v>
      </c>
      <c r="C3" s="19">
        <v>8151.24812152702</v>
      </c>
      <c r="E3" s="17" t="s">
        <v>51</v>
      </c>
      <c r="F3" s="20">
        <f t="array" ref="F3">XLOOKUP(F2,B3:B18,C3:C18)</f>
        <v>8151.248122</v>
      </c>
    </row>
    <row r="4">
      <c r="B4" s="18" t="s">
        <v>52</v>
      </c>
      <c r="C4" s="19">
        <v>7755.4709019399825</v>
      </c>
    </row>
    <row r="5">
      <c r="B5" s="18" t="s">
        <v>53</v>
      </c>
      <c r="C5" s="19">
        <v>2092.3283139276195</v>
      </c>
    </row>
    <row r="6">
      <c r="B6" s="18" t="s">
        <v>54</v>
      </c>
      <c r="C6" s="19">
        <v>3380.146612554128</v>
      </c>
    </row>
    <row r="7">
      <c r="B7" s="18" t="s">
        <v>55</v>
      </c>
      <c r="C7" s="19">
        <v>6964.05617284804</v>
      </c>
    </row>
    <row r="8">
      <c r="B8" s="18" t="s">
        <v>56</v>
      </c>
      <c r="C8" s="19">
        <v>5012.620022935072</v>
      </c>
    </row>
    <row r="9">
      <c r="B9" s="18" t="s">
        <v>57</v>
      </c>
      <c r="C9" s="19">
        <v>6993.37653924595</v>
      </c>
    </row>
    <row r="10">
      <c r="B10" s="18" t="s">
        <v>58</v>
      </c>
      <c r="C10" s="19">
        <v>9916.122539986214</v>
      </c>
    </row>
    <row r="11">
      <c r="B11" s="18" t="s">
        <v>59</v>
      </c>
      <c r="C11" s="19">
        <v>9982.76076728335</v>
      </c>
    </row>
    <row r="12">
      <c r="B12" s="18" t="s">
        <v>60</v>
      </c>
      <c r="C12" s="19">
        <v>9110.27439306744</v>
      </c>
    </row>
    <row r="13">
      <c r="B13" s="18" t="s">
        <v>61</v>
      </c>
      <c r="C13" s="19">
        <v>3222.902707016074</v>
      </c>
    </row>
    <row r="14">
      <c r="B14" s="18" t="s">
        <v>62</v>
      </c>
      <c r="C14" s="19">
        <v>3435.268170139015</v>
      </c>
    </row>
    <row r="15">
      <c r="B15" s="18" t="s">
        <v>63</v>
      </c>
      <c r="C15" s="19">
        <v>6016.421397574059</v>
      </c>
    </row>
    <row r="16">
      <c r="B16" s="18" t="s">
        <v>64</v>
      </c>
      <c r="C16" s="19">
        <v>1734.584026081142</v>
      </c>
    </row>
    <row r="17">
      <c r="B17" s="18" t="s">
        <v>65</v>
      </c>
      <c r="C17" s="19">
        <v>4726.921968152255</v>
      </c>
    </row>
    <row r="18">
      <c r="B18" s="18" t="s">
        <v>66</v>
      </c>
      <c r="C18" s="19">
        <v>3459.0</v>
      </c>
    </row>
    <row r="19"/>
    <row r="2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67"/>
    <col customWidth="1" min="5" max="5" width="4.44"/>
    <col customWidth="1" min="6" max="26" width="10.67"/>
  </cols>
  <sheetData>
    <row r="1"/>
    <row r="2">
      <c r="B2" s="14" t="s">
        <v>23</v>
      </c>
      <c r="C2" s="15" t="s">
        <v>48</v>
      </c>
      <c r="D2" s="15" t="s">
        <v>67</v>
      </c>
      <c r="E2" s="16"/>
      <c r="F2" s="21" t="s">
        <v>48</v>
      </c>
      <c r="G2" s="21" t="s">
        <v>67</v>
      </c>
    </row>
    <row r="3">
      <c r="B3" s="18" t="s">
        <v>50</v>
      </c>
      <c r="C3" s="19">
        <v>8151.24812152702</v>
      </c>
      <c r="D3" s="22">
        <f t="shared" ref="D3:D18" si="1">INDEX($G$3:$G$5, MATCH(C3,$F$3:$F$5,1))</f>
        <v>0.2</v>
      </c>
      <c r="F3" s="19">
        <v>0.0</v>
      </c>
      <c r="G3" s="22">
        <v>0.0</v>
      </c>
    </row>
    <row r="4">
      <c r="B4" s="18" t="s">
        <v>52</v>
      </c>
      <c r="C4" s="19">
        <v>7755.4709019399825</v>
      </c>
      <c r="D4" s="22">
        <f t="shared" si="1"/>
        <v>0.1</v>
      </c>
      <c r="F4" s="19">
        <v>4000.0</v>
      </c>
      <c r="G4" s="22">
        <v>0.1</v>
      </c>
    </row>
    <row r="5">
      <c r="B5" s="18" t="s">
        <v>53</v>
      </c>
      <c r="C5" s="19">
        <v>2092.3283139276195</v>
      </c>
      <c r="D5" s="22">
        <f t="shared" si="1"/>
        <v>0</v>
      </c>
      <c r="F5" s="19">
        <v>8000.0</v>
      </c>
      <c r="G5" s="22">
        <v>0.2</v>
      </c>
    </row>
    <row r="6">
      <c r="B6" s="18" t="s">
        <v>54</v>
      </c>
      <c r="C6" s="19">
        <v>3380.146612554128</v>
      </c>
      <c r="D6" s="22">
        <f t="shared" si="1"/>
        <v>0</v>
      </c>
    </row>
    <row r="7">
      <c r="B7" s="18" t="s">
        <v>55</v>
      </c>
      <c r="C7" s="19">
        <v>6964.05617284804</v>
      </c>
      <c r="D7" s="22">
        <f t="shared" si="1"/>
        <v>0.1</v>
      </c>
    </row>
    <row r="8">
      <c r="B8" s="18" t="s">
        <v>56</v>
      </c>
      <c r="C8" s="19">
        <v>5012.620022935072</v>
      </c>
      <c r="D8" s="22">
        <f t="shared" si="1"/>
        <v>0.1</v>
      </c>
    </row>
    <row r="9">
      <c r="B9" s="18" t="s">
        <v>57</v>
      </c>
      <c r="C9" s="19">
        <v>6993.37653924595</v>
      </c>
      <c r="D9" s="22">
        <f t="shared" si="1"/>
        <v>0.1</v>
      </c>
    </row>
    <row r="10">
      <c r="B10" s="18" t="s">
        <v>58</v>
      </c>
      <c r="C10" s="19">
        <v>9916.122539986214</v>
      </c>
      <c r="D10" s="22">
        <f t="shared" si="1"/>
        <v>0.2</v>
      </c>
    </row>
    <row r="11">
      <c r="B11" s="18" t="s">
        <v>59</v>
      </c>
      <c r="C11" s="19">
        <v>9982.76076728335</v>
      </c>
      <c r="D11" s="22">
        <f t="shared" si="1"/>
        <v>0.2</v>
      </c>
    </row>
    <row r="12">
      <c r="B12" s="18" t="s">
        <v>60</v>
      </c>
      <c r="C12" s="19">
        <v>9110.27439306744</v>
      </c>
      <c r="D12" s="22">
        <f t="shared" si="1"/>
        <v>0.2</v>
      </c>
    </row>
    <row r="13">
      <c r="B13" s="18" t="s">
        <v>61</v>
      </c>
      <c r="C13" s="19">
        <v>3222.902707016074</v>
      </c>
      <c r="D13" s="22">
        <f t="shared" si="1"/>
        <v>0</v>
      </c>
    </row>
    <row r="14">
      <c r="B14" s="18" t="s">
        <v>62</v>
      </c>
      <c r="C14" s="19">
        <v>3435.268170139015</v>
      </c>
      <c r="D14" s="22">
        <f t="shared" si="1"/>
        <v>0</v>
      </c>
    </row>
    <row r="15">
      <c r="B15" s="18" t="s">
        <v>63</v>
      </c>
      <c r="C15" s="19">
        <v>6016.421397574059</v>
      </c>
      <c r="D15" s="22">
        <f t="shared" si="1"/>
        <v>0.1</v>
      </c>
    </row>
    <row r="16">
      <c r="B16" s="18" t="s">
        <v>64</v>
      </c>
      <c r="C16" s="19">
        <v>1734.584026081142</v>
      </c>
      <c r="D16" s="22">
        <f t="shared" si="1"/>
        <v>0</v>
      </c>
    </row>
    <row r="17">
      <c r="B17" s="18" t="s">
        <v>65</v>
      </c>
      <c r="C17" s="19">
        <v>4726.921968152255</v>
      </c>
      <c r="D17" s="22">
        <f t="shared" si="1"/>
        <v>0.1</v>
      </c>
    </row>
    <row r="18">
      <c r="B18" s="18" t="s">
        <v>66</v>
      </c>
      <c r="C18" s="19">
        <v>3459.0</v>
      </c>
      <c r="D18" s="22">
        <f t="shared" si="1"/>
        <v>0</v>
      </c>
    </row>
    <row r="19"/>
    <row r="20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2.11"/>
    <col customWidth="1" min="3" max="3" width="9.44"/>
    <col customWidth="1" min="4" max="4" width="9.0"/>
    <col customWidth="1" min="5" max="5" width="4.11"/>
    <col customWidth="1" min="6" max="6" width="9.11"/>
    <col customWidth="1" min="7" max="26" width="10.67"/>
  </cols>
  <sheetData>
    <row r="1"/>
    <row r="2">
      <c r="B2" s="1" t="s">
        <v>68</v>
      </c>
      <c r="C2" s="1" t="s">
        <v>69</v>
      </c>
      <c r="D2" s="1" t="s">
        <v>48</v>
      </c>
      <c r="F2" s="17" t="s">
        <v>70</v>
      </c>
      <c r="G2" s="7" t="s">
        <v>50</v>
      </c>
    </row>
    <row r="3">
      <c r="B3" s="18" t="s">
        <v>50</v>
      </c>
      <c r="C3" s="8" t="s">
        <v>71</v>
      </c>
      <c r="D3" s="23">
        <v>150000.0</v>
      </c>
      <c r="F3" s="17" t="s">
        <v>72</v>
      </c>
      <c r="G3" s="7" t="s">
        <v>71</v>
      </c>
    </row>
    <row r="4">
      <c r="B4" s="18" t="s">
        <v>52</v>
      </c>
      <c r="C4" s="8" t="s">
        <v>73</v>
      </c>
      <c r="D4" s="23">
        <v>550000.0</v>
      </c>
      <c r="F4" s="17" t="s">
        <v>51</v>
      </c>
      <c r="G4" s="20">
        <f>SUMIFS(D3:D13,B3:B13,G2,C3:C13,G3)</f>
        <v>770000</v>
      </c>
    </row>
    <row r="5">
      <c r="B5" s="18" t="s">
        <v>53</v>
      </c>
      <c r="C5" s="8" t="s">
        <v>74</v>
      </c>
      <c r="D5" s="23">
        <v>125000.0</v>
      </c>
    </row>
    <row r="6">
      <c r="B6" s="18" t="s">
        <v>50</v>
      </c>
      <c r="C6" s="8" t="s">
        <v>71</v>
      </c>
      <c r="D6" s="23">
        <v>280000.0</v>
      </c>
    </row>
    <row r="7">
      <c r="B7" s="18" t="s">
        <v>55</v>
      </c>
      <c r="C7" s="8" t="s">
        <v>71</v>
      </c>
      <c r="D7" s="23">
        <v>600000.0</v>
      </c>
    </row>
    <row r="8">
      <c r="B8" s="18" t="s">
        <v>56</v>
      </c>
      <c r="C8" s="8" t="s">
        <v>71</v>
      </c>
      <c r="D8" s="23">
        <v>250000.0</v>
      </c>
    </row>
    <row r="9">
      <c r="B9" s="18" t="s">
        <v>57</v>
      </c>
      <c r="C9" s="8" t="s">
        <v>73</v>
      </c>
      <c r="D9" s="23">
        <v>320000.0</v>
      </c>
    </row>
    <row r="10">
      <c r="B10" s="18" t="s">
        <v>58</v>
      </c>
      <c r="C10" s="8" t="s">
        <v>73</v>
      </c>
      <c r="D10" s="23">
        <v>205000.0</v>
      </c>
    </row>
    <row r="11">
      <c r="B11" s="18" t="s">
        <v>59</v>
      </c>
      <c r="C11" s="8" t="s">
        <v>74</v>
      </c>
      <c r="D11" s="23">
        <v>185000.0</v>
      </c>
    </row>
    <row r="12">
      <c r="B12" s="18" t="s">
        <v>50</v>
      </c>
      <c r="C12" s="8" t="s">
        <v>71</v>
      </c>
      <c r="D12" s="23">
        <v>340000.0</v>
      </c>
    </row>
    <row r="13">
      <c r="B13" s="18" t="s">
        <v>61</v>
      </c>
      <c r="C13" s="8" t="s">
        <v>73</v>
      </c>
      <c r="D13" s="23">
        <v>250000.0</v>
      </c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/>
    <row r="2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2.11"/>
    <col customWidth="1" min="3" max="3" width="9.44"/>
    <col customWidth="1" min="4" max="4" width="17.67"/>
    <col customWidth="1" min="5" max="5" width="9.0"/>
    <col customWidth="1" min="6" max="6" width="4.11"/>
    <col customWidth="1" min="7" max="7" width="9.11"/>
    <col customWidth="1" min="8" max="26" width="10.67"/>
  </cols>
  <sheetData>
    <row r="1"/>
    <row r="2">
      <c r="B2" s="1" t="s">
        <v>68</v>
      </c>
      <c r="C2" s="1" t="s">
        <v>69</v>
      </c>
      <c r="D2" s="1" t="s">
        <v>0</v>
      </c>
      <c r="E2" s="1" t="s">
        <v>48</v>
      </c>
      <c r="G2" s="17" t="s">
        <v>75</v>
      </c>
      <c r="H2" s="7" t="s">
        <v>76</v>
      </c>
    </row>
    <row r="3">
      <c r="B3" s="18" t="s">
        <v>50</v>
      </c>
      <c r="C3" s="8" t="s">
        <v>71</v>
      </c>
      <c r="D3" s="8" t="s">
        <v>77</v>
      </c>
      <c r="E3" s="23">
        <v>150000.0</v>
      </c>
      <c r="G3" s="17" t="s">
        <v>72</v>
      </c>
      <c r="H3" s="7" t="s">
        <v>71</v>
      </c>
    </row>
    <row r="4">
      <c r="B4" s="18" t="s">
        <v>52</v>
      </c>
      <c r="C4" s="8" t="s">
        <v>73</v>
      </c>
      <c r="D4" s="8" t="s">
        <v>17</v>
      </c>
      <c r="E4" s="23">
        <v>550000.0</v>
      </c>
      <c r="G4" s="17" t="s">
        <v>51</v>
      </c>
      <c r="H4" s="20">
        <f>SUMIFS(E3:E13,D3:D13,"*Fanta*",C3:C13,H3)</f>
        <v>1370000</v>
      </c>
    </row>
    <row r="5">
      <c r="B5" s="18" t="s">
        <v>53</v>
      </c>
      <c r="C5" s="8" t="s">
        <v>74</v>
      </c>
      <c r="D5" s="8" t="s">
        <v>78</v>
      </c>
      <c r="E5" s="23">
        <v>125000.0</v>
      </c>
    </row>
    <row r="6">
      <c r="B6" s="18" t="s">
        <v>50</v>
      </c>
      <c r="C6" s="8" t="s">
        <v>71</v>
      </c>
      <c r="D6" s="8" t="s">
        <v>79</v>
      </c>
      <c r="E6" s="23">
        <v>280000.0</v>
      </c>
    </row>
    <row r="7">
      <c r="B7" s="18" t="s">
        <v>55</v>
      </c>
      <c r="C7" s="8" t="s">
        <v>71</v>
      </c>
      <c r="D7" s="8" t="s">
        <v>76</v>
      </c>
      <c r="E7" s="23">
        <v>600000.0</v>
      </c>
    </row>
    <row r="8">
      <c r="B8" s="18" t="s">
        <v>56</v>
      </c>
      <c r="C8" s="8" t="s">
        <v>71</v>
      </c>
      <c r="D8" s="8" t="s">
        <v>80</v>
      </c>
      <c r="E8" s="23">
        <v>250000.0</v>
      </c>
    </row>
    <row r="9">
      <c r="B9" s="18" t="s">
        <v>57</v>
      </c>
      <c r="C9" s="8" t="s">
        <v>73</v>
      </c>
      <c r="D9" s="8" t="s">
        <v>80</v>
      </c>
      <c r="E9" s="23">
        <v>320000.0</v>
      </c>
    </row>
    <row r="10">
      <c r="B10" s="18" t="s">
        <v>58</v>
      </c>
      <c r="C10" s="8" t="s">
        <v>73</v>
      </c>
      <c r="D10" s="8" t="s">
        <v>80</v>
      </c>
      <c r="E10" s="23">
        <v>205000.0</v>
      </c>
    </row>
    <row r="11">
      <c r="B11" s="18" t="s">
        <v>59</v>
      </c>
      <c r="C11" s="8" t="s">
        <v>74</v>
      </c>
      <c r="D11" s="8" t="s">
        <v>17</v>
      </c>
      <c r="E11" s="23">
        <v>185000.0</v>
      </c>
    </row>
    <row r="12">
      <c r="B12" s="18" t="s">
        <v>50</v>
      </c>
      <c r="C12" s="8" t="s">
        <v>71</v>
      </c>
      <c r="D12" s="8" t="s">
        <v>17</v>
      </c>
      <c r="E12" s="23">
        <v>340000.0</v>
      </c>
    </row>
    <row r="13">
      <c r="B13" s="18" t="s">
        <v>61</v>
      </c>
      <c r="C13" s="8" t="s">
        <v>73</v>
      </c>
      <c r="D13" s="8" t="s">
        <v>17</v>
      </c>
      <c r="E13" s="23">
        <v>250000.0</v>
      </c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/>
    <row r="2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9.44"/>
    <col customWidth="1" min="3" max="3" width="10.67"/>
    <col customWidth="1" min="4" max="4" width="13.0"/>
    <col customWidth="1" min="5" max="5" width="12.67"/>
    <col customWidth="1" min="6" max="6" width="14.67"/>
    <col customWidth="1" min="7" max="26" width="10.67"/>
  </cols>
  <sheetData>
    <row r="1"/>
    <row r="2">
      <c r="B2" s="1" t="s">
        <v>81</v>
      </c>
      <c r="C2" s="1" t="s">
        <v>0</v>
      </c>
      <c r="D2" s="1" t="s">
        <v>1</v>
      </c>
      <c r="E2" s="1" t="s">
        <v>2</v>
      </c>
      <c r="F2" s="2" t="s">
        <v>82</v>
      </c>
    </row>
    <row r="3">
      <c r="B3" s="7">
        <v>10507.0</v>
      </c>
      <c r="C3" s="3" t="s">
        <v>5</v>
      </c>
      <c r="D3" s="13">
        <v>45220.0</v>
      </c>
      <c r="E3" s="13">
        <v>45255.0</v>
      </c>
      <c r="F3" s="7">
        <f t="shared" ref="F3:F18" si="1">DATEDIF(D3,E3,"D")</f>
        <v>35</v>
      </c>
    </row>
    <row r="4">
      <c r="B4" s="7">
        <v>10534.0</v>
      </c>
      <c r="C4" s="3" t="s">
        <v>6</v>
      </c>
      <c r="D4" s="13">
        <f>D3-3</f>
        <v>45217</v>
      </c>
      <c r="E4" s="13">
        <v>45256.0</v>
      </c>
      <c r="F4" s="7">
        <f t="shared" si="1"/>
        <v>39</v>
      </c>
    </row>
    <row r="5">
      <c r="B5" s="7">
        <v>10537.0</v>
      </c>
      <c r="C5" s="3" t="s">
        <v>7</v>
      </c>
      <c r="D5" s="13">
        <f t="shared" ref="D5:D18" si="2">D4-1</f>
        <v>45216</v>
      </c>
      <c r="E5" s="13">
        <v>45256.0</v>
      </c>
      <c r="F5" s="7">
        <f t="shared" si="1"/>
        <v>40</v>
      </c>
    </row>
    <row r="6">
      <c r="B6" s="7">
        <v>10538.0</v>
      </c>
      <c r="C6" s="3" t="s">
        <v>8</v>
      </c>
      <c r="D6" s="13">
        <f t="shared" si="2"/>
        <v>45215</v>
      </c>
      <c r="E6" s="13">
        <v>45256.0</v>
      </c>
      <c r="F6" s="7">
        <f t="shared" si="1"/>
        <v>41</v>
      </c>
    </row>
    <row r="7">
      <c r="B7" s="7">
        <v>10542.0</v>
      </c>
      <c r="C7" s="3" t="s">
        <v>9</v>
      </c>
      <c r="D7" s="13">
        <f t="shared" si="2"/>
        <v>45214</v>
      </c>
      <c r="E7" s="13">
        <v>45256.0</v>
      </c>
      <c r="F7" s="7">
        <f t="shared" si="1"/>
        <v>42</v>
      </c>
    </row>
    <row r="8">
      <c r="B8" s="7">
        <v>10547.0</v>
      </c>
      <c r="C8" s="3" t="s">
        <v>10</v>
      </c>
      <c r="D8" s="13">
        <f t="shared" si="2"/>
        <v>45213</v>
      </c>
      <c r="E8" s="13">
        <v>45260.0</v>
      </c>
      <c r="F8" s="7">
        <f t="shared" si="1"/>
        <v>47</v>
      </c>
    </row>
    <row r="9">
      <c r="B9" s="7">
        <v>10485.0</v>
      </c>
      <c r="C9" s="3" t="s">
        <v>11</v>
      </c>
      <c r="D9" s="13">
        <f t="shared" si="2"/>
        <v>45212</v>
      </c>
      <c r="E9" s="13">
        <v>45260.0</v>
      </c>
      <c r="F9" s="7">
        <f t="shared" si="1"/>
        <v>48</v>
      </c>
    </row>
    <row r="10">
      <c r="B10" s="7">
        <v>10453.0</v>
      </c>
      <c r="C10" s="3" t="s">
        <v>12</v>
      </c>
      <c r="D10" s="13">
        <f t="shared" si="2"/>
        <v>45211</v>
      </c>
      <c r="E10" s="13">
        <v>45260.0</v>
      </c>
      <c r="F10" s="7">
        <f t="shared" si="1"/>
        <v>49</v>
      </c>
    </row>
    <row r="11">
      <c r="B11" s="7">
        <v>10477.0</v>
      </c>
      <c r="C11" s="3" t="s">
        <v>13</v>
      </c>
      <c r="D11" s="13">
        <f t="shared" si="2"/>
        <v>45210</v>
      </c>
      <c r="E11" s="13">
        <v>45260.0</v>
      </c>
      <c r="F11" s="7">
        <f t="shared" si="1"/>
        <v>50</v>
      </c>
    </row>
    <row r="12">
      <c r="B12" s="7">
        <v>10486.0</v>
      </c>
      <c r="C12" s="3" t="s">
        <v>14</v>
      </c>
      <c r="D12" s="13">
        <f t="shared" si="2"/>
        <v>45209</v>
      </c>
      <c r="E12" s="13">
        <v>45260.0</v>
      </c>
      <c r="F12" s="7">
        <f t="shared" si="1"/>
        <v>51</v>
      </c>
    </row>
    <row r="13">
      <c r="B13" s="7">
        <v>10490.0</v>
      </c>
      <c r="C13" s="3" t="s">
        <v>15</v>
      </c>
      <c r="D13" s="13">
        <f t="shared" si="2"/>
        <v>45208</v>
      </c>
      <c r="E13" s="13">
        <v>45260.0</v>
      </c>
      <c r="F13" s="7">
        <f t="shared" si="1"/>
        <v>52</v>
      </c>
    </row>
    <row r="14">
      <c r="B14" s="7">
        <v>10502.0</v>
      </c>
      <c r="C14" s="3" t="s">
        <v>16</v>
      </c>
      <c r="D14" s="13">
        <f t="shared" si="2"/>
        <v>45207</v>
      </c>
      <c r="E14" s="13">
        <v>45266.0</v>
      </c>
      <c r="F14" s="7">
        <f t="shared" si="1"/>
        <v>59</v>
      </c>
    </row>
    <row r="15">
      <c r="B15" s="7">
        <v>10523.0</v>
      </c>
      <c r="C15" s="3" t="s">
        <v>17</v>
      </c>
      <c r="D15" s="13">
        <f t="shared" si="2"/>
        <v>45206</v>
      </c>
      <c r="E15" s="13">
        <v>45266.0</v>
      </c>
      <c r="F15" s="7">
        <f t="shared" si="1"/>
        <v>60</v>
      </c>
    </row>
    <row r="16">
      <c r="B16" s="7">
        <v>10525.0</v>
      </c>
      <c r="C16" s="3" t="s">
        <v>18</v>
      </c>
      <c r="D16" s="13">
        <f t="shared" si="2"/>
        <v>45205</v>
      </c>
      <c r="E16" s="13">
        <v>45266.0</v>
      </c>
      <c r="F16" s="7">
        <f t="shared" si="1"/>
        <v>61</v>
      </c>
    </row>
    <row r="17">
      <c r="B17" s="7">
        <v>10535.0</v>
      </c>
      <c r="C17" s="3" t="s">
        <v>19</v>
      </c>
      <c r="D17" s="13">
        <f t="shared" si="2"/>
        <v>45204</v>
      </c>
      <c r="E17" s="13">
        <v>45266.0</v>
      </c>
      <c r="F17" s="7">
        <f t="shared" si="1"/>
        <v>62</v>
      </c>
    </row>
    <row r="18">
      <c r="B18" s="7">
        <v>10461.0</v>
      </c>
      <c r="C18" s="3" t="s">
        <v>20</v>
      </c>
      <c r="D18" s="13">
        <f t="shared" si="2"/>
        <v>45203</v>
      </c>
      <c r="E18" s="13">
        <v>45266.0</v>
      </c>
      <c r="F18" s="7">
        <f t="shared" si="1"/>
        <v>63</v>
      </c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</sheetData>
  <printOptions/>
  <pageMargins bottom="0.75" footer="0.0" header="0.0" left="0.7" right="0.7" top="0.75"/>
  <pageSetup orientation="landscape"/>
  <drawing r:id="rId1"/>
</worksheet>
</file>