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ERSONAL BUDGET" sheetId="1" state="visible" r:id="rId1"/>
  </sheets>
  <definedNames>
    <definedName name="LastCol" hidden="0" function="0" vbProcedure="0">COUNTA('PERSONAL BUDGET'!$3:$3)+1</definedName>
    <definedName name="PrintArea_SET" hidden="0" function="0" vbProcedure="0">OFFSET('PERSONAL BUDGET'!$A$1,,,MATCH(REPT("z",255),'PERSONAL BUDGET'!$A:$A),LastCol)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[$R-1C09]\ #,##0.00;[RED][$R-1C09]\-#,##0.00"/>
    <numFmt numFmtId="165" formatCode="\$#,##0.00"/>
    <numFmt numFmtId="166" formatCode="[$$-409]#,##0.00;[RED]\-[$$-409]#,##0.00"/>
    <numFmt numFmtId="167" formatCode="&quot;R &quot;#,##0;[RED]&quot;R -&quot;#,##0"/>
  </numFmts>
  <fonts count="10">
    <font>
      <name val="Tahoma"/>
      <family val="2"/>
      <color rgb="FF262626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ahoma"/>
      <family val="2"/>
      <b val="1"/>
      <color rgb="FF000000"/>
      <sz val="10"/>
    </font>
    <font>
      <name val="Tahoma"/>
      <family val="2"/>
      <b val="1"/>
      <color rgb="FF000080"/>
      <sz val="10"/>
    </font>
    <font>
      <name val="Tahoma"/>
      <family val="2"/>
      <color rgb="FFC0C0C0"/>
      <sz val="10"/>
    </font>
    <font>
      <name val="Tahoma"/>
      <charset val="1"/>
      <family val="2"/>
      <b val="1"/>
      <i val="1"/>
      <color rgb="FF262626"/>
      <sz val="11"/>
      <u val="single"/>
    </font>
    <font>
      <name val="Tahoma"/>
      <charset val="1"/>
      <family val="2"/>
      <color rgb="FF000000"/>
      <sz val="10"/>
    </font>
    <font>
      <name val="Tahoma"/>
      <charset val="1"/>
      <family val="2"/>
      <color rgb="FF262626"/>
      <sz val="12"/>
    </font>
  </fonts>
  <fills count="8">
    <fill>
      <patternFill/>
    </fill>
    <fill>
      <patternFill patternType="gray125"/>
    </fill>
    <fill>
      <patternFill patternType="solid">
        <fgColor rgb="FFE6E6E6"/>
        <bgColor rgb="FFE6E6FF"/>
      </patternFill>
    </fill>
    <fill>
      <patternFill patternType="solid">
        <fgColor rgb="FFE6E6FF"/>
        <bgColor rgb="FFE6E6E6"/>
      </patternFill>
    </fill>
    <fill>
      <patternFill patternType="solid">
        <fgColor rgb="FF000080"/>
        <bgColor rgb="FF000080"/>
      </patternFill>
    </fill>
    <fill>
      <patternFill patternType="solid">
        <fgColor rgb="FFDDDDDD"/>
        <bgColor rgb="FFE6E6E6"/>
      </patternFill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 style="hair">
        <color rgb="FF000080"/>
      </left>
      <right/>
      <top style="hair">
        <color rgb="FF000080"/>
      </top>
      <bottom/>
      <diagonal/>
    </border>
    <border>
      <left/>
      <right/>
      <top style="hair">
        <color rgb="FF000080"/>
      </top>
      <bottom/>
      <diagonal/>
    </border>
    <border>
      <left/>
      <right style="hair">
        <color rgb="FF000080"/>
      </right>
      <top style="hair">
        <color rgb="FF000080"/>
      </top>
      <bottom/>
      <diagonal/>
    </border>
    <border>
      <left style="hair">
        <color rgb="FF000080"/>
      </left>
      <right/>
      <top/>
      <bottom/>
      <diagonal/>
    </border>
    <border>
      <left/>
      <right style="hair">
        <color rgb="FF000080"/>
      </right>
      <top/>
      <bottom/>
      <diagonal/>
    </border>
    <border>
      <left/>
      <right/>
      <top/>
      <bottom style="hair">
        <color rgb="FF000080"/>
      </bottom>
      <diagonal/>
    </border>
    <border>
      <left style="hair">
        <color rgb="FF000080"/>
      </left>
      <right/>
      <top/>
      <bottom style="hair">
        <color rgb="FF000080"/>
      </bottom>
      <diagonal/>
    </border>
    <border>
      <left/>
      <right style="hair">
        <color rgb="FF000080"/>
      </right>
      <top/>
      <bottom style="hair">
        <color rgb="FF000080"/>
      </bottom>
      <diagonal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hair">
        <color rgb="FF55308D"/>
      </left>
      <right style="hair">
        <color rgb="FF55308D"/>
      </right>
      <top style="hair">
        <color rgb="FF55308D"/>
      </top>
      <bottom style="hair">
        <color rgb="FF55308D"/>
      </bottom>
      <diagonal/>
    </border>
    <border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>
      <left/>
      <right style="hair">
        <color rgb="FF2A6099"/>
      </right>
      <top style="hair">
        <color rgb="FF2A6099"/>
      </top>
      <bottom style="hair">
        <color rgb="FF2A6099"/>
      </bottom>
      <diagonal/>
    </border>
    <border>
      <left style="hair"/>
      <right style="hair"/>
      <top/>
      <bottom/>
      <diagonal/>
    </border>
  </borders>
  <cellStyleXfs count="22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6" fontId="0" fillId="2" borderId="1" applyAlignment="1">
      <alignment horizontal="general" vertical="center"/>
    </xf>
    <xf numFmtId="167" fontId="4" fillId="2" borderId="1" applyAlignment="1">
      <alignment horizontal="general" vertical="center"/>
    </xf>
  </cellStyleXfs>
  <cellXfs count="52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right" vertical="center"/>
    </xf>
    <xf numFmtId="0" fontId="7" fillId="6" borderId="11" applyAlignment="1" pivotButton="0" quotePrefix="0" xfId="0">
      <alignment horizontal="general" vertical="center"/>
    </xf>
    <xf numFmtId="0" fontId="8" fillId="7" borderId="12" applyAlignment="1" pivotButton="0" quotePrefix="0" xfId="0">
      <alignment horizontal="right" vertical="center"/>
    </xf>
    <xf numFmtId="0" fontId="8" fillId="7" borderId="13" applyAlignment="1" pivotButton="0" quotePrefix="0" xfId="0">
      <alignment horizontal="right" vertical="center"/>
    </xf>
    <xf numFmtId="0" fontId="0" fillId="7" borderId="11" applyAlignment="1" pivotButton="0" quotePrefix="0" xfId="0">
      <alignment horizontal="general" vertical="center"/>
    </xf>
    <xf numFmtId="0" fontId="0" fillId="0" borderId="12" applyAlignment="1" pivotButton="0" quotePrefix="0" xfId="0">
      <alignment horizontal="right" vertical="center"/>
    </xf>
    <xf numFmtId="0" fontId="0" fillId="0" borderId="13" applyAlignment="1" pivotButton="0" quotePrefix="0" xfId="0">
      <alignment horizontal="right" vertical="center"/>
    </xf>
    <xf numFmtId="0" fontId="0" fillId="7" borderId="14" applyAlignment="1" pivotButton="0" quotePrefix="0" xfId="0">
      <alignment horizontal="general" vertical="center"/>
    </xf>
    <xf numFmtId="164" fontId="0" fillId="0" borderId="12" applyAlignment="1" pivotButton="0" quotePrefix="0" xfId="0">
      <alignment horizontal="right" vertical="center"/>
    </xf>
    <xf numFmtId="164" fontId="0" fillId="0" borderId="15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0" fontId="0" fillId="6" borderId="14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bottom"/>
    </xf>
    <xf numFmtId="0" fontId="7" fillId="6" borderId="0" applyAlignment="1" pivotButton="0" quotePrefix="0" xfId="0">
      <alignment horizontal="general" vertical="center"/>
    </xf>
    <xf numFmtId="0" fontId="9" fillId="7" borderId="12" applyAlignment="1" pivotButton="0" quotePrefix="0" xfId="0">
      <alignment horizontal="right" vertical="center"/>
    </xf>
    <xf numFmtId="0" fontId="9" fillId="7" borderId="13" applyAlignment="1" pivotButton="0" quotePrefix="0" xfId="0">
      <alignment horizontal="right" vertical="center"/>
    </xf>
    <xf numFmtId="0" fontId="9" fillId="7" borderId="14" applyAlignment="1" pivotButton="0" quotePrefix="0" xfId="0">
      <alignment horizontal="general" vertical="center"/>
    </xf>
    <xf numFmtId="0" fontId="0" fillId="0" borderId="0" applyAlignment="1" pivotButton="0" quotePrefix="0" xfId="0">
      <alignment horizontal="right" vertical="center"/>
    </xf>
    <xf numFmtId="0" fontId="0" fillId="0" borderId="16" applyAlignment="1" pivotButton="0" quotePrefix="0" xfId="0">
      <alignment horizontal="right" vertical="center"/>
    </xf>
    <xf numFmtId="0" fontId="7" fillId="6" borderId="0" applyAlignment="1" pivotButton="0" quotePrefix="0" xfId="0">
      <alignment horizontal="general" vertical="center"/>
    </xf>
    <xf numFmtId="0" fontId="7" fillId="6" borderId="17" applyAlignment="1" pivotButton="0" quotePrefix="0" xfId="0">
      <alignment horizontal="general" vertical="center"/>
    </xf>
    <xf numFmtId="0" fontId="0" fillId="6" borderId="1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0" borderId="15" applyAlignment="1" pivotButton="0" quotePrefix="0" xfId="0">
      <alignment horizontal="right" vertical="center"/>
    </xf>
    <xf numFmtId="0" fontId="4" fillId="5" borderId="0" applyAlignment="1" pivotButton="0" quotePrefix="0" xfId="35">
      <alignment horizontal="right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7" fillId="6" borderId="11" applyAlignment="1" pivotButton="0" quotePrefix="0" xfId="0">
      <alignment horizontal="general" vertical="center"/>
    </xf>
    <xf numFmtId="0" fontId="8" fillId="7" borderId="12" applyAlignment="1" pivotButton="0" quotePrefix="0" xfId="0">
      <alignment horizontal="right" vertical="center"/>
    </xf>
    <xf numFmtId="0" fontId="8" fillId="7" borderId="13" applyAlignment="1" pivotButton="0" quotePrefix="0" xfId="0">
      <alignment horizontal="right" vertical="center"/>
    </xf>
    <xf numFmtId="0" fontId="0" fillId="7" borderId="11" applyAlignment="1" pivotButton="0" quotePrefix="0" xfId="0">
      <alignment horizontal="general" vertical="center"/>
    </xf>
    <xf numFmtId="0" fontId="0" fillId="0" borderId="12" applyAlignment="1" pivotButton="0" quotePrefix="0" xfId="0">
      <alignment horizontal="right" vertical="center"/>
    </xf>
    <xf numFmtId="0" fontId="0" fillId="0" borderId="13" applyAlignment="1" pivotButton="0" quotePrefix="0" xfId="0">
      <alignment horizontal="right" vertical="center"/>
    </xf>
    <xf numFmtId="0" fontId="0" fillId="7" borderId="14" applyAlignment="1" pivotButton="0" quotePrefix="0" xfId="0">
      <alignment horizontal="general" vertical="center"/>
    </xf>
    <xf numFmtId="164" fontId="0" fillId="0" borderId="12" applyAlignment="1" pivotButton="0" quotePrefix="0" xfId="0">
      <alignment horizontal="right" vertical="center"/>
    </xf>
    <xf numFmtId="164" fontId="0" fillId="0" borderId="15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0" fontId="0" fillId="6" borderId="14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bottom"/>
    </xf>
    <xf numFmtId="0" fontId="7" fillId="6" borderId="0" applyAlignment="1" pivotButton="0" quotePrefix="0" xfId="0">
      <alignment horizontal="general" vertical="center"/>
    </xf>
    <xf numFmtId="0" fontId="9" fillId="7" borderId="12" applyAlignment="1" pivotButton="0" quotePrefix="0" xfId="0">
      <alignment horizontal="right" vertical="center"/>
    </xf>
    <xf numFmtId="0" fontId="9" fillId="7" borderId="13" applyAlignment="1" pivotButton="0" quotePrefix="0" xfId="0">
      <alignment horizontal="right" vertical="center"/>
    </xf>
    <xf numFmtId="0" fontId="9" fillId="7" borderId="14" applyAlignment="1" pivotButton="0" quotePrefix="0" xfId="0">
      <alignment horizontal="general" vertical="center"/>
    </xf>
    <xf numFmtId="0" fontId="0" fillId="0" borderId="16" applyAlignment="1" pivotButton="0" quotePrefix="0" xfId="0">
      <alignment horizontal="right" vertical="center"/>
    </xf>
    <xf numFmtId="0" fontId="7" fillId="6" borderId="17" applyAlignment="1" pivotButton="0" quotePrefix="0" xfId="0">
      <alignment horizontal="general" vertical="center"/>
    </xf>
    <xf numFmtId="0" fontId="0" fillId="6" borderId="1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0" borderId="15" applyAlignment="1" pivotButton="0" quotePrefix="0" xfId="0">
      <alignment horizontal="right" vertical="center"/>
    </xf>
    <xf numFmtId="0" fontId="4" fillId="5" borderId="0" applyAlignment="1" pivotButton="0" quotePrefix="0" xfId="35">
      <alignment horizontal="right" vertical="center"/>
    </xf>
  </cellXfs>
  <cellStyles count="22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Result" xfId="6"/>
    <cellStyle name="Result2" xfId="7"/>
    <cellStyle name="Heading1" xfId="8"/>
    <cellStyle name="Background" xfId="9"/>
    <cellStyle name="Card" xfId="10"/>
    <cellStyle name="Input" xfId="11"/>
    <cellStyle name="Card TL" xfId="12"/>
    <cellStyle name="Card T" xfId="13"/>
    <cellStyle name="Card TR" xfId="14"/>
    <cellStyle name="Card L" xfId="15"/>
    <cellStyle name="Card R" xfId="16"/>
    <cellStyle name="Card B" xfId="17"/>
    <cellStyle name="Card BL" xfId="18"/>
    <cellStyle name="Card BR" xfId="19"/>
    <cellStyle name="Column Header" xfId="20"/>
    <cellStyle name="Accent 3" xfId="21"/>
  </cellStyles>
  <dxfs count="1">
    <dxf>
      <font>
        <name val="Tahoma"/>
        <family val="2"/>
        <color rgb="FF9C0006"/>
      </font>
    </dxf>
  </dxf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F6F74"/>
      <rgbColor rgb="FF999999"/>
      <rgbColor rgb="FF003366"/>
      <rgbColor rgb="FF339966"/>
      <rgbColor rgb="FF003300"/>
      <rgbColor rgb="FF333300"/>
      <rgbColor rgb="FF993300"/>
      <rgbColor rgb="FF993366"/>
      <rgbColor rgb="FF55308D"/>
      <rgbColor rgb="FF262626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blDaily" displayName="tblDaily" ref="A20:O26" headerRowCount="0" totalsRowCount="1" totalsRowShown="1">
  <tableColumns count="15">
    <tableColumn id="1" name="Daily living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0.xml><?xml version="1.0" encoding="utf-8"?>
<table xmlns="http://schemas.openxmlformats.org/spreadsheetml/2006/main" id="10" name="tblRecreation" displayName="tblRecreation" ref="A64:O68" headerRowCount="0" totalsRowCount="1" totalsRowShown="1">
  <tableColumns count="15">
    <tableColumn id="1" name="Recreation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1.xml><?xml version="1.0" encoding="utf-8"?>
<table xmlns="http://schemas.openxmlformats.org/spreadsheetml/2006/main" id="11" name="tblTotals" displayName="tblTotals" ref="A104:O106" headerRowCount="1" totalsRowCount="0" totalsRowShown="0">
  <tableColumns count="15">
    <tableColumn id="1" name="TOTALS"/>
    <tableColumn id="2" name="JAN"/>
    <tableColumn id="3" name="FEB"/>
    <tableColumn id="4" name="MAR"/>
    <tableColumn id="5" name="APR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YEAR"/>
    <tableColumn id="15" name=" "/>
  </tableColumns>
</table>
</file>

<file path=xl/tables/table12.xml><?xml version="1.0" encoding="utf-8"?>
<table xmlns="http://schemas.openxmlformats.org/spreadsheetml/2006/main" id="12" name="tblTransportation" displayName="tblTransportation" ref="A29:O35" headerRowCount="0" totalsRowCount="1" totalsRowShown="1">
  <tableColumns count="15">
    <tableColumn id="1" name="Transportation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3.xml><?xml version="1.0" encoding="utf-8"?>
<table xmlns="http://schemas.openxmlformats.org/spreadsheetml/2006/main" id="13" name="tblVacations" displayName="tblVacations" ref="A55:O61" headerRowCount="0" totalsRowCount="1" totalsRowShown="1">
  <tableColumns count="15">
    <tableColumn id="1" name="Vaca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2.xml><?xml version="1.0" encoding="utf-8"?>
<table xmlns="http://schemas.openxmlformats.org/spreadsheetml/2006/main" id="2" name="tblDues" displayName="tblDues" ref="A71:O78" headerRowCount="0" totalsRowCount="1" totalsRowShown="1">
  <tableColumns count="15">
    <tableColumn id="1" name="Dues/subscrip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3.xml><?xml version="1.0" encoding="utf-8"?>
<table xmlns="http://schemas.openxmlformats.org/spreadsheetml/2006/main" id="3" name="tblEntertainment" displayName="tblEntertainment" ref="A38:O42" headerRowCount="0" totalsRowCount="1" totalsRowShown="1">
  <tableColumns count="15">
    <tableColumn id="1" name="Entertainment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4.xml><?xml version="1.0" encoding="utf-8"?>
<table xmlns="http://schemas.openxmlformats.org/spreadsheetml/2006/main" id="4" name="tblFinancial" displayName="tblFinancial" ref="A89:O94" headerRowCount="0" totalsRowCount="1" totalsRowShown="1">
  <tableColumns count="15">
    <tableColumn id="1" name="Financial obliga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5.xml><?xml version="1.0" encoding="utf-8"?>
<table xmlns="http://schemas.openxmlformats.org/spreadsheetml/2006/main" id="5" name="tblHealth" displayName="tblHealth" ref="A45:O52" headerRowCount="0" totalsRowCount="1" totalsRowShown="1">
  <tableColumns count="15">
    <tableColumn id="1" name="Health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6.xml><?xml version="1.0" encoding="utf-8"?>
<table xmlns="http://schemas.openxmlformats.org/spreadsheetml/2006/main" id="6" name="tblHome" displayName="tblHome" ref="A12:O17" headerRowCount="0" totalsRowCount="1" totalsRowShown="1">
  <tableColumns count="15">
    <tableColumn id="1" name="Home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7.xml><?xml version="1.0" encoding="utf-8"?>
<table xmlns="http://schemas.openxmlformats.org/spreadsheetml/2006/main" id="7" name="tblIncome" displayName="tblIncome" ref="A5:O8" headerRowCount="0" totalsRowCount="1" totalsRowShown="1">
  <tableColumns count="15">
    <tableColumn id="1" name="INCOME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8.xml><?xml version="1.0" encoding="utf-8"?>
<table xmlns="http://schemas.openxmlformats.org/spreadsheetml/2006/main" id="8" name="tblMisc" displayName="tblMisc" ref="A97:O102" headerRowCount="0" totalsRowCount="1" totalsRowShown="1">
  <tableColumns count="15">
    <tableColumn id="1" name="Misc. payment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9.xml><?xml version="1.0" encoding="utf-8"?>
<table xmlns="http://schemas.openxmlformats.org/spreadsheetml/2006/main" id="9" name="tblPersonal" displayName="tblPersonal" ref="A81:O86" headerRowCount="0" totalsRowCount="1" totalsRowShown="1">
  <tableColumns count="15">
    <tableColumn id="1" name="Personal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Relationship Type="http://schemas.openxmlformats.org/officeDocument/2006/relationships/table" Target="/xl/tables/table5.xml" Id="rId5" /><Relationship Type="http://schemas.openxmlformats.org/officeDocument/2006/relationships/table" Target="/xl/tables/table6.xml" Id="rId6" /><Relationship Type="http://schemas.openxmlformats.org/officeDocument/2006/relationships/table" Target="/xl/tables/table7.xml" Id="rId7" /><Relationship Type="http://schemas.openxmlformats.org/officeDocument/2006/relationships/table" Target="/xl/tables/table8.xml" Id="rId8" /><Relationship Type="http://schemas.openxmlformats.org/officeDocument/2006/relationships/table" Target="/xl/tables/table9.xml" Id="rId9" /><Relationship Type="http://schemas.openxmlformats.org/officeDocument/2006/relationships/table" Target="/xl/tables/table10.xml" Id="rId10" /><Relationship Type="http://schemas.openxmlformats.org/officeDocument/2006/relationships/table" Target="/xl/tables/table11.xml" Id="rId11" /><Relationship Type="http://schemas.openxmlformats.org/officeDocument/2006/relationships/table" Target="/xl/tables/table12.xml" Id="rId12" /><Relationship Type="http://schemas.openxmlformats.org/officeDocument/2006/relationships/table" Target="/xl/tables/table13.xml" Id="rId13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tabColor rgb="FF6F6F74"/>
    <outlinePr summaryBelow="1" summaryRight="1"/>
    <pageSetUpPr fitToPage="1"/>
  </sheetPr>
  <dimension ref="A1:O115"/>
  <sheetViews>
    <sheetView showFormulas="0" showGridLines="0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K113" activeCellId="0" sqref="K113"/>
    </sheetView>
  </sheetViews>
  <sheetFormatPr baseColWidth="8" defaultColWidth="8.59375" defaultRowHeight="12.8" zeroHeight="0" outlineLevelRow="0"/>
  <cols>
    <col width="25.71" customWidth="1" style="27" min="1" max="1"/>
    <col width="11.29" customWidth="1" style="28" min="2" max="13"/>
    <col width="12.42" customWidth="1" style="28" min="14" max="14"/>
    <col width="9.140000000000001" customWidth="1" style="27" min="15" max="15"/>
  </cols>
  <sheetData>
    <row r="1" ht="28.5" customHeight="1" s="29">
      <c r="A1" s="27" t="inlineStr">
        <is>
          <t>PERSONAL BUDGET PLANNER (YEARLY)</t>
        </is>
      </c>
    </row>
    <row r="3" ht="17.25" customHeight="1" s="29">
      <c r="A3" s="30" t="inlineStr">
        <is>
          <t>REVENUE</t>
        </is>
      </c>
      <c r="B3" s="31" t="inlineStr">
        <is>
          <t>JAN</t>
        </is>
      </c>
      <c r="C3" s="31" t="inlineStr">
        <is>
          <t>FEB</t>
        </is>
      </c>
      <c r="D3" s="31" t="inlineStr">
        <is>
          <t>MAR</t>
        </is>
      </c>
      <c r="E3" s="31" t="inlineStr">
        <is>
          <t>APR</t>
        </is>
      </c>
      <c r="F3" s="31" t="inlineStr">
        <is>
          <t>MAY</t>
        </is>
      </c>
      <c r="G3" s="31" t="inlineStr">
        <is>
          <t>JUN</t>
        </is>
      </c>
      <c r="H3" s="31" t="inlineStr">
        <is>
          <t>JUL</t>
        </is>
      </c>
      <c r="I3" s="31" t="inlineStr">
        <is>
          <t>AUG</t>
        </is>
      </c>
      <c r="J3" s="31" t="inlineStr">
        <is>
          <t>SEP</t>
        </is>
      </c>
      <c r="K3" s="31" t="inlineStr">
        <is>
          <t>OCT</t>
        </is>
      </c>
      <c r="L3" s="31" t="inlineStr">
        <is>
          <t>NOV</t>
        </is>
      </c>
      <c r="M3" s="31" t="inlineStr">
        <is>
          <t>DEC</t>
        </is>
      </c>
      <c r="N3" s="32" t="inlineStr">
        <is>
          <t>YEAR</t>
        </is>
      </c>
      <c r="O3" s="28" t="n"/>
    </row>
    <row r="4" ht="15" customHeight="1" s="29">
      <c r="A4" s="33" t="inlineStr">
        <is>
          <t>INCOME</t>
        </is>
      </c>
      <c r="B4" s="34" t="n"/>
      <c r="C4" s="34" t="n"/>
      <c r="D4" s="34" t="n"/>
      <c r="E4" s="34" t="n"/>
      <c r="F4" s="34" t="n"/>
      <c r="G4" s="34" t="n"/>
      <c r="H4" s="34" t="n"/>
      <c r="I4" s="34" t="n"/>
      <c r="J4" s="34" t="n"/>
      <c r="K4" s="34" t="n"/>
      <c r="L4" s="34" t="n"/>
      <c r="M4" s="34" t="n"/>
      <c r="N4" s="35" t="n"/>
      <c r="O4" s="28" t="inlineStr">
        <is>
          <t xml:space="preserve"> </t>
        </is>
      </c>
    </row>
    <row r="5" ht="12.8" customHeight="1" s="29">
      <c r="A5" s="36" t="inlineStr">
        <is>
          <t>Wages</t>
        </is>
      </c>
      <c r="B5" s="37" t="n">
        <v>0</v>
      </c>
      <c r="C5" s="37" t="n">
        <v>0</v>
      </c>
      <c r="D5" s="37" t="n">
        <v>0</v>
      </c>
      <c r="E5" s="37" t="n">
        <v>0</v>
      </c>
      <c r="F5" s="37" t="n">
        <v>9631</v>
      </c>
      <c r="G5" s="37" t="n">
        <v>0</v>
      </c>
      <c r="H5" s="37" t="n">
        <v>0</v>
      </c>
      <c r="I5" s="37" t="n">
        <v>0</v>
      </c>
      <c r="J5" s="37" t="n">
        <v>0</v>
      </c>
      <c r="K5" s="37" t="n">
        <v>0</v>
      </c>
      <c r="L5" s="37" t="n">
        <v>0</v>
      </c>
      <c r="M5" s="37" t="n">
        <v>0</v>
      </c>
      <c r="N5" s="38">
        <f>SUM(tblIncome[[#This Row],[Jan]:[Dec]])</f>
        <v/>
      </c>
      <c r="O5" s="39" t="n"/>
    </row>
    <row r="6" ht="12.8" customHeight="1" s="29">
      <c r="A6" s="36" t="inlineStr">
        <is>
          <t>Interest/dividends</t>
        </is>
      </c>
      <c r="B6" s="37" t="n">
        <v>0</v>
      </c>
      <c r="C6" s="37" t="n">
        <v>0</v>
      </c>
      <c r="D6" s="37" t="n">
        <v>0</v>
      </c>
      <c r="E6" s="37" t="n">
        <v>0</v>
      </c>
      <c r="F6" s="37" t="n">
        <v>430</v>
      </c>
      <c r="G6" s="37" t="n">
        <v>0</v>
      </c>
      <c r="H6" s="37" t="n">
        <v>0</v>
      </c>
      <c r="I6" s="37" t="n">
        <v>0</v>
      </c>
      <c r="J6" s="37" t="n">
        <v>0</v>
      </c>
      <c r="K6" s="37" t="n">
        <v>0</v>
      </c>
      <c r="L6" s="37" t="n">
        <v>0</v>
      </c>
      <c r="M6" s="37" t="n">
        <v>0</v>
      </c>
      <c r="N6" s="38">
        <f>SUM(tblIncome[[#This Row],[Jan]:[Dec]])</f>
        <v/>
      </c>
      <c r="O6" s="39" t="n"/>
    </row>
    <row r="7" ht="12.8" customHeight="1" s="29">
      <c r="A7" s="36" t="inlineStr">
        <is>
          <t>Miscellaneous</t>
        </is>
      </c>
      <c r="B7" s="37" t="n">
        <v>0</v>
      </c>
      <c r="C7" s="37" t="n">
        <v>0</v>
      </c>
      <c r="D7" s="37" t="n">
        <v>0</v>
      </c>
      <c r="E7" s="37" t="n">
        <v>0</v>
      </c>
      <c r="F7" s="37" t="n">
        <v>0</v>
      </c>
      <c r="G7" s="37" t="n">
        <v>0</v>
      </c>
      <c r="H7" s="37" t="n">
        <v>0</v>
      </c>
      <c r="I7" s="37" t="n">
        <v>0</v>
      </c>
      <c r="J7" s="37" t="n">
        <v>0</v>
      </c>
      <c r="K7" s="37" t="n">
        <v>0</v>
      </c>
      <c r="L7" s="37" t="n">
        <v>0</v>
      </c>
      <c r="M7" s="37" t="n">
        <v>0</v>
      </c>
      <c r="N7" s="38">
        <f>SUM(tblIncome[[#This Row],[Jan]:[Dec]])</f>
        <v/>
      </c>
      <c r="O7" s="39" t="n"/>
    </row>
    <row r="8" ht="12.8" customHeight="1" s="29">
      <c r="A8" s="40" t="inlineStr">
        <is>
          <t>Total</t>
        </is>
      </c>
      <c r="B8" s="37">
        <f>SUBTOTAL(109,tblIncome[Jan])</f>
        <v/>
      </c>
      <c r="C8" s="37">
        <f>SUBTOTAL(109,tblIncome[Feb])</f>
        <v/>
      </c>
      <c r="D8" s="37">
        <f>SUBTOTAL(109,tblIncome[March])</f>
        <v/>
      </c>
      <c r="E8" s="37">
        <f>SUBTOTAL(109,tblIncome[April])</f>
        <v/>
      </c>
      <c r="F8" s="37">
        <f>SUBTOTAL(109,tblIncome[May])</f>
        <v/>
      </c>
      <c r="G8" s="37">
        <f>SUBTOTAL(109,tblIncome[June])</f>
        <v/>
      </c>
      <c r="H8" s="37">
        <f>SUBTOTAL(109,tblIncome[July])</f>
        <v/>
      </c>
      <c r="I8" s="37">
        <f>SUBTOTAL(109,tblIncome[Aug])</f>
        <v/>
      </c>
      <c r="J8" s="37">
        <f>SUBTOTAL(109,tblIncome[Sept])</f>
        <v/>
      </c>
      <c r="K8" s="37">
        <f>SUBTOTAL(109,tblIncome[Oct])</f>
        <v/>
      </c>
      <c r="L8" s="37">
        <f>SUBTOTAL(109,tblIncome[Nov])</f>
        <v/>
      </c>
      <c r="M8" s="37">
        <f>SUBTOTAL(109,tblIncome[Dec])</f>
        <v/>
      </c>
      <c r="N8" s="38">
        <f>SUBTOTAL(109,tblIncome[Year])</f>
        <v/>
      </c>
      <c r="O8" s="28" t="n"/>
    </row>
    <row r="9" ht="12.8" customHeight="1" s="29">
      <c r="A9" s="41" t="n"/>
    </row>
    <row r="10" ht="13.8" customHeight="1" s="29">
      <c r="A10" s="42" t="inlineStr">
        <is>
          <t>EXPENSES</t>
        </is>
      </c>
      <c r="B10" s="43" t="inlineStr">
        <is>
          <t>JAN</t>
        </is>
      </c>
      <c r="C10" s="43" t="inlineStr">
        <is>
          <t>FEB</t>
        </is>
      </c>
      <c r="D10" s="43" t="inlineStr">
        <is>
          <t>MAR</t>
        </is>
      </c>
      <c r="E10" s="43" t="inlineStr">
        <is>
          <t>APR</t>
        </is>
      </c>
      <c r="F10" s="43" t="inlineStr">
        <is>
          <t>MAY</t>
        </is>
      </c>
      <c r="G10" s="43" t="inlineStr">
        <is>
          <t>JUN</t>
        </is>
      </c>
      <c r="H10" s="43" t="inlineStr">
        <is>
          <t>JUL</t>
        </is>
      </c>
      <c r="I10" s="43" t="inlineStr">
        <is>
          <t>AUG</t>
        </is>
      </c>
      <c r="J10" s="43" t="inlineStr">
        <is>
          <t>SEP</t>
        </is>
      </c>
      <c r="K10" s="43" t="inlineStr">
        <is>
          <t>OCT</t>
        </is>
      </c>
      <c r="L10" s="43" t="inlineStr">
        <is>
          <t>NOV</t>
        </is>
      </c>
      <c r="M10" s="43" t="inlineStr">
        <is>
          <t>DEC</t>
        </is>
      </c>
      <c r="N10" s="44" t="inlineStr">
        <is>
          <t>YEAR</t>
        </is>
      </c>
      <c r="O10" s="28" t="n"/>
    </row>
    <row r="11" ht="12.8" customHeight="1" s="29">
      <c r="A11" s="45" t="inlineStr">
        <is>
          <t>HOME</t>
        </is>
      </c>
      <c r="B11" s="34" t="n"/>
      <c r="C11" s="34" t="n"/>
      <c r="D11" s="34" t="n"/>
      <c r="E11" s="34" t="n"/>
      <c r="F11" s="34" t="n"/>
      <c r="G11" s="34" t="n"/>
      <c r="H11" s="34" t="n"/>
      <c r="I11" s="34" t="n"/>
      <c r="J11" s="34" t="n"/>
      <c r="K11" s="34" t="n"/>
      <c r="L11" s="34" t="n"/>
      <c r="M11" s="34" t="n"/>
      <c r="N11" s="35" t="n"/>
      <c r="O11" s="28" t="n"/>
    </row>
    <row r="12" ht="12.8" customHeight="1" s="29">
      <c r="A12" s="45" t="inlineStr">
        <is>
          <t>Mortgage</t>
        </is>
      </c>
      <c r="B12" s="37" t="n">
        <v>0</v>
      </c>
      <c r="C12" s="37" t="n">
        <v>0</v>
      </c>
      <c r="D12" s="37" t="n">
        <v>0</v>
      </c>
      <c r="E12" s="37" t="n">
        <v>0</v>
      </c>
      <c r="F12" s="37" t="n">
        <v>0</v>
      </c>
      <c r="G12" s="37" t="n">
        <v>0</v>
      </c>
      <c r="H12" s="37" t="n">
        <v>0</v>
      </c>
      <c r="I12" s="37" t="n">
        <v>0</v>
      </c>
      <c r="J12" s="37" t="n">
        <v>0</v>
      </c>
      <c r="K12" s="37" t="n">
        <v>0</v>
      </c>
      <c r="L12" s="37" t="n">
        <v>0</v>
      </c>
      <c r="M12" s="37" t="n">
        <v>0</v>
      </c>
      <c r="N12" s="38">
        <f>SUM(tblHome[[#This Row],[Jan]:[Dec]])</f>
        <v/>
      </c>
      <c r="O12" s="39" t="n"/>
    </row>
    <row r="13" ht="12.8" customHeight="1" s="29">
      <c r="A13" s="45" t="inlineStr">
        <is>
          <t>Insurance</t>
        </is>
      </c>
      <c r="B13" s="37" t="n">
        <v>0</v>
      </c>
      <c r="C13" s="37" t="n">
        <v>0</v>
      </c>
      <c r="D13" s="37" t="n">
        <v>0</v>
      </c>
      <c r="E13" s="37" t="n">
        <v>0</v>
      </c>
      <c r="F13" s="37" t="n">
        <v>0</v>
      </c>
      <c r="G13" s="37" t="n">
        <v>0</v>
      </c>
      <c r="H13" s="37" t="n">
        <v>0</v>
      </c>
      <c r="I13" s="37" t="n">
        <v>0</v>
      </c>
      <c r="J13" s="37" t="n">
        <v>0</v>
      </c>
      <c r="K13" s="37" t="n">
        <v>0</v>
      </c>
      <c r="L13" s="37" t="n">
        <v>0</v>
      </c>
      <c r="M13" s="37" t="n">
        <v>0</v>
      </c>
      <c r="N13" s="38">
        <f>SUM(tblHome[[#This Row],[Jan]:[Dec]])</f>
        <v/>
      </c>
      <c r="O13" s="39" t="n"/>
    </row>
    <row r="14" ht="12.8" customHeight="1" s="29">
      <c r="A14" s="45" t="inlineStr">
        <is>
          <t>Repairs</t>
        </is>
      </c>
      <c r="B14" s="37" t="n">
        <v>0</v>
      </c>
      <c r="C14" s="37" t="n">
        <v>0</v>
      </c>
      <c r="D14" s="37" t="n">
        <v>0</v>
      </c>
      <c r="E14" s="37" t="n">
        <v>0</v>
      </c>
      <c r="F14" s="37" t="n">
        <v>2400</v>
      </c>
      <c r="G14" s="37" t="n">
        <v>0</v>
      </c>
      <c r="H14" s="37" t="n">
        <v>0</v>
      </c>
      <c r="I14" s="37" t="n">
        <v>0</v>
      </c>
      <c r="J14" s="37" t="n">
        <v>0</v>
      </c>
      <c r="K14" s="37" t="n">
        <v>0</v>
      </c>
      <c r="L14" s="37" t="n">
        <v>0</v>
      </c>
      <c r="M14" s="37" t="n">
        <v>0</v>
      </c>
      <c r="N14" s="38">
        <f>SUM(tblHome[[#This Row],[Jan]:[Dec]])</f>
        <v/>
      </c>
      <c r="O14" s="39" t="n"/>
    </row>
    <row r="15" ht="12.8" customHeight="1" s="29">
      <c r="A15" s="45" t="inlineStr">
        <is>
          <t>Services</t>
        </is>
      </c>
      <c r="B15" s="37" t="n">
        <v>0</v>
      </c>
      <c r="C15" s="37" t="n">
        <v>0</v>
      </c>
      <c r="D15" s="37" t="n">
        <v>0</v>
      </c>
      <c r="E15" s="37" t="n">
        <v>0</v>
      </c>
      <c r="F15" s="37" t="n">
        <v>0</v>
      </c>
      <c r="G15" s="37" t="n">
        <v>0</v>
      </c>
      <c r="H15" s="37" t="n">
        <v>0</v>
      </c>
      <c r="I15" s="37" t="n">
        <v>0</v>
      </c>
      <c r="J15" s="37" t="n">
        <v>0</v>
      </c>
      <c r="K15" s="37" t="n">
        <v>0</v>
      </c>
      <c r="L15" s="37" t="n">
        <v>0</v>
      </c>
      <c r="M15" s="37" t="n">
        <v>0</v>
      </c>
      <c r="N15" s="38">
        <f>SUM(tblHome[[#This Row],[Jan]:[Dec]])</f>
        <v/>
      </c>
      <c r="O15" s="39" t="n"/>
    </row>
    <row r="16" ht="12.8" customHeight="1" s="29">
      <c r="A16" s="45" t="inlineStr">
        <is>
          <t>Utilities</t>
        </is>
      </c>
      <c r="B16" s="37" t="n">
        <v>0</v>
      </c>
      <c r="C16" s="37" t="n">
        <v>0</v>
      </c>
      <c r="D16" s="37" t="n">
        <v>0</v>
      </c>
      <c r="E16" s="37" t="n">
        <v>0</v>
      </c>
      <c r="F16" s="37" t="n">
        <v>0</v>
      </c>
      <c r="G16" s="37" t="n">
        <v>0</v>
      </c>
      <c r="H16" s="37" t="n">
        <v>0</v>
      </c>
      <c r="I16" s="37" t="n">
        <v>0</v>
      </c>
      <c r="J16" s="37" t="n">
        <v>0</v>
      </c>
      <c r="K16" s="37" t="n">
        <v>0</v>
      </c>
      <c r="L16" s="37" t="n">
        <v>0</v>
      </c>
      <c r="M16" s="37" t="n">
        <v>0</v>
      </c>
      <c r="N16" s="38">
        <f>SUM(tblHome[[#This Row],[Jan]:[Dec]])</f>
        <v/>
      </c>
      <c r="O16" s="39" t="n"/>
    </row>
    <row r="17" ht="12.8" customHeight="1" s="29">
      <c r="A17" s="40" t="inlineStr">
        <is>
          <t>Total</t>
        </is>
      </c>
      <c r="B17" s="37">
        <f>SUBTOTAL(109,tblHome[Jan])</f>
        <v/>
      </c>
      <c r="C17" s="37">
        <f>SUBTOTAL(109,tblHome[Feb])</f>
        <v/>
      </c>
      <c r="D17" s="37">
        <f>SUBTOTAL(109,tblHome[March])</f>
        <v/>
      </c>
      <c r="E17" s="37">
        <f>SUBTOTAL(109,tblHome[April])</f>
        <v/>
      </c>
      <c r="F17" s="37">
        <f>SUBTOTAL(109,tblHome[May])</f>
        <v/>
      </c>
      <c r="G17" s="37">
        <f>SUBTOTAL(109,tblHome[June])</f>
        <v/>
      </c>
      <c r="H17" s="37">
        <f>SUBTOTAL(109,tblHome[July])</f>
        <v/>
      </c>
      <c r="I17" s="37">
        <f>SUBTOTAL(109,tblHome[Aug])</f>
        <v/>
      </c>
      <c r="J17" s="37">
        <f>SUBTOTAL(109,tblHome[Sept])</f>
        <v/>
      </c>
      <c r="K17" s="37">
        <f>SUBTOTAL(109,tblHome[Oct])</f>
        <v/>
      </c>
      <c r="L17" s="37">
        <f>SUBTOTAL(109,tblHome[Nov])</f>
        <v/>
      </c>
      <c r="M17" s="37">
        <f>SUBTOTAL(109,tblHome[Dec])</f>
        <v/>
      </c>
      <c r="N17" s="38">
        <f>SUBTOTAL(109,tblHome[Year])</f>
        <v/>
      </c>
      <c r="O17" s="28" t="n"/>
    </row>
    <row r="18" ht="12.8" customHeight="1" s="29">
      <c r="A18" s="41" t="n"/>
    </row>
    <row r="19" ht="12.8" customHeight="1" s="29">
      <c r="A19" s="42" t="inlineStr">
        <is>
          <t>DAILY LIVING</t>
        </is>
      </c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46" t="n"/>
      <c r="O19" s="28" t="n"/>
    </row>
    <row r="20" ht="12.8" customHeight="1" s="29">
      <c r="A20" s="45" t="inlineStr">
        <is>
          <t xml:space="preserve">Groceries </t>
        </is>
      </c>
      <c r="B20" s="37" t="n">
        <v>0</v>
      </c>
      <c r="C20" s="37" t="n">
        <v>0</v>
      </c>
      <c r="D20" s="37" t="n">
        <v>0</v>
      </c>
      <c r="E20" s="37" t="n">
        <v>0</v>
      </c>
      <c r="F20" s="37" t="n">
        <v>600</v>
      </c>
      <c r="G20" s="37" t="n">
        <v>0</v>
      </c>
      <c r="H20" s="37" t="n">
        <v>0</v>
      </c>
      <c r="I20" s="37" t="n">
        <v>0</v>
      </c>
      <c r="J20" s="37" t="n">
        <v>0</v>
      </c>
      <c r="K20" s="37" t="n">
        <v>0</v>
      </c>
      <c r="L20" s="37" t="n">
        <v>0</v>
      </c>
      <c r="M20" s="37" t="n">
        <v>0</v>
      </c>
      <c r="N20" s="38">
        <f>SUM(tblDaily[[#This Row],[Jan]:[Dec]])</f>
        <v/>
      </c>
      <c r="O20" s="39" t="n"/>
    </row>
    <row r="21" ht="12.8" customHeight="1" s="29">
      <c r="A21" s="45" t="inlineStr">
        <is>
          <t>Dining out</t>
        </is>
      </c>
      <c r="B21" s="37" t="n">
        <v>0</v>
      </c>
      <c r="C21" s="37" t="n">
        <v>0</v>
      </c>
      <c r="D21" s="37" t="n">
        <v>0</v>
      </c>
      <c r="E21" s="37" t="n">
        <v>0</v>
      </c>
      <c r="F21" s="37" t="n">
        <v>0</v>
      </c>
      <c r="G21" s="37" t="n">
        <v>0</v>
      </c>
      <c r="H21" s="37" t="n">
        <v>0</v>
      </c>
      <c r="I21" s="37" t="n">
        <v>0</v>
      </c>
      <c r="J21" s="37" t="n">
        <v>0</v>
      </c>
      <c r="K21" s="37" t="n">
        <v>0</v>
      </c>
      <c r="L21" s="37" t="n">
        <v>0</v>
      </c>
      <c r="M21" s="37" t="n">
        <v>0</v>
      </c>
      <c r="N21" s="38">
        <f>SUM(tblDaily[[#This Row],[Jan]:[Dec]])</f>
        <v/>
      </c>
      <c r="O21" s="39" t="n"/>
    </row>
    <row r="22" ht="12.8" customHeight="1" s="29">
      <c r="A22" s="45" t="inlineStr">
        <is>
          <t>misc</t>
        </is>
      </c>
      <c r="B22" s="37" t="n">
        <v>0</v>
      </c>
      <c r="C22" s="37" t="n">
        <v>0</v>
      </c>
      <c r="D22" s="37" t="n">
        <v>0</v>
      </c>
      <c r="E22" s="37" t="n">
        <v>0</v>
      </c>
      <c r="F22" s="37" t="n">
        <v>0</v>
      </c>
      <c r="G22" s="37" t="n">
        <v>0</v>
      </c>
      <c r="H22" s="37" t="n">
        <v>0</v>
      </c>
      <c r="I22" s="37" t="n">
        <v>0</v>
      </c>
      <c r="J22" s="37" t="n">
        <v>0</v>
      </c>
      <c r="K22" s="37" t="n">
        <v>0</v>
      </c>
      <c r="L22" s="37" t="n">
        <v>0</v>
      </c>
      <c r="M22" s="37" t="n">
        <v>0</v>
      </c>
      <c r="N22" s="38">
        <f>SUM(tblDaily[[#This Row],[Jan]:[Dec]])</f>
        <v/>
      </c>
      <c r="O22" s="39" t="n"/>
    </row>
    <row r="23" ht="12.8" customHeight="1" s="29">
      <c r="A23" s="45" t="inlineStr">
        <is>
          <t>misc</t>
        </is>
      </c>
      <c r="B23" s="37" t="n">
        <v>0</v>
      </c>
      <c r="C23" s="37" t="n">
        <v>0</v>
      </c>
      <c r="D23" s="37" t="n">
        <v>0</v>
      </c>
      <c r="E23" s="37" t="n">
        <v>0</v>
      </c>
      <c r="F23" s="37" t="n">
        <v>0</v>
      </c>
      <c r="G23" s="37" t="n">
        <v>0</v>
      </c>
      <c r="H23" s="37" t="n">
        <v>0</v>
      </c>
      <c r="I23" s="37" t="n">
        <v>0</v>
      </c>
      <c r="J23" s="37" t="n">
        <v>0</v>
      </c>
      <c r="K23" s="37" t="n">
        <v>0</v>
      </c>
      <c r="L23" s="37" t="n">
        <v>0</v>
      </c>
      <c r="M23" s="37" t="n">
        <v>0</v>
      </c>
      <c r="N23" s="38">
        <f>SUM(tblDaily[[#This Row],[Jan]:[Dec]])</f>
        <v/>
      </c>
      <c r="O23" s="39" t="n"/>
    </row>
    <row r="24" ht="12.8" customHeight="1" s="29">
      <c r="A24" s="45" t="inlineStr">
        <is>
          <t>misc</t>
        </is>
      </c>
      <c r="B24" s="37" t="n">
        <v>0</v>
      </c>
      <c r="C24" s="37" t="n">
        <v>0</v>
      </c>
      <c r="D24" s="37" t="n">
        <v>0</v>
      </c>
      <c r="E24" s="37" t="n">
        <v>0</v>
      </c>
      <c r="F24" s="37" t="n">
        <v>0</v>
      </c>
      <c r="G24" s="37" t="n">
        <v>0</v>
      </c>
      <c r="H24" s="37" t="n">
        <v>0</v>
      </c>
      <c r="I24" s="37" t="n">
        <v>0</v>
      </c>
      <c r="J24" s="37" t="n">
        <v>0</v>
      </c>
      <c r="K24" s="37" t="n">
        <v>0</v>
      </c>
      <c r="L24" s="37" t="n">
        <v>0</v>
      </c>
      <c r="M24" s="37" t="n">
        <v>0</v>
      </c>
      <c r="N24" s="38">
        <f>SUM(tblDaily[[#This Row],[Jan]:[Dec]])</f>
        <v/>
      </c>
      <c r="O24" s="39" t="n"/>
    </row>
    <row r="25" ht="12.8" customHeight="1" s="29">
      <c r="A25" s="45" t="inlineStr">
        <is>
          <t>MISC</t>
        </is>
      </c>
      <c r="B25" s="37" t="n">
        <v>0</v>
      </c>
      <c r="C25" s="37" t="n">
        <v>0</v>
      </c>
      <c r="D25" s="37" t="n">
        <v>0</v>
      </c>
      <c r="E25" s="37" t="n">
        <v>0</v>
      </c>
      <c r="F25" s="37" t="n">
        <v>0</v>
      </c>
      <c r="G25" s="37" t="n">
        <v>0</v>
      </c>
      <c r="H25" s="37" t="n">
        <v>0</v>
      </c>
      <c r="I25" s="37" t="n">
        <v>0</v>
      </c>
      <c r="J25" s="37" t="n">
        <v>0</v>
      </c>
      <c r="K25" s="37" t="n">
        <v>0</v>
      </c>
      <c r="L25" s="37" t="n">
        <v>0</v>
      </c>
      <c r="M25" s="37" t="n">
        <v>0</v>
      </c>
      <c r="N25" s="38">
        <f>SUM(tblDaily[[#This Row],[Jan]:[Dec]])</f>
        <v/>
      </c>
      <c r="O25" s="39" t="n"/>
    </row>
    <row r="26" ht="12.8" customHeight="1" s="29">
      <c r="A26" s="40" t="inlineStr">
        <is>
          <t>Total</t>
        </is>
      </c>
      <c r="B26" s="37">
        <f>SUBTOTAL(109,tblDaily[Jan])</f>
        <v/>
      </c>
      <c r="C26" s="37">
        <f>SUBTOTAL(109,tblDaily[Feb])</f>
        <v/>
      </c>
      <c r="D26" s="37">
        <f>SUBTOTAL(109,tblDaily[March])</f>
        <v/>
      </c>
      <c r="E26" s="37">
        <f>SUBTOTAL(109,tblDaily[April])</f>
        <v/>
      </c>
      <c r="F26" s="37">
        <f>SUBTOTAL(109,tblDaily[May])</f>
        <v/>
      </c>
      <c r="G26" s="37">
        <f>SUBTOTAL(109,tblDaily[June])</f>
        <v/>
      </c>
      <c r="H26" s="37">
        <f>SUBTOTAL(109,tblDaily[July])</f>
        <v/>
      </c>
      <c r="I26" s="37">
        <f>SUBTOTAL(109,tblDaily[Aug])</f>
        <v/>
      </c>
      <c r="J26" s="37">
        <f>SUBTOTAL(109,tblDaily[Sept])</f>
        <v/>
      </c>
      <c r="K26" s="37">
        <f>SUBTOTAL(109,tblDaily[Oct])</f>
        <v/>
      </c>
      <c r="L26" s="37">
        <f>SUBTOTAL(109,tblDaily[Nov])</f>
        <v/>
      </c>
      <c r="M26" s="37">
        <f>SUBTOTAL(109,tblDaily[Dec])</f>
        <v/>
      </c>
      <c r="N26" s="38">
        <f>SUBTOTAL(109,tblDaily[Year])</f>
        <v/>
      </c>
      <c r="O26" s="28" t="n"/>
    </row>
    <row r="27" ht="12.8" customHeight="1" s="29">
      <c r="A27" s="41" t="n"/>
    </row>
    <row r="28" ht="12.8" customHeight="1" s="29">
      <c r="A28" s="42" t="inlineStr">
        <is>
          <t>TRANSPORTATION</t>
        </is>
      </c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</row>
    <row r="29" ht="12.8" customHeight="1" s="29">
      <c r="A29" s="45" t="inlineStr">
        <is>
          <t>Public transportation</t>
        </is>
      </c>
      <c r="B29" s="37" t="n">
        <v>0</v>
      </c>
      <c r="C29" s="37" t="n">
        <v>0</v>
      </c>
      <c r="D29" s="37" t="n">
        <v>0</v>
      </c>
      <c r="E29" s="37" t="n">
        <v>0</v>
      </c>
      <c r="F29" s="37" t="n">
        <v>0</v>
      </c>
      <c r="G29" s="37" t="n">
        <v>0</v>
      </c>
      <c r="H29" s="37" t="n">
        <v>0</v>
      </c>
      <c r="I29" s="37" t="n">
        <v>0</v>
      </c>
      <c r="J29" s="37" t="n">
        <v>0</v>
      </c>
      <c r="K29" s="37" t="n">
        <v>0</v>
      </c>
      <c r="L29" s="37" t="n">
        <v>0</v>
      </c>
      <c r="M29" s="37" t="n">
        <v>0</v>
      </c>
      <c r="N29" s="38">
        <f>SUM(tblTransportation[[#This Row],[Jan]:[Dec]])</f>
        <v/>
      </c>
      <c r="O29" s="39" t="n"/>
    </row>
    <row r="30" ht="12.8" customHeight="1" s="29">
      <c r="A30" s="45" t="inlineStr">
        <is>
          <t>Fuel</t>
        </is>
      </c>
      <c r="B30" s="37" t="n">
        <v>0</v>
      </c>
      <c r="C30" s="37" t="n">
        <v>0</v>
      </c>
      <c r="D30" s="37" t="n">
        <v>0</v>
      </c>
      <c r="E30" s="37" t="n">
        <v>0</v>
      </c>
      <c r="F30" s="37" t="n">
        <v>0</v>
      </c>
      <c r="G30" s="37" t="n">
        <v>0</v>
      </c>
      <c r="H30" s="37" t="n">
        <v>0</v>
      </c>
      <c r="I30" s="37" t="n">
        <v>0</v>
      </c>
      <c r="J30" s="37" t="n">
        <v>0</v>
      </c>
      <c r="K30" s="37" t="n">
        <v>0</v>
      </c>
      <c r="L30" s="37" t="n">
        <v>0</v>
      </c>
      <c r="M30" s="37" t="n">
        <v>0</v>
      </c>
      <c r="N30" s="38">
        <f>SUM(tblTransportation[[#This Row],[Jan]:[Dec]])</f>
        <v/>
      </c>
      <c r="O30" s="39" t="n"/>
    </row>
    <row r="31" ht="12.8" customHeight="1" s="29">
      <c r="A31" s="45" t="inlineStr">
        <is>
          <t>Repairs</t>
        </is>
      </c>
      <c r="B31" s="37" t="n">
        <v>0</v>
      </c>
      <c r="C31" s="37" t="n">
        <v>0</v>
      </c>
      <c r="D31" s="37" t="n">
        <v>0</v>
      </c>
      <c r="E31" s="37" t="n">
        <v>0</v>
      </c>
      <c r="F31" s="37" t="n">
        <v>0</v>
      </c>
      <c r="G31" s="37" t="n">
        <v>0</v>
      </c>
      <c r="H31" s="37" t="n">
        <v>0</v>
      </c>
      <c r="I31" s="37" t="n">
        <v>0</v>
      </c>
      <c r="J31" s="37" t="n">
        <v>0</v>
      </c>
      <c r="K31" s="37" t="n">
        <v>0</v>
      </c>
      <c r="L31" s="37" t="n">
        <v>0</v>
      </c>
      <c r="M31" s="37" t="n">
        <v>0</v>
      </c>
      <c r="N31" s="38">
        <f>SUM(tblTransportation[[#This Row],[Jan]:[Dec]])</f>
        <v/>
      </c>
      <c r="O31" s="39" t="n"/>
    </row>
    <row r="32" ht="12.8" customHeight="1" s="29">
      <c r="A32" s="45" t="inlineStr">
        <is>
          <t>Car wash/detailing services</t>
        </is>
      </c>
      <c r="B32" s="37" t="n">
        <v>0</v>
      </c>
      <c r="C32" s="37" t="n">
        <v>0</v>
      </c>
      <c r="D32" s="37" t="n">
        <v>0</v>
      </c>
      <c r="E32" s="37" t="n">
        <v>0</v>
      </c>
      <c r="F32" s="37" t="n">
        <v>0</v>
      </c>
      <c r="G32" s="37" t="n">
        <v>0</v>
      </c>
      <c r="H32" s="37" t="n">
        <v>0</v>
      </c>
      <c r="I32" s="37" t="n">
        <v>0</v>
      </c>
      <c r="J32" s="37" t="n">
        <v>0</v>
      </c>
      <c r="K32" s="37" t="n">
        <v>0</v>
      </c>
      <c r="L32" s="37" t="n">
        <v>0</v>
      </c>
      <c r="M32" s="37" t="n">
        <v>0</v>
      </c>
      <c r="N32" s="38">
        <f>SUM(tblTransportation[[#This Row],[Jan]:[Dec]])</f>
        <v/>
      </c>
      <c r="O32" s="39" t="n"/>
    </row>
    <row r="33" ht="12.8" customHeight="1" s="29">
      <c r="A33" s="45" t="inlineStr">
        <is>
          <t>Parking</t>
        </is>
      </c>
      <c r="B33" s="37" t="n">
        <v>0</v>
      </c>
      <c r="C33" s="37" t="n">
        <v>0</v>
      </c>
      <c r="D33" s="37" t="n">
        <v>0</v>
      </c>
      <c r="E33" s="37" t="n">
        <v>0</v>
      </c>
      <c r="F33" s="37" t="n">
        <v>0</v>
      </c>
      <c r="G33" s="37" t="n">
        <v>0</v>
      </c>
      <c r="H33" s="37" t="n">
        <v>0</v>
      </c>
      <c r="I33" s="37" t="n">
        <v>0</v>
      </c>
      <c r="J33" s="37" t="n">
        <v>0</v>
      </c>
      <c r="K33" s="37" t="n">
        <v>0</v>
      </c>
      <c r="L33" s="37" t="n">
        <v>0</v>
      </c>
      <c r="M33" s="37" t="n">
        <v>0</v>
      </c>
      <c r="N33" s="38">
        <f>SUM(tblTransportation[[#This Row],[Jan]:[Dec]])</f>
        <v/>
      </c>
      <c r="O33" s="39" t="n"/>
    </row>
    <row r="34" ht="12.8" customHeight="1" s="29">
      <c r="A34" s="45" t="inlineStr">
        <is>
          <t>Insurance</t>
        </is>
      </c>
      <c r="B34" s="37" t="n">
        <v>0</v>
      </c>
      <c r="C34" s="37" t="n">
        <v>0</v>
      </c>
      <c r="D34" s="37" t="n">
        <v>0</v>
      </c>
      <c r="E34" s="37" t="n">
        <v>0</v>
      </c>
      <c r="F34" s="37" t="n">
        <v>0</v>
      </c>
      <c r="G34" s="37" t="n">
        <v>0</v>
      </c>
      <c r="H34" s="37" t="n">
        <v>0</v>
      </c>
      <c r="I34" s="37" t="n">
        <v>0</v>
      </c>
      <c r="J34" s="37" t="n">
        <v>0</v>
      </c>
      <c r="K34" s="37" t="n">
        <v>0</v>
      </c>
      <c r="L34" s="37" t="n">
        <v>0</v>
      </c>
      <c r="M34" s="37" t="n">
        <v>0</v>
      </c>
      <c r="N34" s="38">
        <f>SUM(tblTransportation[[#This Row],[Jan]:[Dec]])</f>
        <v/>
      </c>
      <c r="O34" s="39" t="n"/>
    </row>
    <row r="35" ht="12.8" customHeight="1" s="29">
      <c r="A35" s="40" t="inlineStr">
        <is>
          <t>Total</t>
        </is>
      </c>
      <c r="B35" s="37">
        <f>SUBTOTAL(109,tblTransportation[Jan])</f>
        <v/>
      </c>
      <c r="C35" s="37">
        <f>SUBTOTAL(109,tblTransportation[Feb])</f>
        <v/>
      </c>
      <c r="D35" s="37">
        <f>SUBTOTAL(109,tblTransportation[March])</f>
        <v/>
      </c>
      <c r="E35" s="37">
        <f>SUBTOTAL(109,tblTransportation[April])</f>
        <v/>
      </c>
      <c r="F35" s="37">
        <f>SUBTOTAL(109,tblTransportation[May])</f>
        <v/>
      </c>
      <c r="G35" s="37">
        <f>SUBTOTAL(109,tblTransportation[June])</f>
        <v/>
      </c>
      <c r="H35" s="37">
        <f>SUBTOTAL(109,tblTransportation[July])</f>
        <v/>
      </c>
      <c r="I35" s="37">
        <f>SUBTOTAL(109,tblTransportation[Aug])</f>
        <v/>
      </c>
      <c r="J35" s="37">
        <f>SUBTOTAL(109,tblTransportation[Sept])</f>
        <v/>
      </c>
      <c r="K35" s="37">
        <f>SUBTOTAL(109,tblTransportation[Oct])</f>
        <v/>
      </c>
      <c r="L35" s="37">
        <f>SUBTOTAL(109,tblTransportation[Nov])</f>
        <v/>
      </c>
      <c r="M35" s="37">
        <f>SUBTOTAL(109,tblTransportation[Dec])</f>
        <v/>
      </c>
      <c r="N35" s="38">
        <f>SUBTOTAL(109,tblTransportation[Year])</f>
        <v/>
      </c>
      <c r="O35" s="28" t="n"/>
    </row>
    <row r="36" ht="12.8" customHeight="1" s="29">
      <c r="A36" s="41" t="n"/>
    </row>
    <row r="37" ht="12.8" customHeight="1" s="29">
      <c r="A37" s="42" t="inlineStr">
        <is>
          <t>ENTERTAINMENT</t>
        </is>
      </c>
      <c r="O37" s="28" t="n"/>
    </row>
    <row r="38" ht="12.8" customHeight="1" s="29">
      <c r="A38" s="45" t="inlineStr">
        <is>
          <t>Cable TV</t>
        </is>
      </c>
      <c r="B38" s="37" t="n">
        <v>0</v>
      </c>
      <c r="C38" s="37" t="n">
        <v>0</v>
      </c>
      <c r="D38" s="37" t="n">
        <v>0</v>
      </c>
      <c r="E38" s="37" t="n">
        <v>0</v>
      </c>
      <c r="F38" s="37" t="n">
        <v>0</v>
      </c>
      <c r="G38" s="37" t="n">
        <v>0</v>
      </c>
      <c r="H38" s="37" t="n">
        <v>0</v>
      </c>
      <c r="I38" s="37" t="n">
        <v>0</v>
      </c>
      <c r="J38" s="37" t="n">
        <v>0</v>
      </c>
      <c r="K38" s="37" t="n">
        <v>0</v>
      </c>
      <c r="L38" s="37" t="n">
        <v>0</v>
      </c>
      <c r="M38" s="37" t="n">
        <v>0</v>
      </c>
      <c r="N38" s="38">
        <f>SUM(tblEntertainment[[#This Row],[Jan]:[Dec]])</f>
        <v/>
      </c>
      <c r="O38" s="39" t="n"/>
    </row>
    <row r="39" ht="12.8" customHeight="1" s="29">
      <c r="A39" s="45" t="inlineStr">
        <is>
          <t>Books/Games</t>
        </is>
      </c>
      <c r="B39" s="37" t="n">
        <v>0</v>
      </c>
      <c r="C39" s="37" t="n">
        <v>0</v>
      </c>
      <c r="D39" s="37" t="n">
        <v>0</v>
      </c>
      <c r="E39" s="37" t="n">
        <v>0</v>
      </c>
      <c r="F39" s="37" t="n">
        <v>0</v>
      </c>
      <c r="G39" s="37" t="n">
        <v>0</v>
      </c>
      <c r="H39" s="37" t="n">
        <v>0</v>
      </c>
      <c r="I39" s="37" t="n">
        <v>0</v>
      </c>
      <c r="J39" s="37" t="n">
        <v>0</v>
      </c>
      <c r="K39" s="37" t="n">
        <v>0</v>
      </c>
      <c r="L39" s="37" t="n">
        <v>0</v>
      </c>
      <c r="M39" s="37" t="n">
        <v>0</v>
      </c>
      <c r="N39" s="38">
        <f>SUM(tblEntertainment[[#This Row],[Jan]:[Dec]])</f>
        <v/>
      </c>
      <c r="O39" s="39" t="n"/>
    </row>
    <row r="40" ht="12.8" customHeight="1" s="29">
      <c r="A40" s="45" t="inlineStr">
        <is>
          <t>Movies/plays</t>
        </is>
      </c>
      <c r="B40" s="37" t="n">
        <v>0</v>
      </c>
      <c r="C40" s="37" t="n">
        <v>0</v>
      </c>
      <c r="D40" s="37" t="n">
        <v>0</v>
      </c>
      <c r="E40" s="37" t="n">
        <v>0</v>
      </c>
      <c r="F40" s="37" t="n">
        <v>0</v>
      </c>
      <c r="G40" s="37" t="n">
        <v>0</v>
      </c>
      <c r="H40" s="37" t="n">
        <v>0</v>
      </c>
      <c r="I40" s="37" t="n">
        <v>0</v>
      </c>
      <c r="J40" s="37" t="n">
        <v>0</v>
      </c>
      <c r="K40" s="37" t="n">
        <v>0</v>
      </c>
      <c r="L40" s="37" t="n">
        <v>0</v>
      </c>
      <c r="M40" s="37" t="n">
        <v>0</v>
      </c>
      <c r="N40" s="38">
        <f>SUM(tblEntertainment[[#This Row],[Jan]:[Dec]])</f>
        <v/>
      </c>
      <c r="O40" s="39" t="n"/>
    </row>
    <row r="41" ht="12.8" customHeight="1" s="29">
      <c r="A41" s="45" t="inlineStr">
        <is>
          <t>Concerts/clubs</t>
        </is>
      </c>
      <c r="B41" s="37" t="n">
        <v>0</v>
      </c>
      <c r="C41" s="37" t="n">
        <v>0</v>
      </c>
      <c r="D41" s="37" t="n">
        <v>0</v>
      </c>
      <c r="E41" s="37" t="n">
        <v>0</v>
      </c>
      <c r="F41" s="37" t="n">
        <v>0</v>
      </c>
      <c r="G41" s="37" t="n">
        <v>0</v>
      </c>
      <c r="H41" s="37" t="n">
        <v>0</v>
      </c>
      <c r="I41" s="37" t="n">
        <v>0</v>
      </c>
      <c r="J41" s="37" t="n">
        <v>0</v>
      </c>
      <c r="K41" s="37" t="n">
        <v>0</v>
      </c>
      <c r="L41" s="37" t="n">
        <v>0</v>
      </c>
      <c r="M41" s="37" t="n">
        <v>0</v>
      </c>
      <c r="N41" s="38">
        <f>SUM(tblEntertainment[[#This Row],[Jan]:[Dec]])</f>
        <v/>
      </c>
      <c r="O41" s="39" t="n"/>
    </row>
    <row r="42" ht="12.8" customHeight="1" s="29">
      <c r="A42" s="40" t="inlineStr">
        <is>
          <t>Total</t>
        </is>
      </c>
      <c r="B42" s="37">
        <f>SUBTOTAL(109,tblEntertainment[Jan])</f>
        <v/>
      </c>
      <c r="C42" s="37">
        <f>SUBTOTAL(109,tblEntertainment[Feb])</f>
        <v/>
      </c>
      <c r="D42" s="37">
        <f>SUBTOTAL(109,tblEntertainment[March])</f>
        <v/>
      </c>
      <c r="E42" s="37">
        <f>SUBTOTAL(109,tblEntertainment[April])</f>
        <v/>
      </c>
      <c r="F42" s="37">
        <f>SUBTOTAL(109,tblEntertainment[May])</f>
        <v/>
      </c>
      <c r="G42" s="37">
        <f>SUBTOTAL(109,tblEntertainment[June])</f>
        <v/>
      </c>
      <c r="H42" s="37">
        <f>SUBTOTAL(109,tblEntertainment[July])</f>
        <v/>
      </c>
      <c r="I42" s="37">
        <f>SUBTOTAL(109,tblEntertainment[Aug])</f>
        <v/>
      </c>
      <c r="J42" s="37">
        <f>SUBTOTAL(109,tblEntertainment[Sept])</f>
        <v/>
      </c>
      <c r="K42" s="37">
        <f>SUBTOTAL(109,tblEntertainment[Oct])</f>
        <v/>
      </c>
      <c r="L42" s="37">
        <f>SUBTOTAL(109,tblEntertainment[Nov])</f>
        <v/>
      </c>
      <c r="M42" s="37">
        <f>SUBTOTAL(109,tblEntertainment[Dec])</f>
        <v/>
      </c>
      <c r="N42" s="38">
        <f>SUBTOTAL(109,tblEntertainment[Year])</f>
        <v/>
      </c>
      <c r="O42" s="28" t="n"/>
    </row>
    <row r="43" ht="12.8" customHeight="1" s="29">
      <c r="A43" s="41" t="n"/>
    </row>
    <row r="44" ht="12.8" customHeight="1" s="29">
      <c r="A44" s="42" t="inlineStr">
        <is>
          <t>HEALTH</t>
        </is>
      </c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</row>
    <row r="45" ht="12.8" customHeight="1" s="29">
      <c r="A45" s="45" t="inlineStr">
        <is>
          <t>Health club dues</t>
        </is>
      </c>
      <c r="B45" s="37" t="n">
        <v>0</v>
      </c>
      <c r="C45" s="37" t="n">
        <v>0</v>
      </c>
      <c r="D45" s="37" t="n">
        <v>0</v>
      </c>
      <c r="E45" s="37" t="n">
        <v>0</v>
      </c>
      <c r="F45" s="37" t="n">
        <v>0</v>
      </c>
      <c r="G45" s="37" t="n">
        <v>0</v>
      </c>
      <c r="H45" s="37" t="n">
        <v>0</v>
      </c>
      <c r="I45" s="37" t="n">
        <v>0</v>
      </c>
      <c r="J45" s="37" t="n">
        <v>0</v>
      </c>
      <c r="K45" s="37" t="n">
        <v>0</v>
      </c>
      <c r="L45" s="37" t="n">
        <v>0</v>
      </c>
      <c r="M45" s="37" t="n">
        <v>0</v>
      </c>
      <c r="N45" s="38">
        <f>SUM(tblHealth[[#This Row],[Jan]:[Dec]])</f>
        <v/>
      </c>
      <c r="O45" s="39" t="n"/>
    </row>
    <row r="46" ht="12.8" customHeight="1" s="29">
      <c r="A46" s="45" t="inlineStr">
        <is>
          <t>Insurance</t>
        </is>
      </c>
      <c r="B46" s="37" t="n">
        <v>0</v>
      </c>
      <c r="C46" s="37" t="n">
        <v>0</v>
      </c>
      <c r="D46" s="37" t="n">
        <v>0</v>
      </c>
      <c r="E46" s="37" t="n">
        <v>0</v>
      </c>
      <c r="F46" s="37" t="n">
        <v>0</v>
      </c>
      <c r="G46" s="37" t="n">
        <v>0</v>
      </c>
      <c r="H46" s="37" t="n">
        <v>0</v>
      </c>
      <c r="I46" s="37" t="n">
        <v>0</v>
      </c>
      <c r="J46" s="37" t="n">
        <v>0</v>
      </c>
      <c r="K46" s="37" t="n">
        <v>0</v>
      </c>
      <c r="L46" s="37" t="n">
        <v>0</v>
      </c>
      <c r="M46" s="37" t="n">
        <v>0</v>
      </c>
      <c r="N46" s="38">
        <f>SUM(tblHealth[[#This Row],[Jan]:[Dec]])</f>
        <v/>
      </c>
      <c r="O46" s="39" t="n"/>
    </row>
    <row r="47" ht="12.8" customHeight="1" s="29">
      <c r="A47" s="45" t="inlineStr">
        <is>
          <t>Prescriptions</t>
        </is>
      </c>
      <c r="B47" s="37" t="n">
        <v>0</v>
      </c>
      <c r="C47" s="37" t="n">
        <v>0</v>
      </c>
      <c r="D47" s="37" t="n">
        <v>0</v>
      </c>
      <c r="E47" s="37" t="n">
        <v>0</v>
      </c>
      <c r="F47" s="37" t="n">
        <v>0</v>
      </c>
      <c r="G47" s="37" t="n">
        <v>0</v>
      </c>
      <c r="H47" s="37" t="n">
        <v>0</v>
      </c>
      <c r="I47" s="37" t="n">
        <v>0</v>
      </c>
      <c r="J47" s="37" t="n">
        <v>0</v>
      </c>
      <c r="K47" s="37" t="n">
        <v>0</v>
      </c>
      <c r="L47" s="37" t="n">
        <v>0</v>
      </c>
      <c r="M47" s="37" t="n">
        <v>0</v>
      </c>
      <c r="N47" s="38">
        <f>SUM(tblHealth[[#This Row],[Jan]:[Dec]])</f>
        <v/>
      </c>
      <c r="O47" s="39" t="n"/>
    </row>
    <row r="48" ht="12.8" customHeight="1" s="29">
      <c r="A48" s="45" t="inlineStr">
        <is>
          <t>Over-the-counter drugs</t>
        </is>
      </c>
      <c r="B48" s="37" t="n">
        <v>0</v>
      </c>
      <c r="C48" s="37" t="n">
        <v>0</v>
      </c>
      <c r="D48" s="37" t="n">
        <v>0</v>
      </c>
      <c r="E48" s="37" t="n">
        <v>0</v>
      </c>
      <c r="F48" s="37" t="n">
        <v>0</v>
      </c>
      <c r="G48" s="37" t="n">
        <v>0</v>
      </c>
      <c r="H48" s="37" t="n">
        <v>0</v>
      </c>
      <c r="I48" s="37" t="n">
        <v>0</v>
      </c>
      <c r="J48" s="37" t="n">
        <v>0</v>
      </c>
      <c r="K48" s="37" t="n">
        <v>0</v>
      </c>
      <c r="L48" s="37" t="n">
        <v>0</v>
      </c>
      <c r="M48" s="37" t="n">
        <v>0</v>
      </c>
      <c r="N48" s="38">
        <f>SUM(tblHealth[[#This Row],[Jan]:[Dec]])</f>
        <v/>
      </c>
      <c r="O48" s="39" t="n"/>
    </row>
    <row r="49" ht="12.8" customHeight="1" s="29">
      <c r="A49" s="45" t="inlineStr">
        <is>
          <t>Co-payments/out-of-pocket</t>
        </is>
      </c>
      <c r="B49" s="37" t="n">
        <v>0</v>
      </c>
      <c r="C49" s="37" t="n">
        <v>0</v>
      </c>
      <c r="D49" s="37" t="n">
        <v>0</v>
      </c>
      <c r="E49" s="37" t="n">
        <v>0</v>
      </c>
      <c r="F49" s="37" t="n">
        <v>0</v>
      </c>
      <c r="G49" s="37" t="n">
        <v>0</v>
      </c>
      <c r="H49" s="37" t="n">
        <v>0</v>
      </c>
      <c r="I49" s="37" t="n">
        <v>0</v>
      </c>
      <c r="J49" s="37" t="n">
        <v>0</v>
      </c>
      <c r="K49" s="37" t="n">
        <v>0</v>
      </c>
      <c r="L49" s="37" t="n">
        <v>0</v>
      </c>
      <c r="M49" s="37" t="n">
        <v>0</v>
      </c>
      <c r="N49" s="38">
        <f>SUM(tblHealth[[#This Row],[Jan]:[Dec]])</f>
        <v/>
      </c>
      <c r="O49" s="39" t="n"/>
    </row>
    <row r="50" ht="12.8" customHeight="1" s="29">
      <c r="A50" s="45" t="inlineStr">
        <is>
          <t>Veterinarians/pet medicines</t>
        </is>
      </c>
      <c r="B50" s="37" t="n">
        <v>0</v>
      </c>
      <c r="C50" s="37" t="n">
        <v>0</v>
      </c>
      <c r="D50" s="37" t="n">
        <v>0</v>
      </c>
      <c r="E50" s="37" t="n">
        <v>0</v>
      </c>
      <c r="F50" s="37" t="n">
        <v>0</v>
      </c>
      <c r="G50" s="37" t="n">
        <v>0</v>
      </c>
      <c r="H50" s="37" t="n">
        <v>0</v>
      </c>
      <c r="I50" s="37" t="n">
        <v>0</v>
      </c>
      <c r="J50" s="37" t="n">
        <v>0</v>
      </c>
      <c r="K50" s="37" t="n">
        <v>0</v>
      </c>
      <c r="L50" s="37" t="n">
        <v>0</v>
      </c>
      <c r="M50" s="37" t="n">
        <v>0</v>
      </c>
      <c r="N50" s="38">
        <f>SUM(tblHealth[[#This Row],[Jan]:[Dec]])</f>
        <v/>
      </c>
      <c r="O50" s="39" t="n"/>
    </row>
    <row r="51" ht="12.8" customHeight="1" s="29">
      <c r="A51" s="45" t="inlineStr">
        <is>
          <t>Life insurance</t>
        </is>
      </c>
      <c r="B51" s="37" t="n">
        <v>0</v>
      </c>
      <c r="C51" s="37" t="n">
        <v>0</v>
      </c>
      <c r="D51" s="37" t="n">
        <v>0</v>
      </c>
      <c r="E51" s="37" t="n">
        <v>0</v>
      </c>
      <c r="F51" s="37" t="n">
        <v>0</v>
      </c>
      <c r="G51" s="37" t="n">
        <v>0</v>
      </c>
      <c r="H51" s="37" t="n">
        <v>0</v>
      </c>
      <c r="I51" s="37" t="n">
        <v>0</v>
      </c>
      <c r="J51" s="37" t="n">
        <v>0</v>
      </c>
      <c r="K51" s="37" t="n">
        <v>0</v>
      </c>
      <c r="L51" s="37" t="n">
        <v>0</v>
      </c>
      <c r="M51" s="37" t="n">
        <v>0</v>
      </c>
      <c r="N51" s="38">
        <f>SUM(tblHealth[[#This Row],[Jan]:[Dec]])</f>
        <v/>
      </c>
      <c r="O51" s="39" t="n"/>
    </row>
    <row r="52" ht="12.8" customHeight="1" s="29">
      <c r="A52" s="40" t="inlineStr">
        <is>
          <t>Total</t>
        </is>
      </c>
      <c r="B52" s="37">
        <f>SUBTOTAL(109,tblHealth[Jan])</f>
        <v/>
      </c>
      <c r="C52" s="37">
        <f>SUBTOTAL(109,tblHealth[Feb])</f>
        <v/>
      </c>
      <c r="D52" s="37">
        <f>SUBTOTAL(109,tblHealth[March])</f>
        <v/>
      </c>
      <c r="E52" s="37">
        <f>SUBTOTAL(109,tblHealth[April])</f>
        <v/>
      </c>
      <c r="F52" s="37">
        <f>SUBTOTAL(109,tblHealth[May])</f>
        <v/>
      </c>
      <c r="G52" s="37">
        <f>SUBTOTAL(109,tblHealth[June])</f>
        <v/>
      </c>
      <c r="H52" s="37">
        <f>SUBTOTAL(109,tblHealth[July])</f>
        <v/>
      </c>
      <c r="I52" s="37">
        <f>SUBTOTAL(109,tblHealth[Aug])</f>
        <v/>
      </c>
      <c r="J52" s="37">
        <f>SUBTOTAL(109,tblHealth[Sept])</f>
        <v/>
      </c>
      <c r="K52" s="37">
        <f>SUBTOTAL(109,tblHealth[Oct])</f>
        <v/>
      </c>
      <c r="L52" s="37">
        <f>SUBTOTAL(109,tblHealth[Nov])</f>
        <v/>
      </c>
      <c r="M52" s="37">
        <f>SUBTOTAL(109,tblHealth[Dec])</f>
        <v/>
      </c>
      <c r="N52" s="38">
        <f>SUBTOTAL(109,tblHealth[Year])</f>
        <v/>
      </c>
      <c r="O52" s="28" t="n"/>
    </row>
    <row r="53" ht="12.8" customHeight="1" s="29">
      <c r="A53" s="41" t="n"/>
    </row>
    <row r="54" ht="12.8" customHeight="1" s="29">
      <c r="A54" s="42" t="inlineStr">
        <is>
          <t>VACATIONS</t>
        </is>
      </c>
      <c r="O54" s="28" t="n"/>
    </row>
    <row r="55" ht="12.8" customHeight="1" s="29">
      <c r="A55" s="45" t="inlineStr">
        <is>
          <t>Plane fare</t>
        </is>
      </c>
      <c r="B55" s="37" t="n">
        <v>0</v>
      </c>
      <c r="C55" s="37" t="n">
        <v>0</v>
      </c>
      <c r="D55" s="37" t="n">
        <v>0</v>
      </c>
      <c r="E55" s="37" t="n">
        <v>0</v>
      </c>
      <c r="F55" s="37" t="n">
        <v>0</v>
      </c>
      <c r="G55" s="37" t="n">
        <v>0</v>
      </c>
      <c r="H55" s="37" t="n">
        <v>0</v>
      </c>
      <c r="I55" s="37" t="n">
        <v>0</v>
      </c>
      <c r="J55" s="37" t="n">
        <v>0</v>
      </c>
      <c r="K55" s="37" t="n">
        <v>0</v>
      </c>
      <c r="L55" s="37" t="n">
        <v>0</v>
      </c>
      <c r="M55" s="37" t="n">
        <v>0</v>
      </c>
      <c r="N55" s="38">
        <f>SUM(tblVacations[[#This Row],[Jan]:[Dec]])</f>
        <v/>
      </c>
      <c r="O55" s="39" t="n"/>
    </row>
    <row r="56" ht="12.8" customHeight="1" s="29">
      <c r="A56" s="45" t="inlineStr">
        <is>
          <t>Accommodations</t>
        </is>
      </c>
      <c r="B56" s="37" t="n">
        <v>0</v>
      </c>
      <c r="C56" s="37" t="n">
        <v>0</v>
      </c>
      <c r="D56" s="37" t="n">
        <v>0</v>
      </c>
      <c r="E56" s="37" t="n">
        <v>0</v>
      </c>
      <c r="F56" s="37" t="n">
        <v>0</v>
      </c>
      <c r="G56" s="37" t="n">
        <v>0</v>
      </c>
      <c r="H56" s="37" t="n">
        <v>0</v>
      </c>
      <c r="I56" s="37" t="n">
        <v>0</v>
      </c>
      <c r="J56" s="37" t="n">
        <v>0</v>
      </c>
      <c r="K56" s="37" t="n">
        <v>0</v>
      </c>
      <c r="L56" s="37" t="n">
        <v>0</v>
      </c>
      <c r="M56" s="37" t="n">
        <v>0</v>
      </c>
      <c r="N56" s="38">
        <f>SUM(tblVacations[[#This Row],[Jan]:[Dec]])</f>
        <v/>
      </c>
      <c r="O56" s="39" t="n"/>
    </row>
    <row r="57" ht="12.8" customHeight="1" s="29">
      <c r="A57" s="45" t="inlineStr">
        <is>
          <t>Food</t>
        </is>
      </c>
      <c r="B57" s="37" t="n">
        <v>0</v>
      </c>
      <c r="C57" s="37" t="n">
        <v>0</v>
      </c>
      <c r="D57" s="37" t="n">
        <v>0</v>
      </c>
      <c r="E57" s="37" t="n">
        <v>0</v>
      </c>
      <c r="F57" s="37" t="n">
        <v>0</v>
      </c>
      <c r="G57" s="37" t="n">
        <v>0</v>
      </c>
      <c r="H57" s="37" t="n">
        <v>0</v>
      </c>
      <c r="I57" s="37" t="n">
        <v>0</v>
      </c>
      <c r="J57" s="37" t="n">
        <v>0</v>
      </c>
      <c r="K57" s="37" t="n">
        <v>0</v>
      </c>
      <c r="L57" s="37" t="n">
        <v>0</v>
      </c>
      <c r="M57" s="37" t="n">
        <v>0</v>
      </c>
      <c r="N57" s="38">
        <f>SUM(tblVacations[[#This Row],[Jan]:[Dec]])</f>
        <v/>
      </c>
      <c r="O57" s="39" t="n"/>
    </row>
    <row r="58" ht="12.8" customHeight="1" s="29">
      <c r="A58" s="45" t="inlineStr">
        <is>
          <t>Souvenirs</t>
        </is>
      </c>
      <c r="B58" s="37" t="n">
        <v>0</v>
      </c>
      <c r="C58" s="37" t="n">
        <v>0</v>
      </c>
      <c r="D58" s="37" t="n">
        <v>0</v>
      </c>
      <c r="E58" s="37" t="n">
        <v>0</v>
      </c>
      <c r="F58" s="37" t="n">
        <v>0</v>
      </c>
      <c r="G58" s="37" t="n">
        <v>0</v>
      </c>
      <c r="H58" s="37" t="n">
        <v>0</v>
      </c>
      <c r="I58" s="37" t="n">
        <v>0</v>
      </c>
      <c r="J58" s="37" t="n">
        <v>0</v>
      </c>
      <c r="K58" s="37" t="n">
        <v>0</v>
      </c>
      <c r="L58" s="37" t="n">
        <v>0</v>
      </c>
      <c r="M58" s="37" t="n">
        <v>0</v>
      </c>
      <c r="N58" s="38">
        <f>SUM(tblVacations[[#This Row],[Jan]:[Dec]])</f>
        <v/>
      </c>
      <c r="O58" s="39" t="n"/>
    </row>
    <row r="59" ht="12.8" customHeight="1" s="29">
      <c r="A59" s="45" t="inlineStr">
        <is>
          <t>Pet boarding</t>
        </is>
      </c>
      <c r="B59" s="37" t="n">
        <v>0</v>
      </c>
      <c r="C59" s="37" t="n">
        <v>0</v>
      </c>
      <c r="D59" s="37" t="n">
        <v>0</v>
      </c>
      <c r="E59" s="37" t="n">
        <v>0</v>
      </c>
      <c r="F59" s="37" t="n">
        <v>0</v>
      </c>
      <c r="G59" s="37" t="n">
        <v>0</v>
      </c>
      <c r="H59" s="37" t="n">
        <v>0</v>
      </c>
      <c r="I59" s="37" t="n">
        <v>0</v>
      </c>
      <c r="J59" s="37" t="n">
        <v>0</v>
      </c>
      <c r="K59" s="37" t="n">
        <v>0</v>
      </c>
      <c r="L59" s="37" t="n">
        <v>0</v>
      </c>
      <c r="M59" s="37" t="n">
        <v>0</v>
      </c>
      <c r="N59" s="38">
        <f>SUM(tblVacations[[#This Row],[Jan]:[Dec]])</f>
        <v/>
      </c>
      <c r="O59" s="39" t="n"/>
    </row>
    <row r="60" ht="12.8" customHeight="1" s="29">
      <c r="A60" s="45" t="inlineStr">
        <is>
          <t>Rental car</t>
        </is>
      </c>
      <c r="B60" s="37" t="n">
        <v>0</v>
      </c>
      <c r="C60" s="37" t="n">
        <v>0</v>
      </c>
      <c r="D60" s="37" t="n">
        <v>0</v>
      </c>
      <c r="E60" s="37" t="n">
        <v>0</v>
      </c>
      <c r="F60" s="37" t="n">
        <v>0</v>
      </c>
      <c r="G60" s="37" t="n">
        <v>0</v>
      </c>
      <c r="H60" s="37" t="n">
        <v>0</v>
      </c>
      <c r="I60" s="37" t="n">
        <v>0</v>
      </c>
      <c r="J60" s="37" t="n">
        <v>0</v>
      </c>
      <c r="K60" s="37" t="n">
        <v>0</v>
      </c>
      <c r="L60" s="37" t="n">
        <v>0</v>
      </c>
      <c r="M60" s="37" t="n">
        <v>0</v>
      </c>
      <c r="N60" s="38">
        <f>SUM(tblVacations[[#This Row],[Jan]:[Dec]])</f>
        <v/>
      </c>
      <c r="O60" s="39" t="n"/>
    </row>
    <row r="61" ht="12.8" customHeight="1" s="29">
      <c r="A61" s="40" t="inlineStr">
        <is>
          <t>Total</t>
        </is>
      </c>
      <c r="B61" s="37">
        <f>SUBTOTAL(109,tblVacations[Jan])</f>
        <v/>
      </c>
      <c r="C61" s="37">
        <f>SUBTOTAL(109,tblVacations[Feb])</f>
        <v/>
      </c>
      <c r="D61" s="37">
        <f>SUBTOTAL(109,tblVacations[March])</f>
        <v/>
      </c>
      <c r="E61" s="37">
        <f>SUBTOTAL(109,tblVacations[April])</f>
        <v/>
      </c>
      <c r="F61" s="37">
        <f>SUBTOTAL(109,tblVacations[May])</f>
        <v/>
      </c>
      <c r="G61" s="37">
        <f>SUBTOTAL(109,tblVacations[June])</f>
        <v/>
      </c>
      <c r="H61" s="37">
        <f>SUBTOTAL(109,tblVacations[July])</f>
        <v/>
      </c>
      <c r="I61" s="37">
        <f>SUBTOTAL(109,tblVacations[Aug])</f>
        <v/>
      </c>
      <c r="J61" s="37">
        <f>SUBTOTAL(109,tblVacations[Sept])</f>
        <v/>
      </c>
      <c r="K61" s="37">
        <f>SUBTOTAL(109,tblVacations[Oct])</f>
        <v/>
      </c>
      <c r="L61" s="37">
        <f>SUBTOTAL(109,tblVacations[Nov])</f>
        <v/>
      </c>
      <c r="M61" s="37">
        <f>SUBTOTAL(109,tblVacations[Dec])</f>
        <v/>
      </c>
      <c r="N61" s="38">
        <f>SUBTOTAL(109,tblVacations[Year])</f>
        <v/>
      </c>
      <c r="O61" s="28" t="n"/>
    </row>
    <row r="62" ht="12.8" customHeight="1" s="29">
      <c r="A62" s="41" t="n"/>
    </row>
    <row r="63" ht="12.8" customHeight="1" s="29">
      <c r="A63" s="42" t="inlineStr">
        <is>
          <t>RECREATION</t>
        </is>
      </c>
      <c r="B63" s="28" t="n"/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</row>
    <row r="64" ht="12.8" customHeight="1" s="29">
      <c r="A64" s="45" t="inlineStr">
        <is>
          <t>Car</t>
        </is>
      </c>
      <c r="B64" s="37" t="n">
        <v>0</v>
      </c>
      <c r="C64" s="37" t="n">
        <v>0</v>
      </c>
      <c r="D64" s="37" t="n">
        <v>0</v>
      </c>
      <c r="E64" s="37" t="n">
        <v>0</v>
      </c>
      <c r="F64" s="37" t="n">
        <v>0</v>
      </c>
      <c r="G64" s="37" t="n">
        <v>0</v>
      </c>
      <c r="H64" s="37" t="n">
        <v>0</v>
      </c>
      <c r="I64" s="37" t="n">
        <v>0</v>
      </c>
      <c r="J64" s="37" t="n">
        <v>0</v>
      </c>
      <c r="K64" s="37" t="n">
        <v>0</v>
      </c>
      <c r="L64" s="37" t="n">
        <v>0</v>
      </c>
      <c r="M64" s="37" t="n">
        <v>0</v>
      </c>
      <c r="N64" s="38">
        <f>SUM(tblRecreation[[#This Row],[Jan]:[Dec]])</f>
        <v/>
      </c>
      <c r="O64" s="39" t="n"/>
    </row>
    <row r="65" ht="12.8" customHeight="1" s="29">
      <c r="A65" s="45" t="inlineStr">
        <is>
          <t>Sax</t>
        </is>
      </c>
      <c r="B65" s="37" t="n">
        <v>0</v>
      </c>
      <c r="C65" s="37" t="n">
        <v>0</v>
      </c>
      <c r="D65" s="37" t="n">
        <v>0</v>
      </c>
      <c r="E65" s="37" t="n">
        <v>0</v>
      </c>
      <c r="F65" s="37" t="n">
        <v>0</v>
      </c>
      <c r="G65" s="37" t="n">
        <v>0</v>
      </c>
      <c r="H65" s="37" t="n">
        <v>0</v>
      </c>
      <c r="I65" s="37" t="n">
        <v>0</v>
      </c>
      <c r="J65" s="37" t="n">
        <v>0</v>
      </c>
      <c r="K65" s="37" t="n">
        <v>0</v>
      </c>
      <c r="L65" s="37" t="n">
        <v>0</v>
      </c>
      <c r="M65" s="37" t="n">
        <v>0</v>
      </c>
      <c r="N65" s="38">
        <f>SUM(tblRecreation[[#This Row],[Jan]:[Dec]])</f>
        <v/>
      </c>
      <c r="O65" s="39" t="n"/>
    </row>
    <row r="66" ht="12.8" customHeight="1" s="29">
      <c r="A66" s="45" t="inlineStr">
        <is>
          <t>misc</t>
        </is>
      </c>
      <c r="B66" s="37" t="n">
        <v>0</v>
      </c>
      <c r="C66" s="37" t="n">
        <v>0</v>
      </c>
      <c r="D66" s="37" t="n">
        <v>0</v>
      </c>
      <c r="E66" s="37" t="n">
        <v>0</v>
      </c>
      <c r="F66" s="37" t="n">
        <v>0</v>
      </c>
      <c r="G66" s="37" t="n">
        <v>0</v>
      </c>
      <c r="H66" s="37" t="n">
        <v>0</v>
      </c>
      <c r="I66" s="37" t="n">
        <v>0</v>
      </c>
      <c r="J66" s="37" t="n">
        <v>0</v>
      </c>
      <c r="K66" s="37" t="n">
        <v>0</v>
      </c>
      <c r="L66" s="37" t="n">
        <v>0</v>
      </c>
      <c r="M66" s="37" t="n">
        <v>0</v>
      </c>
      <c r="N66" s="38">
        <f>SUM(tblRecreation[[#This Row],[Jan]:[Dec]])</f>
        <v/>
      </c>
      <c r="O66" s="39" t="n"/>
    </row>
    <row r="67" ht="12.8" customHeight="1" s="29">
      <c r="A67" s="45" t="inlineStr">
        <is>
          <t>misc</t>
        </is>
      </c>
      <c r="B67" s="37" t="n">
        <v>0</v>
      </c>
      <c r="C67" s="37" t="n">
        <v>0</v>
      </c>
      <c r="D67" s="37" t="n">
        <v>0</v>
      </c>
      <c r="E67" s="37" t="n">
        <v>0</v>
      </c>
      <c r="F67" s="37" t="n">
        <v>0</v>
      </c>
      <c r="G67" s="37" t="n">
        <v>0</v>
      </c>
      <c r="H67" s="37" t="n">
        <v>0</v>
      </c>
      <c r="I67" s="37" t="n">
        <v>0</v>
      </c>
      <c r="J67" s="37" t="n">
        <v>0</v>
      </c>
      <c r="K67" s="37" t="n">
        <v>0</v>
      </c>
      <c r="L67" s="37" t="n">
        <v>0</v>
      </c>
      <c r="M67" s="37" t="n">
        <v>0</v>
      </c>
      <c r="N67" s="38">
        <f>SUM(tblRecreation[[#This Row],[Jan]:[Dec]])</f>
        <v/>
      </c>
      <c r="O67" s="39" t="n"/>
    </row>
    <row r="68" ht="12.8" customHeight="1" s="29">
      <c r="A68" s="40" t="inlineStr">
        <is>
          <t>Total</t>
        </is>
      </c>
      <c r="B68" s="37">
        <f>SUBTOTAL(109,tblRecreation[Jan])</f>
        <v/>
      </c>
      <c r="C68" s="37">
        <f>SUBTOTAL(109,tblRecreation[Feb])</f>
        <v/>
      </c>
      <c r="D68" s="37">
        <f>SUBTOTAL(109,tblRecreation[March])</f>
        <v/>
      </c>
      <c r="E68" s="37">
        <f>SUBTOTAL(109,tblRecreation[April])</f>
        <v/>
      </c>
      <c r="F68" s="37">
        <f>SUBTOTAL(109,tblRecreation[May])</f>
        <v/>
      </c>
      <c r="G68" s="37">
        <f>SUBTOTAL(109,tblRecreation[June])</f>
        <v/>
      </c>
      <c r="H68" s="37">
        <f>SUBTOTAL(109,tblRecreation[July])</f>
        <v/>
      </c>
      <c r="I68" s="37">
        <f>SUBTOTAL(109,tblRecreation[Aug])</f>
        <v/>
      </c>
      <c r="J68" s="37">
        <f>SUBTOTAL(109,tblRecreation[Sept])</f>
        <v/>
      </c>
      <c r="K68" s="37">
        <f>SUBTOTAL(109,tblRecreation[Oct])</f>
        <v/>
      </c>
      <c r="L68" s="37">
        <f>SUBTOTAL(109,tblRecreation[Nov])</f>
        <v/>
      </c>
      <c r="M68" s="37">
        <f>SUBTOTAL(109,tblRecreation[Dec])</f>
        <v/>
      </c>
      <c r="N68" s="38">
        <f>SUBTOTAL(109,tblRecreation[Year])</f>
        <v/>
      </c>
      <c r="O68" s="28" t="n"/>
    </row>
    <row r="69" ht="12.8" customHeight="1" s="29">
      <c r="A69" s="41" t="n"/>
    </row>
    <row r="70" ht="12.8" customHeight="1" s="29">
      <c r="A70" s="47" t="inlineStr">
        <is>
          <t>DUES/SUBSCRIPTION</t>
        </is>
      </c>
      <c r="O70" s="28" t="n"/>
    </row>
    <row r="71" ht="12.8" customHeight="1" s="29">
      <c r="A71" s="45" t="inlineStr">
        <is>
          <t>Phone</t>
        </is>
      </c>
      <c r="B71" s="37" t="n">
        <v>0</v>
      </c>
      <c r="C71" s="37" t="n">
        <v>0</v>
      </c>
      <c r="D71" s="37" t="n">
        <v>0</v>
      </c>
      <c r="E71" s="37" t="n">
        <v>0</v>
      </c>
      <c r="F71" s="37" t="n">
        <v>145</v>
      </c>
      <c r="G71" s="37" t="n">
        <v>0</v>
      </c>
      <c r="H71" s="37" t="n">
        <v>0</v>
      </c>
      <c r="I71" s="37" t="n">
        <v>0</v>
      </c>
      <c r="J71" s="37" t="n">
        <v>0</v>
      </c>
      <c r="K71" s="37" t="n">
        <v>0</v>
      </c>
      <c r="L71" s="37" t="n">
        <v>0</v>
      </c>
      <c r="M71" s="37" t="n">
        <v>0</v>
      </c>
      <c r="N71" s="38">
        <f>SUM(tblDues[[#This Row],[Jan]:[Dec]])</f>
        <v/>
      </c>
      <c r="O71" s="39" t="n"/>
    </row>
    <row r="72" ht="12.8" customHeight="1" s="29">
      <c r="A72" s="45" t="inlineStr">
        <is>
          <t>Internet connection</t>
        </is>
      </c>
      <c r="B72" s="37" t="n">
        <v>0</v>
      </c>
      <c r="C72" s="37" t="n">
        <v>0</v>
      </c>
      <c r="D72" s="37" t="n">
        <v>0</v>
      </c>
      <c r="E72" s="37" t="n">
        <v>0</v>
      </c>
      <c r="F72" s="37" t="n">
        <v>0</v>
      </c>
      <c r="G72" s="37" t="n">
        <v>0</v>
      </c>
      <c r="H72" s="37" t="n">
        <v>0</v>
      </c>
      <c r="I72" s="37" t="n">
        <v>0</v>
      </c>
      <c r="J72" s="37" t="n">
        <v>0</v>
      </c>
      <c r="K72" s="37" t="n">
        <v>0</v>
      </c>
      <c r="L72" s="37" t="n">
        <v>0</v>
      </c>
      <c r="M72" s="37" t="n">
        <v>0</v>
      </c>
      <c r="N72" s="38">
        <f>SUM(tblDues[[#This Row],[Jan]:[Dec]])</f>
        <v/>
      </c>
      <c r="O72" s="39" t="n"/>
    </row>
    <row r="73" ht="12.8" customHeight="1" s="29">
      <c r="A73" s="45" t="inlineStr">
        <is>
          <t>Online Services</t>
        </is>
      </c>
      <c r="B73" s="37" t="n">
        <v>0</v>
      </c>
      <c r="C73" s="37" t="n">
        <v>0</v>
      </c>
      <c r="D73" s="37" t="n">
        <v>0</v>
      </c>
      <c r="E73" s="37" t="n">
        <v>0</v>
      </c>
      <c r="F73" s="37" t="n">
        <v>0</v>
      </c>
      <c r="G73" s="37" t="n">
        <v>0</v>
      </c>
      <c r="H73" s="37" t="n">
        <v>0</v>
      </c>
      <c r="I73" s="37" t="n">
        <v>0</v>
      </c>
      <c r="J73" s="37" t="n">
        <v>0</v>
      </c>
      <c r="K73" s="37" t="n">
        <v>0</v>
      </c>
      <c r="L73" s="37" t="n">
        <v>0</v>
      </c>
      <c r="M73" s="37" t="n">
        <v>0</v>
      </c>
      <c r="N73" s="38">
        <f>SUM(tblDues[[#This Row],[Jan]:[Dec]])</f>
        <v/>
      </c>
      <c r="O73" s="39" t="n"/>
    </row>
    <row r="74" ht="12.8" customHeight="1" s="29">
      <c r="A74" s="45" t="inlineStr">
        <is>
          <t>misc</t>
        </is>
      </c>
      <c r="B74" s="37" t="n">
        <v>0</v>
      </c>
      <c r="C74" s="37" t="n">
        <v>0</v>
      </c>
      <c r="D74" s="37" t="n">
        <v>0</v>
      </c>
      <c r="E74" s="37" t="n">
        <v>0</v>
      </c>
      <c r="F74" s="37" t="n">
        <v>0</v>
      </c>
      <c r="G74" s="37" t="n">
        <v>0</v>
      </c>
      <c r="H74" s="37" t="n">
        <v>0</v>
      </c>
      <c r="I74" s="37" t="n">
        <v>0</v>
      </c>
      <c r="J74" s="37" t="n">
        <v>0</v>
      </c>
      <c r="K74" s="37" t="n">
        <v>0</v>
      </c>
      <c r="L74" s="37" t="n">
        <v>0</v>
      </c>
      <c r="M74" s="37" t="n">
        <v>0</v>
      </c>
      <c r="N74" s="38">
        <f>SUM(tblDues[[#This Row],[Jan]:[Dec]])</f>
        <v/>
      </c>
      <c r="O74" s="39" t="n"/>
    </row>
    <row r="75" ht="12.8" customHeight="1" s="29">
      <c r="A75" s="45" t="inlineStr">
        <is>
          <t>misc</t>
        </is>
      </c>
      <c r="B75" s="37" t="n">
        <v>0</v>
      </c>
      <c r="C75" s="37" t="n">
        <v>0</v>
      </c>
      <c r="D75" s="37" t="n">
        <v>0</v>
      </c>
      <c r="E75" s="37" t="n">
        <v>0</v>
      </c>
      <c r="F75" s="37" t="n">
        <v>0</v>
      </c>
      <c r="G75" s="37" t="n">
        <v>0</v>
      </c>
      <c r="H75" s="37" t="n">
        <v>0</v>
      </c>
      <c r="I75" s="37" t="n">
        <v>0</v>
      </c>
      <c r="J75" s="37" t="n">
        <v>0</v>
      </c>
      <c r="K75" s="37" t="n">
        <v>0</v>
      </c>
      <c r="L75" s="37" t="n">
        <v>0</v>
      </c>
      <c r="M75" s="37" t="n">
        <v>0</v>
      </c>
      <c r="N75" s="38">
        <f>SUM(tblDues[[#This Row],[Jan]:[Dec]])</f>
        <v/>
      </c>
      <c r="O75" s="39" t="n"/>
    </row>
    <row r="76" ht="12.8" customHeight="1" s="29">
      <c r="A76" s="45" t="inlineStr">
        <is>
          <t>misc</t>
        </is>
      </c>
      <c r="B76" s="37" t="n">
        <v>0</v>
      </c>
      <c r="C76" s="37" t="n">
        <v>0</v>
      </c>
      <c r="D76" s="37" t="n">
        <v>0</v>
      </c>
      <c r="E76" s="37" t="n">
        <v>0</v>
      </c>
      <c r="F76" s="37" t="n">
        <v>0</v>
      </c>
      <c r="G76" s="37" t="n">
        <v>0</v>
      </c>
      <c r="H76" s="37" t="n">
        <v>0</v>
      </c>
      <c r="I76" s="37" t="n">
        <v>0</v>
      </c>
      <c r="J76" s="37" t="n">
        <v>0</v>
      </c>
      <c r="K76" s="37" t="n">
        <v>0</v>
      </c>
      <c r="L76" s="37" t="n">
        <v>0</v>
      </c>
      <c r="M76" s="37" t="n">
        <v>0</v>
      </c>
      <c r="N76" s="38">
        <f>SUM(tblDues[[#This Row],[Jan]:[Dec]])</f>
        <v/>
      </c>
      <c r="O76" s="39" t="n"/>
    </row>
    <row r="77" ht="12.8" customHeight="1" s="29">
      <c r="A77" s="45" t="inlineStr">
        <is>
          <t>misc</t>
        </is>
      </c>
      <c r="B77" s="37" t="n">
        <v>0</v>
      </c>
      <c r="C77" s="37" t="n">
        <v>0</v>
      </c>
      <c r="D77" s="37" t="n">
        <v>0</v>
      </c>
      <c r="E77" s="37" t="n">
        <v>0</v>
      </c>
      <c r="F77" s="37" t="n">
        <v>0</v>
      </c>
      <c r="G77" s="37" t="n">
        <v>0</v>
      </c>
      <c r="H77" s="37" t="n">
        <v>0</v>
      </c>
      <c r="I77" s="37" t="n">
        <v>0</v>
      </c>
      <c r="J77" s="37" t="n">
        <v>0</v>
      </c>
      <c r="K77" s="37" t="n">
        <v>0</v>
      </c>
      <c r="L77" s="37" t="n">
        <v>0</v>
      </c>
      <c r="M77" s="37" t="n">
        <v>0</v>
      </c>
      <c r="N77" s="38">
        <f>SUM(tblDues[[#This Row],[Jan]:[Dec]])</f>
        <v/>
      </c>
      <c r="O77" s="39" t="n"/>
    </row>
    <row r="78" ht="12.8" customHeight="1" s="29">
      <c r="A78" s="48" t="inlineStr">
        <is>
          <t>Total</t>
        </is>
      </c>
      <c r="B78" s="37">
        <f>SUBTOTAL(109,tblDues[Jan])</f>
        <v/>
      </c>
      <c r="C78" s="37">
        <f>SUBTOTAL(109,tblDues[Feb])</f>
        <v/>
      </c>
      <c r="D78" s="37">
        <f>SUBTOTAL(109,tblDues[March])</f>
        <v/>
      </c>
      <c r="E78" s="37">
        <f>SUBTOTAL(109,tblDues[April])</f>
        <v/>
      </c>
      <c r="F78" s="37">
        <f>SUBTOTAL(109,tblDues[May])</f>
        <v/>
      </c>
      <c r="G78" s="37">
        <f>SUBTOTAL(109,tblDues[June])</f>
        <v/>
      </c>
      <c r="H78" s="37">
        <f>SUBTOTAL(109,tblDues[July])</f>
        <v/>
      </c>
      <c r="I78" s="37">
        <f>SUBTOTAL(109,tblDues[Aug])</f>
        <v/>
      </c>
      <c r="J78" s="37">
        <f>SUBTOTAL(109,tblDues[Sept])</f>
        <v/>
      </c>
      <c r="K78" s="37">
        <f>SUBTOTAL(109,tblDues[Oct])</f>
        <v/>
      </c>
      <c r="L78" s="37">
        <f>SUBTOTAL(109,tblDues[Nov])</f>
        <v/>
      </c>
      <c r="M78" s="37">
        <f>SUBTOTAL(109,tblDues[Dec])</f>
        <v/>
      </c>
      <c r="N78" s="38">
        <f>SUBTOTAL(109,tblDues[Year])</f>
        <v/>
      </c>
      <c r="O78" s="28" t="n"/>
    </row>
    <row r="79" ht="12.8" customHeight="1" s="29">
      <c r="A79" s="41" t="n"/>
    </row>
    <row r="80" ht="12.8" customHeight="1" s="29">
      <c r="A80" s="42" t="inlineStr">
        <is>
          <t>PERSONAL</t>
        </is>
      </c>
      <c r="B80" s="28" t="n"/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</row>
    <row r="81" ht="12.8" customHeight="1" s="29">
      <c r="A81" s="45" t="inlineStr">
        <is>
          <t>Clothing</t>
        </is>
      </c>
      <c r="B81" s="37" t="n">
        <v>0</v>
      </c>
      <c r="C81" s="37" t="n">
        <v>0</v>
      </c>
      <c r="D81" s="37" t="n">
        <v>0</v>
      </c>
      <c r="E81" s="37" t="n">
        <v>0</v>
      </c>
      <c r="F81" s="37" t="n">
        <v>0</v>
      </c>
      <c r="G81" s="37" t="n">
        <v>0</v>
      </c>
      <c r="H81" s="37" t="n">
        <v>0</v>
      </c>
      <c r="I81" s="37" t="n">
        <v>0</v>
      </c>
      <c r="J81" s="37" t="n">
        <v>0</v>
      </c>
      <c r="K81" s="37" t="n">
        <v>0</v>
      </c>
      <c r="L81" s="37" t="n">
        <v>0</v>
      </c>
      <c r="M81" s="37" t="n">
        <v>0</v>
      </c>
      <c r="N81" s="38">
        <f>SUM(tblPersonal[[#This Row],[Jan]:[Dec]])</f>
        <v/>
      </c>
      <c r="O81" s="39" t="n"/>
    </row>
    <row r="82" ht="12.8" customHeight="1" s="29">
      <c r="A82" s="45" t="inlineStr">
        <is>
          <t>Salon/barber</t>
        </is>
      </c>
      <c r="B82" s="37" t="n">
        <v>0</v>
      </c>
      <c r="C82" s="37" t="n">
        <v>0</v>
      </c>
      <c r="D82" s="37" t="n">
        <v>0</v>
      </c>
      <c r="E82" s="37" t="n">
        <v>0</v>
      </c>
      <c r="F82" s="37" t="n">
        <v>0</v>
      </c>
      <c r="G82" s="37" t="n">
        <v>0</v>
      </c>
      <c r="H82" s="37" t="n">
        <v>0</v>
      </c>
      <c r="I82" s="37" t="n">
        <v>0</v>
      </c>
      <c r="J82" s="37" t="n">
        <v>0</v>
      </c>
      <c r="K82" s="37" t="n">
        <v>0</v>
      </c>
      <c r="L82" s="37" t="n">
        <v>0</v>
      </c>
      <c r="M82" s="37" t="n">
        <v>0</v>
      </c>
      <c r="N82" s="38">
        <f>SUM(tblPersonal[[#This Row],[Jan]:[Dec]])</f>
        <v/>
      </c>
      <c r="O82" s="39" t="n"/>
    </row>
    <row r="83" ht="12.8" customHeight="1" s="29">
      <c r="A83" s="45" t="inlineStr">
        <is>
          <t>Toiletry</t>
        </is>
      </c>
      <c r="B83" s="37" t="n">
        <v>0</v>
      </c>
      <c r="C83" s="37" t="n">
        <v>0</v>
      </c>
      <c r="D83" s="37" t="n">
        <v>0</v>
      </c>
      <c r="E83" s="37" t="n">
        <v>0</v>
      </c>
      <c r="F83" s="37" t="n">
        <v>0</v>
      </c>
      <c r="G83" s="37" t="n">
        <v>0</v>
      </c>
      <c r="H83" s="37" t="n">
        <v>0</v>
      </c>
      <c r="I83" s="37" t="n">
        <v>0</v>
      </c>
      <c r="J83" s="37" t="n">
        <v>0</v>
      </c>
      <c r="K83" s="37" t="n">
        <v>0</v>
      </c>
      <c r="L83" s="37" t="n">
        <v>0</v>
      </c>
      <c r="M83" s="37" t="n">
        <v>0</v>
      </c>
      <c r="N83" s="38">
        <f>SUM(tblPersonal[[#This Row],[Jan]:[Dec]])</f>
        <v/>
      </c>
      <c r="O83" s="39" t="n"/>
    </row>
    <row r="84" ht="12.8" customHeight="1" s="29">
      <c r="A84" s="45" t="inlineStr">
        <is>
          <t>Gifts</t>
        </is>
      </c>
      <c r="B84" s="37" t="n">
        <v>0</v>
      </c>
      <c r="C84" s="37" t="n">
        <v>0</v>
      </c>
      <c r="D84" s="37" t="n">
        <v>0</v>
      </c>
      <c r="E84" s="37" t="n">
        <v>0</v>
      </c>
      <c r="F84" s="37" t="n">
        <v>0</v>
      </c>
      <c r="G84" s="37" t="n">
        <v>0</v>
      </c>
      <c r="H84" s="37" t="n">
        <v>0</v>
      </c>
      <c r="I84" s="37" t="n">
        <v>0</v>
      </c>
      <c r="J84" s="37" t="n">
        <v>0</v>
      </c>
      <c r="K84" s="37" t="n">
        <v>0</v>
      </c>
      <c r="L84" s="37" t="n">
        <v>0</v>
      </c>
      <c r="M84" s="37" t="n">
        <v>0</v>
      </c>
      <c r="N84" s="38">
        <f>SUM(tblPersonal[[#This Row],[Jan]:[Dec]])</f>
        <v/>
      </c>
      <c r="O84" s="39" t="n"/>
    </row>
    <row r="85" ht="12.8" customHeight="1" s="29">
      <c r="A85" s="45" t="inlineStr">
        <is>
          <t>Charity</t>
        </is>
      </c>
      <c r="B85" s="37" t="n">
        <v>0</v>
      </c>
      <c r="C85" s="37" t="n">
        <v>0</v>
      </c>
      <c r="D85" s="37" t="n">
        <v>0</v>
      </c>
      <c r="E85" s="37" t="n">
        <v>0</v>
      </c>
      <c r="F85" s="37" t="n">
        <v>0</v>
      </c>
      <c r="G85" s="37" t="n">
        <v>0</v>
      </c>
      <c r="H85" s="37" t="n">
        <v>0</v>
      </c>
      <c r="I85" s="37" t="n">
        <v>0</v>
      </c>
      <c r="J85" s="37" t="n">
        <v>0</v>
      </c>
      <c r="K85" s="37" t="n">
        <v>0</v>
      </c>
      <c r="L85" s="37" t="n">
        <v>0</v>
      </c>
      <c r="M85" s="37" t="n">
        <v>0</v>
      </c>
      <c r="N85" s="38">
        <f>SUM(tblPersonal[[#This Row],[Jan]:[Dec]])</f>
        <v/>
      </c>
      <c r="O85" s="39" t="n"/>
    </row>
    <row r="86" ht="12.8" customHeight="1" s="29">
      <c r="A86" s="48" t="inlineStr">
        <is>
          <t>Total</t>
        </is>
      </c>
      <c r="B86" s="37">
        <f>SUBTOTAL(109,tblPersonal[Jan])</f>
        <v/>
      </c>
      <c r="C86" s="37">
        <f>SUBTOTAL(109,tblPersonal[Feb])</f>
        <v/>
      </c>
      <c r="D86" s="37">
        <f>SUBTOTAL(109,tblPersonal[March])</f>
        <v/>
      </c>
      <c r="E86" s="37">
        <f>SUBTOTAL(109,tblPersonal[April])</f>
        <v/>
      </c>
      <c r="F86" s="37">
        <f>SUBTOTAL(109,tblPersonal[May])</f>
        <v/>
      </c>
      <c r="G86" s="37">
        <f>SUBTOTAL(109,tblPersonal[June])</f>
        <v/>
      </c>
      <c r="H86" s="37">
        <f>SUBTOTAL(109,tblPersonal[July])</f>
        <v/>
      </c>
      <c r="I86" s="37">
        <f>SUBTOTAL(109,tblPersonal[Aug])</f>
        <v/>
      </c>
      <c r="J86" s="37">
        <f>SUBTOTAL(109,tblPersonal[Sept])</f>
        <v/>
      </c>
      <c r="K86" s="37">
        <f>SUBTOTAL(109,tblPersonal[Oct])</f>
        <v/>
      </c>
      <c r="L86" s="37">
        <f>SUBTOTAL(109,tblPersonal[Nov])</f>
        <v/>
      </c>
      <c r="M86" s="37">
        <f>SUBTOTAL(109,tblPersonal[Dec])</f>
        <v/>
      </c>
      <c r="N86" s="38">
        <f>SUBTOTAL(109,tblPersonal[Year])</f>
        <v/>
      </c>
      <c r="O86" s="28" t="n"/>
    </row>
    <row r="87" ht="12.8" customHeight="1" s="29">
      <c r="A87" s="49" t="n"/>
    </row>
    <row r="88" ht="12.8" customHeight="1" s="29">
      <c r="A88" s="47" t="inlineStr">
        <is>
          <t>FINANCIAL OBLIGATIONS</t>
        </is>
      </c>
      <c r="O88" s="28" t="n"/>
    </row>
    <row r="89" ht="12.8" customHeight="1" s="29">
      <c r="A89" s="45" t="inlineStr">
        <is>
          <t>Long-term savings</t>
        </is>
      </c>
      <c r="B89" s="37" t="n">
        <v>0</v>
      </c>
      <c r="C89" s="37" t="n">
        <v>0</v>
      </c>
      <c r="D89" s="37" t="n">
        <v>0</v>
      </c>
      <c r="E89" s="37" t="n">
        <v>0</v>
      </c>
      <c r="F89" s="37" t="n">
        <v>0</v>
      </c>
      <c r="G89" s="37" t="n">
        <v>0</v>
      </c>
      <c r="H89" s="37" t="n">
        <v>0</v>
      </c>
      <c r="I89" s="37" t="n">
        <v>0</v>
      </c>
      <c r="J89" s="37" t="n">
        <v>0</v>
      </c>
      <c r="K89" s="37" t="n">
        <v>0</v>
      </c>
      <c r="L89" s="37" t="n">
        <v>0</v>
      </c>
      <c r="M89" s="37" t="n">
        <v>0</v>
      </c>
      <c r="N89" s="38">
        <f>SUM(tblFinancial[[#This Row],[Jan]:[Dec]])</f>
        <v/>
      </c>
      <c r="O89" s="39" t="n"/>
    </row>
    <row r="90" ht="12.8" customHeight="1" s="29">
      <c r="A90" s="45" t="inlineStr">
        <is>
          <t>Retirement (401k, Roth IRA)</t>
        </is>
      </c>
      <c r="B90" s="37" t="n">
        <v>0</v>
      </c>
      <c r="C90" s="37" t="n">
        <v>0</v>
      </c>
      <c r="D90" s="37" t="n">
        <v>0</v>
      </c>
      <c r="E90" s="37" t="n">
        <v>0</v>
      </c>
      <c r="F90" s="37" t="n">
        <v>0</v>
      </c>
      <c r="G90" s="37" t="n">
        <v>0</v>
      </c>
      <c r="H90" s="37" t="n">
        <v>0</v>
      </c>
      <c r="I90" s="37" t="n">
        <v>0</v>
      </c>
      <c r="J90" s="37" t="n">
        <v>0</v>
      </c>
      <c r="K90" s="37" t="n">
        <v>0</v>
      </c>
      <c r="L90" s="37" t="n">
        <v>0</v>
      </c>
      <c r="M90" s="37" t="n">
        <v>0</v>
      </c>
      <c r="N90" s="38">
        <f>SUM(tblFinancial[[#This Row],[Jan]:[Dec]])</f>
        <v/>
      </c>
      <c r="O90" s="39" t="n"/>
    </row>
    <row r="91" ht="12.8" customHeight="1" s="29">
      <c r="A91" s="45" t="inlineStr">
        <is>
          <t>Credit card payments</t>
        </is>
      </c>
      <c r="B91" s="37" t="n">
        <v>0</v>
      </c>
      <c r="C91" s="37" t="n">
        <v>0</v>
      </c>
      <c r="D91" s="37" t="n">
        <v>0</v>
      </c>
      <c r="E91" s="37" t="n">
        <v>0</v>
      </c>
      <c r="F91" s="37" t="n">
        <v>0</v>
      </c>
      <c r="G91" s="37" t="n">
        <v>0</v>
      </c>
      <c r="H91" s="37" t="n">
        <v>0</v>
      </c>
      <c r="I91" s="37" t="n">
        <v>0</v>
      </c>
      <c r="J91" s="37" t="n">
        <v>0</v>
      </c>
      <c r="K91" s="37" t="n">
        <v>0</v>
      </c>
      <c r="L91" s="37" t="n">
        <v>0</v>
      </c>
      <c r="M91" s="37" t="n">
        <v>0</v>
      </c>
      <c r="N91" s="38">
        <f>SUM(tblFinancial[[#This Row],[Jan]:[Dec]])</f>
        <v/>
      </c>
      <c r="O91" s="39" t="n"/>
    </row>
    <row r="92" ht="12.8" customHeight="1" s="29">
      <c r="A92" s="45" t="inlineStr">
        <is>
          <t>Income tax (additional)</t>
        </is>
      </c>
      <c r="B92" s="37" t="n">
        <v>0</v>
      </c>
      <c r="C92" s="37" t="n">
        <v>0</v>
      </c>
      <c r="D92" s="37" t="n">
        <v>0</v>
      </c>
      <c r="E92" s="37" t="n">
        <v>0</v>
      </c>
      <c r="F92" s="37" t="n">
        <v>0</v>
      </c>
      <c r="G92" s="37" t="n">
        <v>0</v>
      </c>
      <c r="H92" s="37" t="n">
        <v>0</v>
      </c>
      <c r="I92" s="37" t="n">
        <v>0</v>
      </c>
      <c r="J92" s="37" t="n">
        <v>0</v>
      </c>
      <c r="K92" s="37" t="n">
        <v>0</v>
      </c>
      <c r="L92" s="37" t="n">
        <v>0</v>
      </c>
      <c r="M92" s="37" t="n">
        <v>0</v>
      </c>
      <c r="N92" s="38">
        <f>SUM(tblFinancial[[#This Row],[Jan]:[Dec]])</f>
        <v/>
      </c>
      <c r="O92" s="39" t="n"/>
    </row>
    <row r="93" ht="12.8" customHeight="1" s="29">
      <c r="A93" s="45" t="inlineStr">
        <is>
          <t>Other obligations</t>
        </is>
      </c>
      <c r="B93" s="37" t="n">
        <v>0</v>
      </c>
      <c r="C93" s="37" t="n">
        <v>0</v>
      </c>
      <c r="D93" s="37" t="n">
        <v>0</v>
      </c>
      <c r="E93" s="37" t="n">
        <v>0</v>
      </c>
      <c r="F93" s="37" t="n">
        <v>0</v>
      </c>
      <c r="G93" s="37" t="n">
        <v>0</v>
      </c>
      <c r="H93" s="37" t="n">
        <v>0</v>
      </c>
      <c r="I93" s="37" t="n">
        <v>0</v>
      </c>
      <c r="J93" s="37" t="n">
        <v>0</v>
      </c>
      <c r="K93" s="37" t="n">
        <v>0</v>
      </c>
      <c r="L93" s="37" t="n">
        <v>0</v>
      </c>
      <c r="M93" s="37" t="n">
        <v>0</v>
      </c>
      <c r="N93" s="38">
        <f>SUM(tblFinancial[[#This Row],[Jan]:[Dec]])</f>
        <v/>
      </c>
      <c r="O93" s="39" t="n"/>
    </row>
    <row r="94" ht="12.75" customHeight="1" s="29">
      <c r="A94" s="40" t="inlineStr">
        <is>
          <t>Total</t>
        </is>
      </c>
      <c r="B94" s="37">
        <f>SUBTOTAL(109,tblFinancial[Jan])</f>
        <v/>
      </c>
      <c r="C94" s="37">
        <f>SUBTOTAL(109,tblFinancial[Feb])</f>
        <v/>
      </c>
      <c r="D94" s="37">
        <f>SUBTOTAL(109,tblFinancial[March])</f>
        <v/>
      </c>
      <c r="E94" s="37">
        <f>SUBTOTAL(109,tblFinancial[April])</f>
        <v/>
      </c>
      <c r="F94" s="37">
        <f>SUBTOTAL(109,tblFinancial[May])</f>
        <v/>
      </c>
      <c r="G94" s="37">
        <f>SUBTOTAL(109,tblFinancial[June])</f>
        <v/>
      </c>
      <c r="H94" s="37">
        <f>SUBTOTAL(109,tblFinancial[July])</f>
        <v/>
      </c>
      <c r="I94" s="37">
        <f>SUBTOTAL(109,tblFinancial[Aug])</f>
        <v/>
      </c>
      <c r="J94" s="37">
        <f>SUBTOTAL(109,tblFinancial[Sept])</f>
        <v/>
      </c>
      <c r="K94" s="37">
        <f>SUBTOTAL(109,tblFinancial[Oct])</f>
        <v/>
      </c>
      <c r="L94" s="37">
        <f>SUBTOTAL(109,tblFinancial[Nov])</f>
        <v/>
      </c>
      <c r="M94" s="37">
        <f>SUBTOTAL(109,tblFinancial[Dec])</f>
        <v/>
      </c>
      <c r="N94" s="38">
        <f>SUBTOTAL(109,tblFinancial[Year])</f>
        <v/>
      </c>
      <c r="O94" s="28" t="n"/>
    </row>
    <row r="95" ht="12.75" customHeight="1" s="29">
      <c r="A95" s="41" t="n"/>
    </row>
    <row r="96" ht="15" customHeight="1" s="29">
      <c r="A96" s="42" t="inlineStr">
        <is>
          <t>MISC PAYMENTS</t>
        </is>
      </c>
      <c r="B96" s="28" t="n"/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</row>
    <row r="97" ht="12.75" customHeight="1" s="29">
      <c r="A97" s="45" t="inlineStr">
        <is>
          <t>Airtime</t>
        </is>
      </c>
      <c r="B97" s="37" t="n">
        <v>0</v>
      </c>
      <c r="C97" s="37" t="n">
        <v>0</v>
      </c>
      <c r="D97" s="37" t="n">
        <v>0</v>
      </c>
      <c r="E97" s="37" t="n">
        <v>0</v>
      </c>
      <c r="F97" s="37" t="n">
        <v>0</v>
      </c>
      <c r="G97" s="37" t="n">
        <v>0</v>
      </c>
      <c r="H97" s="37" t="n">
        <v>0</v>
      </c>
      <c r="I97" s="37" t="n">
        <v>0</v>
      </c>
      <c r="J97" s="37" t="n">
        <v>0</v>
      </c>
      <c r="K97" s="37" t="n">
        <v>0</v>
      </c>
      <c r="L97" s="37" t="n">
        <v>0</v>
      </c>
      <c r="M97" s="37" t="n">
        <v>0</v>
      </c>
      <c r="N97" s="38">
        <f>SUM(tblMisc[[#This Row],[Jan]:[Dec]])</f>
        <v/>
      </c>
      <c r="O97" s="39" t="n"/>
    </row>
    <row r="98" ht="12.75" customHeight="1" s="29">
      <c r="A98" s="45" t="inlineStr">
        <is>
          <t xml:space="preserve">   Other</t>
        </is>
      </c>
      <c r="B98" s="37" t="n">
        <v>0</v>
      </c>
      <c r="C98" s="37" t="n">
        <v>0</v>
      </c>
      <c r="D98" s="37" t="n">
        <v>0</v>
      </c>
      <c r="E98" s="37" t="n">
        <v>0</v>
      </c>
      <c r="F98" s="37" t="n">
        <v>0</v>
      </c>
      <c r="G98" s="37" t="n">
        <v>0</v>
      </c>
      <c r="H98" s="37" t="n">
        <v>0</v>
      </c>
      <c r="I98" s="37" t="n">
        <v>0</v>
      </c>
      <c r="J98" s="37" t="n">
        <v>0</v>
      </c>
      <c r="K98" s="37" t="n">
        <v>0</v>
      </c>
      <c r="L98" s="37" t="n">
        <v>0</v>
      </c>
      <c r="M98" s="37" t="n">
        <v>0</v>
      </c>
      <c r="N98" s="38">
        <f>SUM(tblMisc[[#This Row],[Jan]:[Dec]])</f>
        <v/>
      </c>
      <c r="O98" s="39" t="n"/>
    </row>
    <row r="99" ht="12.75" customHeight="1" s="29">
      <c r="A99" s="45" t="inlineStr">
        <is>
          <t xml:space="preserve">   Other</t>
        </is>
      </c>
      <c r="B99" s="37" t="n">
        <v>0</v>
      </c>
      <c r="C99" s="37" t="n">
        <v>0</v>
      </c>
      <c r="D99" s="37" t="n">
        <v>0</v>
      </c>
      <c r="E99" s="37" t="n">
        <v>0</v>
      </c>
      <c r="F99" s="37" t="n">
        <v>0</v>
      </c>
      <c r="G99" s="37" t="n">
        <v>0</v>
      </c>
      <c r="H99" s="37" t="n">
        <v>0</v>
      </c>
      <c r="I99" s="37" t="n">
        <v>0</v>
      </c>
      <c r="J99" s="37" t="n">
        <v>0</v>
      </c>
      <c r="K99" s="37" t="n">
        <v>0</v>
      </c>
      <c r="L99" s="37" t="n">
        <v>0</v>
      </c>
      <c r="M99" s="37" t="n">
        <v>0</v>
      </c>
      <c r="N99" s="38">
        <f>SUM(tblMisc[[#This Row],[Jan]:[Dec]])</f>
        <v/>
      </c>
      <c r="O99" s="39" t="n"/>
    </row>
    <row r="100" ht="12.75" customHeight="1" s="29">
      <c r="A100" s="45" t="inlineStr">
        <is>
          <t xml:space="preserve">   Other</t>
        </is>
      </c>
      <c r="B100" s="37" t="n">
        <v>0</v>
      </c>
      <c r="C100" s="37" t="n">
        <v>0</v>
      </c>
      <c r="D100" s="37" t="n">
        <v>0</v>
      </c>
      <c r="E100" s="37" t="n">
        <v>0</v>
      </c>
      <c r="F100" s="37" t="n">
        <v>0</v>
      </c>
      <c r="G100" s="37" t="n">
        <v>0</v>
      </c>
      <c r="H100" s="37" t="n">
        <v>0</v>
      </c>
      <c r="I100" s="37" t="n">
        <v>0</v>
      </c>
      <c r="J100" s="37" t="n">
        <v>0</v>
      </c>
      <c r="K100" s="37" t="n">
        <v>0</v>
      </c>
      <c r="L100" s="37" t="n">
        <v>0</v>
      </c>
      <c r="M100" s="37" t="n">
        <v>0</v>
      </c>
      <c r="N100" s="38">
        <f>SUM(tblMisc[[#This Row],[Jan]:[Dec]])</f>
        <v/>
      </c>
      <c r="O100" s="39" t="n"/>
    </row>
    <row r="101" ht="12.75" customHeight="1" s="29">
      <c r="A101" s="45" t="inlineStr">
        <is>
          <t xml:space="preserve">   Other</t>
        </is>
      </c>
      <c r="B101" s="37" t="n">
        <v>0</v>
      </c>
      <c r="C101" s="37" t="n">
        <v>0</v>
      </c>
      <c r="D101" s="37" t="n">
        <v>0</v>
      </c>
      <c r="E101" s="37" t="n">
        <v>0</v>
      </c>
      <c r="F101" s="37" t="n">
        <v>0</v>
      </c>
      <c r="G101" s="37" t="n">
        <v>0</v>
      </c>
      <c r="H101" s="37" t="n">
        <v>0</v>
      </c>
      <c r="I101" s="37" t="n">
        <v>0</v>
      </c>
      <c r="J101" s="37" t="n">
        <v>0</v>
      </c>
      <c r="K101" s="37" t="n">
        <v>0</v>
      </c>
      <c r="L101" s="37" t="n">
        <v>0</v>
      </c>
      <c r="M101" s="37" t="n">
        <v>0</v>
      </c>
      <c r="N101" s="38">
        <f>SUM(tblMisc[[#This Row],[Jan]:[Dec]])</f>
        <v/>
      </c>
      <c r="O101" s="39" t="n"/>
    </row>
    <row r="102" ht="12.75" customHeight="1" s="29">
      <c r="A102" s="40" t="inlineStr">
        <is>
          <t>Total</t>
        </is>
      </c>
      <c r="B102" s="37">
        <f>SUBTOTAL(109,tblMisc[Jan])</f>
        <v/>
      </c>
      <c r="C102" s="37">
        <f>SUBTOTAL(109,tblMisc[Feb])</f>
        <v/>
      </c>
      <c r="D102" s="37">
        <f>SUBTOTAL(109,tblMisc[March])</f>
        <v/>
      </c>
      <c r="E102" s="37">
        <f>SUBTOTAL(109,tblMisc[April])</f>
        <v/>
      </c>
      <c r="F102" s="37">
        <f>SUBTOTAL(109,tblMisc[May])</f>
        <v/>
      </c>
      <c r="G102" s="37">
        <f>SUBTOTAL(109,tblMisc[June])</f>
        <v/>
      </c>
      <c r="H102" s="37">
        <f>SUBTOTAL(109,tblMisc[July])</f>
        <v/>
      </c>
      <c r="I102" s="37">
        <f>SUBTOTAL(109,tblMisc[Aug])</f>
        <v/>
      </c>
      <c r="J102" s="37">
        <f>SUBTOTAL(109,tblMisc[Sept])</f>
        <v/>
      </c>
      <c r="K102" s="37">
        <f>SUBTOTAL(109,tblMisc[Oct])</f>
        <v/>
      </c>
      <c r="L102" s="37">
        <f>SUBTOTAL(109,tblMisc[Nov])</f>
        <v/>
      </c>
      <c r="M102" s="37">
        <f>SUBTOTAL(109,tblMisc[Dec])</f>
        <v/>
      </c>
      <c r="N102" s="38">
        <f>SUBTOTAL(109,tblMisc[Year])</f>
        <v/>
      </c>
      <c r="O102" s="28" t="n"/>
    </row>
    <row r="103" ht="12.75" customHeight="1" s="29">
      <c r="A103" s="49" t="n"/>
    </row>
    <row r="104" ht="15" customHeight="1" s="29">
      <c r="A104" s="40" t="inlineStr">
        <is>
          <t>TOTALS</t>
        </is>
      </c>
      <c r="B104" s="34" t="inlineStr">
        <is>
          <t>JAN</t>
        </is>
      </c>
      <c r="C104" s="34" t="inlineStr">
        <is>
          <t>FEB</t>
        </is>
      </c>
      <c r="D104" s="34" t="inlineStr">
        <is>
          <t>MAR</t>
        </is>
      </c>
      <c r="E104" s="34" t="inlineStr">
        <is>
          <t>APR</t>
        </is>
      </c>
      <c r="F104" s="34" t="inlineStr">
        <is>
          <t>MAY</t>
        </is>
      </c>
      <c r="G104" s="34" t="inlineStr">
        <is>
          <t>JUN</t>
        </is>
      </c>
      <c r="H104" s="34" t="inlineStr">
        <is>
          <t>JUL</t>
        </is>
      </c>
      <c r="I104" s="34" t="inlineStr">
        <is>
          <t>AUG</t>
        </is>
      </c>
      <c r="J104" s="34" t="inlineStr">
        <is>
          <t>SEP</t>
        </is>
      </c>
      <c r="K104" s="34" t="inlineStr">
        <is>
          <t>OCT</t>
        </is>
      </c>
      <c r="L104" s="34" t="inlineStr">
        <is>
          <t>NOV</t>
        </is>
      </c>
      <c r="M104" s="34" t="inlineStr">
        <is>
          <t>DEC</t>
        </is>
      </c>
      <c r="N104" s="50" t="inlineStr">
        <is>
          <t>YEAR</t>
        </is>
      </c>
      <c r="O104" s="27" t="inlineStr">
        <is>
          <t xml:space="preserve"> </t>
        </is>
      </c>
    </row>
    <row r="105" ht="12.75" customHeight="1" s="29">
      <c r="A105" s="40" t="inlineStr">
        <is>
          <t>Total expenses</t>
        </is>
      </c>
      <c r="B105" s="37">
        <f>SUM(tblMisc[[#Totals],[Jan]],tblFinancial[[#Totals],[Jan]],tblPersonal[[#Totals],[Jan]],tblDues[[#Totals],[Jan]],tblRecreation[[#Totals],[Jan]],tblVacations[[#Totals],[Jan]],tblHealth[[#Totals],[Jan]],tblEntertainment[[#Totals],[Jan]],tblTransportation[[#Totals],[Jan]],tblDaily[[#Totals],[Jan]],tblHome[[#Totals],[Jan]])</f>
        <v/>
      </c>
      <c r="C105" s="37">
        <f>SUM(tblMisc[[#Totals],[Feb]],tblFinancial[[#Totals],[Feb]],tblPersonal[[#Totals],[Feb]],tblDues[[#Totals],[Feb]],tblRecreation[[#Totals],[Feb]],tblVacations[[#Totals],[Feb]],tblHealth[[#Totals],[Feb]],tblEntertainment[[#Totals],[Feb]],tblTransportation[[#Totals],[Feb]],tblDaily[[#Totals],[Feb]],tblHome[[#Totals],[Feb]])</f>
        <v/>
      </c>
      <c r="D105" s="37">
        <f>SUM(tblMisc[[#Totals],[March]],tblFinancial[[#Totals],[March]],tblPersonal[[#Totals],[March]],tblDues[[#Totals],[March]],tblRecreation[[#Totals],[March]],tblVacations[[#Totals],[March]],tblHealth[[#Totals],[March]],tblEntertainment[[#Totals],[March]],tblTransportation[[#Totals],[March]],tblDaily[[#Totals],[March]],tblHome[[#Totals],[March]])</f>
        <v/>
      </c>
      <c r="E105" s="37">
        <f>SUM(tblMisc[[#Totals],[April]],tblFinancial[[#Totals],[April]],tblPersonal[[#Totals],[April]],tblDues[[#Totals],[April]],tblRecreation[[#Totals],[April]],tblVacations[[#Totals],[April]],tblHealth[[#Totals],[April]],tblEntertainment[[#Totals],[April]],tblTransportation[[#Totals],[April]],tblDaily[[#Totals],[April]],tblHome[[#Totals],[April]])</f>
        <v/>
      </c>
      <c r="F105" s="37">
        <f>SUM(tblMisc[[#Totals],[May]],tblFinancial[[#Totals],[May]],tblPersonal[[#Totals],[May]],tblDues[[#Totals],[May]],tblRecreation[[#Totals],[May]],tblVacations[[#Totals],[May]],tblHealth[[#Totals],[May]],tblEntertainment[[#Totals],[May]],tblTransportation[[#Totals],[May]],tblDaily[[#Totals],[May]],tblHome[[#Totals],[May]])</f>
        <v/>
      </c>
      <c r="G105" s="37">
        <f>SUM(tblMisc[[#Totals],[June]],tblFinancial[[#Totals],[June]],tblPersonal[[#Totals],[June]],tblDues[[#Totals],[June]],tblRecreation[[#Totals],[June]],tblVacations[[#Totals],[June]],tblHealth[[#Totals],[June]],tblEntertainment[[#Totals],[June]],tblTransportation[[#Totals],[June]],tblDaily[[#Totals],[June]],tblHome[[#Totals],[June]])</f>
        <v/>
      </c>
      <c r="H105" s="37">
        <f>SUM(tblMisc[[#Totals],[July]],tblFinancial[[#Totals],[July]],tblPersonal[[#Totals],[July]],tblDues[[#Totals],[July]],tblRecreation[[#Totals],[July]],tblVacations[[#Totals],[July]],tblHealth[[#Totals],[July]],tblEntertainment[[#Totals],[July]],tblTransportation[[#Totals],[July]],tblDaily[[#Totals],[July]],tblHome[[#Totals],[July]])</f>
        <v/>
      </c>
      <c r="I105" s="37">
        <f>SUM(tblMisc[[#Totals],[Aug]],tblFinancial[[#Totals],[Aug]],tblPersonal[[#Totals],[Aug]],tblDues[[#Totals],[Aug]],tblRecreation[[#Totals],[Aug]],tblVacations[[#Totals],[Aug]],tblHealth[[#Totals],[Aug]],tblEntertainment[[#Totals],[Aug]],tblTransportation[[#Totals],[Aug]],tblDaily[[#Totals],[Aug]],tblHome[[#Totals],[Aug]])</f>
        <v/>
      </c>
      <c r="J105" s="37">
        <f>SUM(tblMisc[[#Totals],[Sept]],tblFinancial[[#Totals],[Sept]],tblPersonal[[#Totals],[Sept]],tblDues[[#Totals],[Sept]],tblRecreation[[#Totals],[Sept]],tblVacations[[#Totals],[Sept]],tblHealth[[#Totals],[Sept]],tblEntertainment[[#Totals],[Sept]],tblTransportation[[#Totals],[Sept]],tblDaily[[#Totals],[Sept]],tblHome[[#Totals],[Sept]])</f>
        <v/>
      </c>
      <c r="K105" s="37">
        <f>SUM(tblMisc[[#Totals],[Oct]],tblFinancial[[#Totals],[Oct]],tblPersonal[[#Totals],[Oct]],tblDues[[#Totals],[Oct]],tblRecreation[[#Totals],[Oct]],tblVacations[[#Totals],[Oct]],tblHealth[[#Totals],[Oct]],tblEntertainment[[#Totals],[Oct]],tblTransportation[[#Totals],[Oct]],tblDaily[[#Totals],[Oct]],tblHome[[#Totals],[Oct]])</f>
        <v/>
      </c>
      <c r="L105" s="37">
        <f>SUM(tblMisc[[#Totals],[Nov]],tblFinancial[[#Totals],[Nov]],tblPersonal[[#Totals],[Nov]],tblDues[[#Totals],[Nov]],tblRecreation[[#Totals],[Nov]],tblVacations[[#Totals],[Nov]],tblHealth[[#Totals],[Nov]],tblEntertainment[[#Totals],[Nov]],tblTransportation[[#Totals],[Nov]],tblDaily[[#Totals],[Nov]],tblHome[[#Totals],[Nov]])</f>
        <v/>
      </c>
      <c r="M105" s="37">
        <f>SUM(tblMisc[[#Totals],[Dec]],tblFinancial[[#Totals],[Dec]],tblPersonal[[#Totals],[Dec]],tblDues[[#Totals],[Dec]],tblRecreation[[#Totals],[Dec]],tblVacations[[#Totals],[Dec]],tblHealth[[#Totals],[Dec]],tblEntertainment[[#Totals],[Dec]],tblTransportation[[#Totals],[Dec]],tblDaily[[#Totals],[Dec]],tblHome[[#Totals],[Dec]])</f>
        <v/>
      </c>
      <c r="N105" s="38">
        <f>SUM(tblMisc[[#Totals],[Year]],tblFinancial[[#Totals],[Year]],tblPersonal[[#Totals],[Year]],tblDues[[#Totals],[Year]],tblRecreation[[#Totals],[Year]],tblVacations[[#Totals],[Year]],tblHealth[[#Totals],[Year]],tblEntertainment[[#Totals],[Year]],tblTransportation[[#Totals],[Year]],tblDaily[[#Totals],[Year]],tblHome[[#Totals],[Year]])</f>
        <v/>
      </c>
      <c r="O105" s="39" t="n"/>
    </row>
    <row r="106" ht="12.75" customHeight="1" s="29">
      <c r="A106" s="40" t="inlineStr">
        <is>
          <t>Cash short/extra</t>
        </is>
      </c>
      <c r="B106" s="37">
        <f>tblIncome[[#Totals],[Jan]]-B105</f>
        <v/>
      </c>
      <c r="C106" s="37">
        <f>tblIncome[[#Totals],[Feb]]-C105</f>
        <v/>
      </c>
      <c r="D106" s="37">
        <f>tblIncome[[#Totals],[March]]-D105</f>
        <v/>
      </c>
      <c r="E106" s="37">
        <f>tblIncome[[#Totals],[April]]-E105</f>
        <v/>
      </c>
      <c r="F106" s="37">
        <f>tblIncome[[#Totals],[May]]-F105</f>
        <v/>
      </c>
      <c r="G106" s="37">
        <f>tblIncome[[#Totals],[June]]-G105</f>
        <v/>
      </c>
      <c r="H106" s="37">
        <f>tblIncome[[#Totals],[July]]-H105</f>
        <v/>
      </c>
      <c r="I106" s="37">
        <f>tblIncome[[#Totals],[Aug]]-I105</f>
        <v/>
      </c>
      <c r="J106" s="37">
        <f>tblIncome[[#Totals],[Sept]]-J105</f>
        <v/>
      </c>
      <c r="K106" s="37">
        <f>tblIncome[[#Totals],[Oct]]-K105</f>
        <v/>
      </c>
      <c r="L106" s="37">
        <f>tblIncome[[#Totals],[Nov]]-L105</f>
        <v/>
      </c>
      <c r="M106" s="37">
        <f>tblIncome[[#Totals],[Dec]]-M105</f>
        <v/>
      </c>
      <c r="N106" s="38">
        <f>tblIncome[[#Totals],[Year]]-N105</f>
        <v/>
      </c>
      <c r="O106" s="39" t="n"/>
    </row>
    <row r="115" ht="12.8" customHeight="1" s="29">
      <c r="F115" s="51" t="n"/>
    </row>
  </sheetData>
  <mergeCells count="12">
    <mergeCell ref="A9:O9"/>
    <mergeCell ref="A18:O18"/>
    <mergeCell ref="A27:O27"/>
    <mergeCell ref="A36:O36"/>
    <mergeCell ref="A43:O43"/>
    <mergeCell ref="A53:O53"/>
    <mergeCell ref="A62:O62"/>
    <mergeCell ref="A69:O69"/>
    <mergeCell ref="A79:O79"/>
    <mergeCell ref="A87:O87"/>
    <mergeCell ref="A95:O95"/>
    <mergeCell ref="A103:O103"/>
  </mergeCells>
  <conditionalFormatting sqref="B106:N106">
    <cfRule type="cellIs" rank="0" priority="2" equalAverage="0" operator="lessThan" aboveAverage="0" dxfId="0" text="" percent="0" bottom="0">
      <formula>0</formula>
    </cfRule>
  </conditionalFormatting>
  <printOptions horizontalCentered="1" verticalCentered="0" headings="0" gridLines="0" gridLinesSet="1"/>
  <pageMargins left="0.4" right="0.4" top="0.4" bottom="0.4" header="0.511805555555555" footer="0.3"/>
  <pageSetup orientation="landscape" paperSize="1" scale="100" fitToHeight="0" fitToWidth="1" firstPageNumber="0" useFirstPageNumber="0" pageOrder="downThenOver" blackAndWhite="0" draft="0" horizontalDpi="300" verticalDpi="300" copies="1"/>
  <headerFooter differentOddEven="0" differentFirst="0">
    <oddHeader/>
    <oddFooter>&amp;CPage &amp;P of &amp;N</oddFooter>
    <evenHeader/>
    <evenFooter/>
    <firstHeader/>
    <firstFooter/>
  </headerFooter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en-ZA</dc:language>
  <dcterms:created xsi:type="dcterms:W3CDTF">2015-07-23T08:51:04Z</dcterms:created>
  <dcterms:modified xsi:type="dcterms:W3CDTF">2021-05-20T15:24:04Z</dcterms:modified>
  <cp:revision>9</cp:revision>
</cp:coreProperties>
</file>