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10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7.xml" ContentType="application/vnd.openxmlformats-officedocument.spreadsheetml.table+xml"/>
  <Override PartName="/xl/tables/table12.xml" ContentType="application/vnd.openxmlformats-officedocument.spreadsheetml.table+xml"/>
  <Override PartName="/xl/tables/table8.xml" ContentType="application/vnd.openxmlformats-officedocument.spreadsheetml.table+xml"/>
  <Override PartName="/xl/tables/table13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SONAL BUDGET" sheetId="1" state="visible" r:id="rId2"/>
  </sheets>
  <definedNames>
    <definedName function="false" hidden="false" name="LastCol" vbProcedure="false">COUNTA('PERSONAL BUDGET'!$3:$3)+1</definedName>
    <definedName function="false" hidden="false" name="PrintArea_SET" vbProcedure="false">OFFSET('PERSONAL BUDGET'!$A$1,,,MATCH(REPT("z",255),'PERSONAL BUDGET'!$A:$A),LastCol)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<sst xmlns="http://schemas.openxmlformats.org/spreadsheetml/2006/main" count="134" uniqueCount="82">
  <si>
    <t xml:space="preserve">PERSONAL BUDGET PLANNER (YEARLY)</t>
  </si>
  <si>
    <t xml:space="preserve">REVENUE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</si>
  <si>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</si>
  <si>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</si>
  <si>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</si>
  <si>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</si>
  <si>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</si>
  <si>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</si>
  <si>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</si>
  <si>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</si>
  <si>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</si>
  <si>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</si>
  <si>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</si>
  <si>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</si>
  <si>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YEAR</t>
  </si>
  <si>
    <t xml:space="preserve">INCOME</t>
  </si>
  <si>
    <t xml:space="preserve"> </t>
  </si>
  <si>
    <t xml:space="preserve">Wages</t>
  </si>
  <si>
    <t xml:space="preserve">Interest/dividends</t>
  </si>
  <si>
    <t xml:space="preserve">Miscellaneous</t>
  </si>
  <si>
    <t xml:space="preserve">Total</t>
  </si>
  <si>
    <t xml:space="preserve">EXPENSES</t>
  </si>
  <si>
    <t xml:space="preserve">HOME</t>
  </si>
  <si>
    <t xml:space="preserve">Mortgage</t>
  </si>
  <si>
    <t xml:space="preserve">Insurance</t>
  </si>
  <si>
    <t xml:space="preserve">Repairs</t>
  </si>
  <si>
    <t xml:space="preserve">Services</t>
  </si>
  <si>
    <t xml:space="preserve">Utilities</t>
  </si>
  <si>
    <t xml:space="preserve">DAILY LIVING</t>
  </si>
  <si>
    <t xml:space="preserve">Groceries </t>
  </si>
  <si>
    <t xml:space="preserve">Dining out</t>
  </si>
  <si>
    <t xml:space="preserve">misc</t>
  </si>
  <si>
    <t xml:space="preserve">MISC</t>
  </si>
  <si>
    <t xml:space="preserve">TRANSPORTATION</t>
  </si>
  <si>
    <t xml:space="preserve">Public transportation</t>
  </si>
  <si>
    <t xml:space="preserve">Fuel</t>
  </si>
  <si>
    <t xml:space="preserve">Car wash/detailing services</t>
  </si>
  <si>
    <t xml:space="preserve">Parking</t>
  </si>
  <si>
    <t xml:space="preserve">ENTERTAINMENT</t>
  </si>
  <si>
    <t xml:space="preserve">Cable TV</t>
  </si>
  <si>
    <t xml:space="preserve">Books/Games</t>
  </si>
  <si>
    <t xml:space="preserve">Movies/plays</t>
  </si>
  <si>
    <t xml:space="preserve">Concerts/clubs</t>
  </si>
  <si>
    <t xml:space="preserve">HEALTH</t>
  </si>
  <si>
    <t xml:space="preserve">Health club dues</t>
  </si>
  <si>
    <t xml:space="preserve">Prescriptions</t>
  </si>
  <si>
    <t xml:space="preserve">Over-the-counter drugs</t>
  </si>
  <si>
    <t xml:space="preserve">Co-payments/out-of-pocket</t>
  </si>
  <si>
    <t xml:space="preserve">Veterinarians/pet medicines</t>
  </si>
  <si>
    <t xml:space="preserve">Life insurance</t>
  </si>
  <si>
    <t xml:space="preserve">VACATIONS</t>
  </si>
  <si>
    <t xml:space="preserve">Plane fare</t>
  </si>
  <si>
    <t xml:space="preserve">Accommodations</t>
  </si>
  <si>
    <t xml:space="preserve">Food</t>
  </si>
  <si>
    <t xml:space="preserve">Souvenirs</t>
  </si>
  <si>
    <t xml:space="preserve">Pet boarding</t>
  </si>
  <si>
    <t xml:space="preserve">Rental car</t>
  </si>
  <si>
    <t xml:space="preserve">RECREATION</t>
  </si>
  <si>
    <t xml:space="preserve">Car</t>
  </si>
  <si>
    <t xml:space="preserve">Sax</t>
  </si>
  <si>
    <t xml:space="preserve">DUES/SUBSCRIPTION</t>
  </si>
  <si>
    <t xml:space="preserve">Phone</t>
  </si>
  <si>
    <t xml:space="preserve">Internet connection</t>
  </si>
  <si>
    <t xml:space="preserve">Online Services</t>
  </si>
  <si>
    <t xml:space="preserve">PERSONAL</t>
  </si>
  <si>
    <t xml:space="preserve">Clothing</t>
  </si>
  <si>
    <t xml:space="preserve">Salon/barber</t>
  </si>
  <si>
    <t xml:space="preserve">Toiletry</t>
  </si>
  <si>
    <t xml:space="preserve">Gifts</t>
  </si>
  <si>
    <t xml:space="preserve">Charity</t>
  </si>
  <si>
    <t xml:space="preserve">FINANCIAL OBLIGATIONS</t>
  </si>
  <si>
    <t xml:space="preserve">Long-term savings</t>
  </si>
  <si>
    <t xml:space="preserve">Retirement (401k, Roth IRA)</t>
  </si>
  <si>
    <t xml:space="preserve">Credit card payments</t>
  </si>
  <si>
    <t xml:space="preserve">Income tax (additional)</t>
  </si>
  <si>
    <t xml:space="preserve">Other obligations</t>
  </si>
  <si>
    <t xml:space="preserve">MISC PAYMENTS</t>
  </si>
  <si>
    <t xml:space="preserve">Airtime</t>
  </si>
  <si>
    <t xml:space="preserve">   Other</t>
  </si>
  <si>
    <t xml:space="preserve">TOTALS</t>
  </si>
  <si>
    <t xml:space="preserve">Total expenses</t>
  </si>
  <si>
    <t xml:space="preserve">Cash short/extra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</si>
</sst>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409]#,##0.00;[RED]\-[$$-409]#,##0.00"/>
    <numFmt numFmtId="166" formatCode="&quot;R &quot;#,##0;[RED]&quot;R -&quot;#,##0"/>
    <numFmt numFmtId="167" formatCode="[$R-1C09]\ #,##0.00;[RED][$R-1C09]\-#,##0.00"/>
    <numFmt numFmtId="168" formatCode="\$#,##0.00"/>
  </numFmts>
  <fonts count="10">
    <font>
      <sz val="10"/>
      <color rgb="FF262626"/>
      <name val="Tahom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</font>
    <font>
      <b val="true"/>
      <sz val="10"/>
      <color rgb="FF000080"/>
      <name val="Tahoma"/>
      <family val="2"/>
    </font>
    <font>
      <sz val="10"/>
      <color rgb="FFC0C0C0"/>
      <name val="Tahoma"/>
      <family val="2"/>
    </font>
    <font>
      <b val="true"/>
      <i val="true"/>
      <u val="single"/>
      <sz val="11"/>
      <color rgb="FF262626"/>
      <name val="Tahoma"/>
      <family val="2"/>
      <charset val="1"/>
    </font>
    <font>
      <sz val="10"/>
      <color rgb="FF000000"/>
      <name val="Tahoma"/>
      <family val="2"/>
      <charset val="1"/>
    </font>
    <font>
      <sz val="12"/>
      <color rgb="FF262626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6E6E6"/>
        <bgColor rgb="FFE6E6FF"/>
      </patternFill>
    </fill>
    <fill>
      <patternFill patternType="solid">
        <fgColor rgb="FFE6E6FF"/>
        <bgColor rgb="FFE6E6E6"/>
      </patternFill>
    </fill>
    <fill>
      <patternFill patternType="solid">
        <fgColor rgb="FF000080"/>
        <bgColor rgb="FF000080"/>
      </patternFill>
    </fill>
    <fill>
      <patternFill patternType="solid">
        <fgColor rgb="FFDDDDDD"/>
        <bgColor rgb="FFE6E6E6"/>
      </patternFill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>
        <color rgb="FF55308D"/>
      </left>
      <right style="hair">
        <color rgb="FF55308D"/>
      </right>
      <top style="hair">
        <color rgb="FF55308D"/>
      </top>
      <bottom style="hair">
        <color rgb="FF55308D"/>
      </bottom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/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hair"/>
      <right style="hair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2" borderId="1" applyFont="true" applyBorder="true" applyAlignment="true" applyProtection="false">
      <alignment horizontal="general" vertical="center" textRotation="0" wrapText="false" indent="0" shrinkToFit="false"/>
    </xf>
    <xf numFmtId="166" fontId="4" fillId="2" borderId="1" applyFont="true" applyBorder="true" applyAlignment="true" applyProtection="false">
      <alignment horizontal="general" vertical="center" textRotation="0" wrapText="false" indent="0" shrinkToFit="false"/>
    </xf>
    <xf numFmtId="164" fontId="5" fillId="3" borderId="0" applyFont="true" applyBorder="false" applyAlignment="true" applyProtection="false">
      <alignment horizontal="general" vertical="center" textRotation="0" wrapText="false" indent="0" shrinkToFit="false"/>
    </xf>
    <xf numFmtId="164" fontId="6" fillId="4" borderId="0" applyFont="true" applyBorder="fals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right" vertical="center" textRotation="0" wrapText="true" indent="0" shrinkToFit="false"/>
    </xf>
    <xf numFmtId="165" fontId="0" fillId="0" borderId="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3" borderId="2" applyFont="true" applyBorder="true" applyAlignment="true" applyProtection="false">
      <alignment horizontal="right" vertical="center" textRotation="0" wrapText="true" indent="0" shrinkToFit="false"/>
    </xf>
    <xf numFmtId="164" fontId="0" fillId="3" borderId="3" applyFont="true" applyBorder="true" applyAlignment="true" applyProtection="false">
      <alignment horizontal="right" vertical="center" textRotation="0" wrapText="true" indent="0" shrinkToFit="false"/>
    </xf>
    <xf numFmtId="164" fontId="0" fillId="3" borderId="4" applyFont="true" applyBorder="true" applyAlignment="true" applyProtection="false">
      <alignment horizontal="right" vertical="center" textRotation="0" wrapText="true" indent="0" shrinkToFit="false"/>
    </xf>
    <xf numFmtId="164" fontId="0" fillId="3" borderId="5" applyFont="true" applyBorder="true" applyAlignment="true" applyProtection="false">
      <alignment horizontal="right" vertical="center" textRotation="0" wrapText="true" indent="0" shrinkToFit="false"/>
    </xf>
    <xf numFmtId="164" fontId="0" fillId="3" borderId="6" applyFont="true" applyBorder="true" applyAlignment="true" applyProtection="false">
      <alignment horizontal="right" vertical="center" textRotation="0" wrapText="true" indent="0" shrinkToFit="false"/>
    </xf>
    <xf numFmtId="164" fontId="0" fillId="3" borderId="7" applyFont="true" applyBorder="true" applyAlignment="true" applyProtection="false">
      <alignment horizontal="right" vertical="center" textRotation="0" wrapText="true" indent="0" shrinkToFit="false"/>
    </xf>
    <xf numFmtId="164" fontId="0" fillId="3" borderId="8" applyFont="true" applyBorder="true" applyAlignment="true" applyProtection="false">
      <alignment horizontal="right" vertical="center" textRotation="0" wrapText="true" indent="0" shrinkToFit="false"/>
    </xf>
    <xf numFmtId="164" fontId="0" fillId="3" borderId="9" applyFont="true" applyBorder="true" applyAlignment="true" applyProtection="false">
      <alignment horizontal="right" vertical="center" textRotation="0" wrapText="true" indent="0" shrinkToFit="false"/>
    </xf>
    <xf numFmtId="164" fontId="0" fillId="3" borderId="10" applyFont="true" applyBorder="true" applyAlignment="true" applyProtection="false">
      <alignment horizontal="center" vertical="bottom" textRotation="0" wrapText="tru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6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7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7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1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6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7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7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0" xfId="35" applyFont="fals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1" xfId="22"/>
    <cellStyle name="Background" xfId="23"/>
    <cellStyle name="Card" xfId="24"/>
    <cellStyle name="Input" xfId="25"/>
    <cellStyle name="Card TL" xfId="26"/>
    <cellStyle name="Card T" xfId="27"/>
    <cellStyle name="Card TR" xfId="28"/>
    <cellStyle name="Card L" xfId="29"/>
    <cellStyle name="Card R" xfId="30"/>
    <cellStyle name="Card B" xfId="31"/>
    <cellStyle name="Card BL" xfId="32"/>
    <cellStyle name="Card BR" xfId="33"/>
    <cellStyle name="Column Header" xfId="34"/>
    <cellStyle name="Accent 3" xfId="35"/>
  </cellStyles>
  <dxfs count="1">
    <dxf>
      <font>
        <name val="Tahoma"/>
        <family val="2"/>
        <color rgb="FF9C0006"/>
      </font>
    </dxf>
  </dxf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F6F74"/>
      <rgbColor rgb="FF999999"/>
      <rgbColor rgb="FF003366"/>
      <rgbColor rgb="FF339966"/>
      <rgbColor rgb="FF003300"/>
      <rgbColor rgb="FF333300"/>
      <rgbColor rgb="FF993300"/>
      <rgbColor rgb="FF993366"/>
      <rgbColor rgb="FF55308D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blDaily" displayName="tblDaily" ref="A20:O26" headerRowCount="0" totalsRowCount="1" totalsRowShown="1">
  <tableColumns count="15">
    <tableColumn id="1" name="Daily living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0.xml><?xml version="1.0" encoding="utf-8"?>
<table xmlns="http://schemas.openxmlformats.org/spreadsheetml/2006/main" id="10" name="tblRecreation" displayName="tblRecreation" ref="A64:O68" headerRowCount="0" totalsRowCount="1" totalsRowShown="1">
  <tableColumns count="15">
    <tableColumn id="1" name="Recreation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1.xml><?xml version="1.0" encoding="utf-8"?>
<table xmlns="http://schemas.openxmlformats.org/spreadsheetml/2006/main" id="11" name="tblTotals" displayName="tblTotals" ref="A104:O106" headerRowCount="1" totalsRowCount="0" totalsRowShown="0">
  <tableColumns count="15">
    <tableColumn id="1" name="TOTALS"/>
    <tableColumn id="2" name="JAN"/>
    <tableColumn id="3" name="FEB"/>
    <tableColumn id="4" name="MAR"/>
    <tableColumn id="5" name="APR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YEAR"/>
    <tableColumn id="15" name=" "/>
  </tableColumns>
</table>
</file>

<file path=xl/tables/table12.xml><?xml version="1.0" encoding="utf-8"?>
<table xmlns="http://schemas.openxmlformats.org/spreadsheetml/2006/main" id="12" name="tblTransportation" displayName="tblTransportation" ref="A29:O35" headerRowCount="0" totalsRowCount="1" totalsRowShown="1">
  <tableColumns count="15">
    <tableColumn id="1" name="Transportation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3.xml><?xml version="1.0" encoding="utf-8"?>
<table xmlns="http://schemas.openxmlformats.org/spreadsheetml/2006/main" id="13" name="tblVacations" displayName="tblVacations" ref="A55:O61" headerRowCount="0" totalsRowCount="1" totalsRowShown="1">
  <tableColumns count="15">
    <tableColumn id="1" name="Vaca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2.xml><?xml version="1.0" encoding="utf-8"?>
<table xmlns="http://schemas.openxmlformats.org/spreadsheetml/2006/main" id="2" name="tblDues" displayName="tblDues" ref="A71:O78" headerRowCount="0" totalsRowCount="1" totalsRowShown="1">
  <tableColumns count="15">
    <tableColumn id="1" name="Dues/subscrip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3.xml><?xml version="1.0" encoding="utf-8"?>
<table xmlns="http://schemas.openxmlformats.org/spreadsheetml/2006/main" id="3" name="tblEntertainment" displayName="tblEntertainment" ref="A38:O42" headerRowCount="0" totalsRowCount="1" totalsRowShown="1">
  <tableColumns count="15">
    <tableColumn id="1" name="Entertainment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4.xml><?xml version="1.0" encoding="utf-8"?>
<table xmlns="http://schemas.openxmlformats.org/spreadsheetml/2006/main" id="4" name="tblFinancial" displayName="tblFinancial" ref="A89:O94" headerRowCount="0" totalsRowCount="1" totalsRowShown="1">
  <tableColumns count="15">
    <tableColumn id="1" name="Financial obliga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5.xml><?xml version="1.0" encoding="utf-8"?>
<table xmlns="http://schemas.openxmlformats.org/spreadsheetml/2006/main" id="5" name="tblHealth" displayName="tblHealth" ref="A45:O52" headerRowCount="0" totalsRowCount="1" totalsRowShown="1">
  <tableColumns count="15">
    <tableColumn id="1" name="Health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6.xml><?xml version="1.0" encoding="utf-8"?>
<table xmlns="http://schemas.openxmlformats.org/spreadsheetml/2006/main" id="6" name="tblHome" displayName="tblHome" ref="A12:O17" headerRowCount="0" totalsRowCount="1" totalsRowShown="1">
  <tableColumns count="15">
    <tableColumn id="1" name="Home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7.xml><?xml version="1.0" encoding="utf-8"?>
<table xmlns="http://schemas.openxmlformats.org/spreadsheetml/2006/main" id="7" name="tblIncome" displayName="tblIncome" ref="A5:O8" headerRowCount="0" totalsRowCount="1" totalsRowShown="1">
  <tableColumns count="15">
    <tableColumn id="1" name="INCOME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8.xml><?xml version="1.0" encoding="utf-8"?>
<table xmlns="http://schemas.openxmlformats.org/spreadsheetml/2006/main" id="8" name="tblMisc" displayName="tblMisc" ref="A97:O102" headerRowCount="0" totalsRowCount="1" totalsRowShown="1">
  <tableColumns count="15">
    <tableColumn id="1" name="Misc. payment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9.xml><?xml version="1.0" encoding="utf-8"?>
<table xmlns="http://schemas.openxmlformats.org/spreadsheetml/2006/main" id="9" name="tblPersonal" displayName="tblPersonal" ref="A81:O86" headerRowCount="0" totalsRowCount="1" totalsRowShown="1">
  <tableColumns count="15">
    <tableColumn id="1" name="Personal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F6F74"/>
    <pageSetUpPr fitToPage="true"/>
  </sheetPr>
  <dimension ref="A1:O115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113" activeCellId="0" sqref="K113"/>
    </sheetView>
  </sheetViews>
  <sheetFormatPr defaultColWidth="8.59375" defaultRowHeight="12.8" zeroHeight="false" outlineLevelRow="0" outlineLevelCol="0"/>
  <cols>
    <col collapsed="false" customWidth="true" hidden="false" outlineLevel="0" max="1" min="1" style="1" width="25.71"/>
    <col collapsed="false" customWidth="true" hidden="false" outlineLevel="0" max="13" min="2" style="2" width="11.29"/>
    <col collapsed="false" customWidth="true" hidden="false" outlineLevel="0" max="14" min="14" style="2" width="12.42"/>
    <col collapsed="false" customWidth="true" hidden="false" outlineLevel="0" max="15" min="15" style="1" width="9.14"/>
  </cols>
  <sheetData>
    <row r="1" customFormat="false" ht="28.5" hidden="false" customHeight="true" outlineLevel="0" collapsed="false">
      <c r="A1" s="1" t="s">
        <v>0</v>
      </c>
    </row>
    <row r="3" customFormat="false" ht="17.25" hidden="false" customHeight="true" outlineLevel="0" collapsed="false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5" t="s">
        <v>14</v>
      </c>
      <c r="O3" s="2"/>
    </row>
    <row r="4" customFormat="false" ht="15" hidden="false" customHeight="true" outlineLevel="0" collapsed="false">
      <c r="A4" s="6" t="s">
        <v>15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2" t="s">
        <v>16</v>
      </c>
    </row>
    <row r="5" customFormat="false" ht="12.8" hidden="false" customHeight="true" outlineLevel="0" collapsed="false">
      <c r="A5" s="9" t="s">
        <v>17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9631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1" t="n">
        <f aca="false">SUM(tblIncome[[#This Row],[Jan]:[Dec]])</f>
        <v>9631</v>
      </c>
      <c r="O5" s="12"/>
    </row>
    <row r="6" customFormat="false" ht="12.8" hidden="false" customHeight="true" outlineLevel="0" collapsed="false">
      <c r="A6" s="9" t="s">
        <v>18</v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430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1" t="n">
        <f aca="false">SUM(tblIncome[[#This Row],[Jan]:[Dec]])</f>
        <v>430</v>
      </c>
      <c r="O6" s="12"/>
    </row>
    <row r="7" customFormat="false" ht="12.8" hidden="false" customHeight="true" outlineLevel="0" collapsed="false">
      <c r="A7" s="9" t="s">
        <v>19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1" t="n">
        <f aca="false">SUM(tblIncome[[#This Row],[Jan]:[Dec]])</f>
        <v>0</v>
      </c>
      <c r="O7" s="12"/>
    </row>
    <row r="8" customFormat="false" ht="12.8" hidden="false" customHeight="true" outlineLevel="0" collapsed="false">
      <c r="A8" s="13" t="s">
        <v>20</v>
      </c>
      <c r="B8" s="10" t="n">
        <f aca="false">SUBTOTAL(109,tblIncome[Jan])</f>
        <v>0</v>
      </c>
      <c r="C8" s="10" t="n">
        <f aca="false">SUBTOTAL(109,tblIncome[Feb])</f>
        <v>0</v>
      </c>
      <c r="D8" s="10" t="n">
        <f aca="false">SUBTOTAL(109,tblIncome[March])</f>
        <v>0</v>
      </c>
      <c r="E8" s="10" t="n">
        <f aca="false">SUBTOTAL(109,tblIncome[April])</f>
        <v>0</v>
      </c>
      <c r="F8" s="10" t="n">
        <f aca="false">SUBTOTAL(109,tblIncome[May])</f>
        <v>10061</v>
      </c>
      <c r="G8" s="10" t="n">
        <f aca="false">SUBTOTAL(109,tblIncome[June])</f>
        <v>0</v>
      </c>
      <c r="H8" s="10" t="n">
        <f aca="false">SUBTOTAL(109,tblIncome[July])</f>
        <v>0</v>
      </c>
      <c r="I8" s="10" t="n">
        <f aca="false">SUBTOTAL(109,tblIncome[Aug])</f>
        <v>0</v>
      </c>
      <c r="J8" s="10" t="n">
        <f aca="false">SUBTOTAL(109,tblIncome[Sept])</f>
        <v>0</v>
      </c>
      <c r="K8" s="10" t="n">
        <f aca="false">SUBTOTAL(109,tblIncome[Oct])</f>
        <v>0</v>
      </c>
      <c r="L8" s="10" t="n">
        <f aca="false">SUBTOTAL(109,tblIncome[Nov])</f>
        <v>0</v>
      </c>
      <c r="M8" s="10" t="n">
        <f aca="false">SUBTOTAL(109,tblIncome[Dec])</f>
        <v>0</v>
      </c>
      <c r="N8" s="11" t="n">
        <f aca="false">SUBTOTAL(109,tblIncome[Year])</f>
        <v>10061</v>
      </c>
      <c r="O8" s="2"/>
    </row>
    <row r="9" customFormat="false" ht="12.8" hidden="false" customHeight="tru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customFormat="false" ht="13.8" hidden="false" customHeight="true" outlineLevel="0" collapsed="false">
      <c r="A10" s="15" t="s">
        <v>21</v>
      </c>
      <c r="B10" s="16" t="s">
        <v>2</v>
      </c>
      <c r="C10" s="16" t="s">
        <v>3</v>
      </c>
      <c r="D10" s="16" t="s">
        <v>4</v>
      </c>
      <c r="E10" s="16" t="s">
        <v>5</v>
      </c>
      <c r="F10" s="16" t="s">
        <v>6</v>
      </c>
      <c r="G10" s="16" t="s">
        <v>7</v>
      </c>
      <c r="H10" s="16" t="s">
        <v>8</v>
      </c>
      <c r="I10" s="16" t="s">
        <v>9</v>
      </c>
      <c r="J10" s="16" t="s">
        <v>10</v>
      </c>
      <c r="K10" s="16" t="s">
        <v>11</v>
      </c>
      <c r="L10" s="16" t="s">
        <v>12</v>
      </c>
      <c r="M10" s="16" t="s">
        <v>13</v>
      </c>
      <c r="N10" s="17" t="s">
        <v>14</v>
      </c>
      <c r="O10" s="2"/>
    </row>
    <row r="11" customFormat="false" ht="12.8" hidden="false" customHeight="true" outlineLevel="0" collapsed="false">
      <c r="A11" s="18" t="s">
        <v>22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2"/>
    </row>
    <row r="12" customFormat="false" ht="12.8" hidden="false" customHeight="true" outlineLevel="0" collapsed="false">
      <c r="A12" s="18" t="s">
        <v>23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1" t="n">
        <f aca="false">SUM(tblHome[[#This Row],[Jan]:[Dec]])</f>
        <v>0</v>
      </c>
      <c r="O12" s="12"/>
    </row>
    <row r="13" customFormat="false" ht="12.8" hidden="false" customHeight="true" outlineLevel="0" collapsed="false">
      <c r="A13" s="18" t="s">
        <v>24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1" t="n">
        <f aca="false">SUM(tblHome[[#This Row],[Jan]:[Dec]])</f>
        <v>0</v>
      </c>
      <c r="O13" s="12"/>
    </row>
    <row r="14" customFormat="false" ht="12.8" hidden="false" customHeight="true" outlineLevel="0" collapsed="false">
      <c r="A14" s="18" t="s">
        <v>25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2400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1" t="n">
        <f aca="false">SUM(tblHome[[#This Row],[Jan]:[Dec]])</f>
        <v>2400</v>
      </c>
      <c r="O14" s="12"/>
    </row>
    <row r="15" customFormat="false" ht="12.8" hidden="false" customHeight="true" outlineLevel="0" collapsed="false">
      <c r="A15" s="18" t="s">
        <v>26</v>
      </c>
      <c r="B15" s="10" t="n">
        <v>0</v>
      </c>
      <c r="C15" s="10" t="n">
        <v>0</v>
      </c>
      <c r="D15" s="10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1" t="n">
        <f aca="false">SUM(tblHome[[#This Row],[Jan]:[Dec]])</f>
        <v>0</v>
      </c>
      <c r="O15" s="12"/>
    </row>
    <row r="16" customFormat="false" ht="12.8" hidden="false" customHeight="true" outlineLevel="0" collapsed="false">
      <c r="A16" s="18" t="s">
        <v>27</v>
      </c>
      <c r="B16" s="10" t="n">
        <v>0</v>
      </c>
      <c r="C16" s="10" t="n">
        <v>0</v>
      </c>
      <c r="D16" s="10" t="n">
        <v>0</v>
      </c>
      <c r="E16" s="10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>
        <v>0</v>
      </c>
      <c r="N16" s="11" t="n">
        <f aca="false">SUM(tblHome[[#This Row],[Jan]:[Dec]])</f>
        <v>0</v>
      </c>
      <c r="O16" s="12"/>
    </row>
    <row r="17" customFormat="false" ht="12.8" hidden="false" customHeight="true" outlineLevel="0" collapsed="false">
      <c r="A17" s="13" t="s">
        <v>20</v>
      </c>
      <c r="B17" s="10" t="n">
        <f aca="false">SUBTOTAL(109,tblHome[Jan])</f>
        <v>0</v>
      </c>
      <c r="C17" s="10" t="n">
        <f aca="false">SUBTOTAL(109,tblHome[Feb])</f>
        <v>0</v>
      </c>
      <c r="D17" s="10" t="n">
        <f aca="false">SUBTOTAL(109,tblHome[March])</f>
        <v>0</v>
      </c>
      <c r="E17" s="10" t="n">
        <f aca="false">SUBTOTAL(109,tblHome[April])</f>
        <v>0</v>
      </c>
      <c r="F17" s="10" t="n">
        <f aca="false">SUBTOTAL(109,tblHome[May])</f>
        <v>2400</v>
      </c>
      <c r="G17" s="10" t="n">
        <f aca="false">SUBTOTAL(109,tblHome[June])</f>
        <v>0</v>
      </c>
      <c r="H17" s="10" t="n">
        <f aca="false">SUBTOTAL(109,tblHome[July])</f>
        <v>0</v>
      </c>
      <c r="I17" s="10" t="n">
        <f aca="false">SUBTOTAL(109,tblHome[Aug])</f>
        <v>0</v>
      </c>
      <c r="J17" s="10" t="n">
        <f aca="false">SUBTOTAL(109,tblHome[Sept])</f>
        <v>0</v>
      </c>
      <c r="K17" s="10" t="n">
        <f aca="false">SUBTOTAL(109,tblHome[Oct])</f>
        <v>0</v>
      </c>
      <c r="L17" s="10" t="n">
        <f aca="false">SUBTOTAL(109,tblHome[Nov])</f>
        <v>0</v>
      </c>
      <c r="M17" s="10" t="n">
        <f aca="false">SUBTOTAL(109,tblHome[Dec])</f>
        <v>0</v>
      </c>
      <c r="N17" s="11" t="n">
        <f aca="false">SUBTOTAL(109,tblHome[Year])</f>
        <v>2400</v>
      </c>
      <c r="O17" s="2"/>
    </row>
    <row r="18" customFormat="false" ht="12.8" hidden="false" customHeight="tru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customFormat="false" ht="12.8" hidden="false" customHeight="true" outlineLevel="0" collapsed="false">
      <c r="A19" s="15" t="s">
        <v>28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/>
      <c r="O19" s="2"/>
    </row>
    <row r="20" customFormat="false" ht="12.8" hidden="false" customHeight="true" outlineLevel="0" collapsed="false">
      <c r="A20" s="18" t="s">
        <v>29</v>
      </c>
      <c r="B20" s="10" t="n">
        <v>0</v>
      </c>
      <c r="C20" s="10" t="n">
        <v>0</v>
      </c>
      <c r="D20" s="10" t="n">
        <v>0</v>
      </c>
      <c r="E20" s="10" t="n">
        <v>0</v>
      </c>
      <c r="F20" s="10" t="n">
        <v>600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1" t="n">
        <f aca="false">SUM(tblDaily[[#This Row],[Jan]:[Dec]])</f>
        <v>600</v>
      </c>
      <c r="O20" s="12"/>
    </row>
    <row r="21" customFormat="false" ht="12.8" hidden="false" customHeight="true" outlineLevel="0" collapsed="false">
      <c r="A21" s="18" t="s">
        <v>30</v>
      </c>
      <c r="B21" s="10" t="n">
        <v>0</v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1" t="n">
        <f aca="false">SUM(tblDaily[[#This Row],[Jan]:[Dec]])</f>
        <v>0</v>
      </c>
      <c r="O21" s="12"/>
    </row>
    <row r="22" customFormat="false" ht="12.8" hidden="false" customHeight="true" outlineLevel="0" collapsed="false">
      <c r="A22" s="18" t="s">
        <v>31</v>
      </c>
      <c r="B22" s="10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1" t="n">
        <f aca="false">SUM(tblDaily[[#This Row],[Jan]:[Dec]])</f>
        <v>0</v>
      </c>
      <c r="O22" s="12"/>
    </row>
    <row r="23" customFormat="false" ht="12.8" hidden="false" customHeight="true" outlineLevel="0" collapsed="false">
      <c r="A23" s="18" t="s">
        <v>31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1" t="n">
        <f aca="false">SUM(tblDaily[[#This Row],[Jan]:[Dec]])</f>
        <v>0</v>
      </c>
      <c r="O23" s="12"/>
    </row>
    <row r="24" customFormat="false" ht="12.8" hidden="false" customHeight="true" outlineLevel="0" collapsed="false">
      <c r="A24" s="18" t="s">
        <v>31</v>
      </c>
      <c r="B24" s="10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1" t="n">
        <f aca="false">SUM(tblDaily[[#This Row],[Jan]:[Dec]])</f>
        <v>0</v>
      </c>
      <c r="O24" s="12"/>
    </row>
    <row r="25" customFormat="false" ht="12.8" hidden="false" customHeight="true" outlineLevel="0" collapsed="false">
      <c r="A25" s="18" t="s">
        <v>32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1" t="n">
        <f aca="false">SUM(tblDaily[[#This Row],[Jan]:[Dec]])</f>
        <v>0</v>
      </c>
      <c r="O25" s="12"/>
    </row>
    <row r="26" customFormat="false" ht="12.8" hidden="false" customHeight="true" outlineLevel="0" collapsed="false">
      <c r="A26" s="13" t="s">
        <v>20</v>
      </c>
      <c r="B26" s="10" t="n">
        <f aca="false">SUBTOTAL(109,tblDaily[Jan])</f>
        <v>0</v>
      </c>
      <c r="C26" s="10" t="n">
        <f aca="false">SUBTOTAL(109,tblDaily[Feb])</f>
        <v>0</v>
      </c>
      <c r="D26" s="10" t="n">
        <f aca="false">SUBTOTAL(109,tblDaily[March])</f>
        <v>0</v>
      </c>
      <c r="E26" s="10" t="n">
        <f aca="false">SUBTOTAL(109,tblDaily[April])</f>
        <v>0</v>
      </c>
      <c r="F26" s="10" t="n">
        <f aca="false">SUBTOTAL(109,tblDaily[May])</f>
        <v>600</v>
      </c>
      <c r="G26" s="10" t="n">
        <f aca="false">SUBTOTAL(109,tblDaily[June])</f>
        <v>0</v>
      </c>
      <c r="H26" s="10" t="n">
        <f aca="false">SUBTOTAL(109,tblDaily[July])</f>
        <v>0</v>
      </c>
      <c r="I26" s="10" t="n">
        <f aca="false">SUBTOTAL(109,tblDaily[Aug])</f>
        <v>0</v>
      </c>
      <c r="J26" s="10" t="n">
        <f aca="false">SUBTOTAL(109,tblDaily[Sept])</f>
        <v>0</v>
      </c>
      <c r="K26" s="10" t="n">
        <f aca="false">SUBTOTAL(109,tblDaily[Oct])</f>
        <v>0</v>
      </c>
      <c r="L26" s="10" t="n">
        <f aca="false">SUBTOTAL(109,tblDaily[Nov])</f>
        <v>0</v>
      </c>
      <c r="M26" s="10" t="n">
        <f aca="false">SUBTOTAL(109,tblDaily[Dec])</f>
        <v>0</v>
      </c>
      <c r="N26" s="11" t="n">
        <f aca="false">SUBTOTAL(109,tblDaily[Year])</f>
        <v>600</v>
      </c>
      <c r="O26" s="2"/>
    </row>
    <row r="27" customFormat="false" ht="12.8" hidden="false" customHeight="tru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customFormat="false" ht="12.8" hidden="false" customHeight="true" outlineLevel="0" collapsed="false">
      <c r="A28" s="15" t="s">
        <v>33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"/>
    </row>
    <row r="29" customFormat="false" ht="12.8" hidden="false" customHeight="true" outlineLevel="0" collapsed="false">
      <c r="A29" s="18" t="s">
        <v>34</v>
      </c>
      <c r="B29" s="10" t="n">
        <v>0</v>
      </c>
      <c r="C29" s="10" t="n">
        <v>0</v>
      </c>
      <c r="D29" s="10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1" t="n">
        <f aca="false">SUM(tblTransportation[[#This Row],[Jan]:[Dec]])</f>
        <v>0</v>
      </c>
      <c r="O29" s="12"/>
    </row>
    <row r="30" customFormat="false" ht="12.8" hidden="false" customHeight="true" outlineLevel="0" collapsed="false">
      <c r="A30" s="18" t="s">
        <v>35</v>
      </c>
      <c r="B30" s="10" t="n">
        <v>0</v>
      </c>
      <c r="C30" s="10" t="n">
        <v>0</v>
      </c>
      <c r="D30" s="10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1" t="n">
        <f aca="false">SUM(tblTransportation[[#This Row],[Jan]:[Dec]])</f>
        <v>0</v>
      </c>
      <c r="O30" s="12"/>
    </row>
    <row r="31" customFormat="false" ht="12.8" hidden="false" customHeight="true" outlineLevel="0" collapsed="false">
      <c r="A31" s="18" t="s">
        <v>25</v>
      </c>
      <c r="B31" s="10" t="n">
        <v>0</v>
      </c>
      <c r="C31" s="10" t="n">
        <v>0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1" t="n">
        <f aca="false">SUM(tblTransportation[[#This Row],[Jan]:[Dec]])</f>
        <v>0</v>
      </c>
      <c r="O31" s="12"/>
    </row>
    <row r="32" customFormat="false" ht="12.8" hidden="false" customHeight="true" outlineLevel="0" collapsed="false">
      <c r="A32" s="18" t="s">
        <v>36</v>
      </c>
      <c r="B32" s="10" t="n">
        <v>0</v>
      </c>
      <c r="C32" s="10" t="n">
        <v>0</v>
      </c>
      <c r="D32" s="10" t="n">
        <v>0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1" t="n">
        <f aca="false">SUM(tblTransportation[[#This Row],[Jan]:[Dec]])</f>
        <v>0</v>
      </c>
      <c r="O32" s="12"/>
    </row>
    <row r="33" customFormat="false" ht="12.8" hidden="false" customHeight="true" outlineLevel="0" collapsed="false">
      <c r="A33" s="18" t="s">
        <v>37</v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1" t="n">
        <f aca="false">SUM(tblTransportation[[#This Row],[Jan]:[Dec]])</f>
        <v>0</v>
      </c>
      <c r="O33" s="12"/>
    </row>
    <row r="34" customFormat="false" ht="12.8" hidden="false" customHeight="true" outlineLevel="0" collapsed="false">
      <c r="A34" s="18" t="s">
        <v>24</v>
      </c>
      <c r="B34" s="10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1" t="n">
        <f aca="false">SUM(tblTransportation[[#This Row],[Jan]:[Dec]])</f>
        <v>0</v>
      </c>
      <c r="O34" s="12"/>
    </row>
    <row r="35" customFormat="false" ht="12.8" hidden="false" customHeight="true" outlineLevel="0" collapsed="false">
      <c r="A35" s="13" t="s">
        <v>20</v>
      </c>
      <c r="B35" s="10" t="n">
        <f aca="false">SUBTOTAL(109,tblTransportation[Jan])</f>
        <v>0</v>
      </c>
      <c r="C35" s="10" t="n">
        <f aca="false">SUBTOTAL(109,tblTransportation[Feb])</f>
        <v>0</v>
      </c>
      <c r="D35" s="10" t="n">
        <f aca="false">SUBTOTAL(109,tblTransportation[March])</f>
        <v>0</v>
      </c>
      <c r="E35" s="10" t="n">
        <f aca="false">SUBTOTAL(109,tblTransportation[April])</f>
        <v>0</v>
      </c>
      <c r="F35" s="10" t="n">
        <f aca="false">SUBTOTAL(109,tblTransportation[May])</f>
        <v>0</v>
      </c>
      <c r="G35" s="10" t="n">
        <f aca="false">SUBTOTAL(109,tblTransportation[June])</f>
        <v>0</v>
      </c>
      <c r="H35" s="10" t="n">
        <f aca="false">SUBTOTAL(109,tblTransportation[July])</f>
        <v>0</v>
      </c>
      <c r="I35" s="10" t="n">
        <f aca="false">SUBTOTAL(109,tblTransportation[Aug])</f>
        <v>0</v>
      </c>
      <c r="J35" s="10" t="n">
        <f aca="false">SUBTOTAL(109,tblTransportation[Sept])</f>
        <v>0</v>
      </c>
      <c r="K35" s="10" t="n">
        <f aca="false">SUBTOTAL(109,tblTransportation[Oct])</f>
        <v>0</v>
      </c>
      <c r="L35" s="10" t="n">
        <f aca="false">SUBTOTAL(109,tblTransportation[Nov])</f>
        <v>0</v>
      </c>
      <c r="M35" s="10" t="n">
        <f aca="false">SUBTOTAL(109,tblTransportation[Dec])</f>
        <v>0</v>
      </c>
      <c r="N35" s="11" t="n">
        <f aca="false">SUBTOTAL(109,tblTransportation[Year])</f>
        <v>0</v>
      </c>
      <c r="O35" s="2"/>
    </row>
    <row r="36" customFormat="false" ht="12.8" hidden="false" customHeight="tru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customFormat="false" ht="12.8" hidden="false" customHeight="true" outlineLevel="0" collapsed="false">
      <c r="A37" s="21" t="s">
        <v>38</v>
      </c>
      <c r="O37" s="2"/>
    </row>
    <row r="38" customFormat="false" ht="12.8" hidden="false" customHeight="true" outlineLevel="0" collapsed="false">
      <c r="A38" s="18" t="s">
        <v>39</v>
      </c>
      <c r="B38" s="10" t="n">
        <v>0</v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1" t="n">
        <f aca="false">SUM(tblEntertainment[[#This Row],[Jan]:[Dec]])</f>
        <v>0</v>
      </c>
      <c r="O38" s="12"/>
    </row>
    <row r="39" customFormat="false" ht="12.8" hidden="false" customHeight="true" outlineLevel="0" collapsed="false">
      <c r="A39" s="18" t="s">
        <v>40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1" t="n">
        <f aca="false">SUM(tblEntertainment[[#This Row],[Jan]:[Dec]])</f>
        <v>0</v>
      </c>
      <c r="O39" s="12"/>
    </row>
    <row r="40" customFormat="false" ht="12.8" hidden="false" customHeight="true" outlineLevel="0" collapsed="false">
      <c r="A40" s="18" t="s">
        <v>41</v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1" t="n">
        <f aca="false">SUM(tblEntertainment[[#This Row],[Jan]:[Dec]])</f>
        <v>0</v>
      </c>
      <c r="O40" s="12"/>
    </row>
    <row r="41" customFormat="false" ht="12.8" hidden="false" customHeight="true" outlineLevel="0" collapsed="false">
      <c r="A41" s="18" t="s">
        <v>42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1" t="n">
        <f aca="false">SUM(tblEntertainment[[#This Row],[Jan]:[Dec]])</f>
        <v>0</v>
      </c>
      <c r="O41" s="12"/>
    </row>
    <row r="42" customFormat="false" ht="12.8" hidden="false" customHeight="true" outlineLevel="0" collapsed="false">
      <c r="A42" s="13" t="s">
        <v>20</v>
      </c>
      <c r="B42" s="10" t="n">
        <f aca="false">SUBTOTAL(109,tblEntertainment[Jan])</f>
        <v>0</v>
      </c>
      <c r="C42" s="10" t="n">
        <f aca="false">SUBTOTAL(109,tblEntertainment[Feb])</f>
        <v>0</v>
      </c>
      <c r="D42" s="10" t="n">
        <f aca="false">SUBTOTAL(109,tblEntertainment[March])</f>
        <v>0</v>
      </c>
      <c r="E42" s="10" t="n">
        <f aca="false">SUBTOTAL(109,tblEntertainment[April])</f>
        <v>0</v>
      </c>
      <c r="F42" s="10" t="n">
        <f aca="false">SUBTOTAL(109,tblEntertainment[May])</f>
        <v>0</v>
      </c>
      <c r="G42" s="10" t="n">
        <f aca="false">SUBTOTAL(109,tblEntertainment[June])</f>
        <v>0</v>
      </c>
      <c r="H42" s="10" t="n">
        <f aca="false">SUBTOTAL(109,tblEntertainment[July])</f>
        <v>0</v>
      </c>
      <c r="I42" s="10" t="n">
        <f aca="false">SUBTOTAL(109,tblEntertainment[Aug])</f>
        <v>0</v>
      </c>
      <c r="J42" s="10" t="n">
        <f aca="false">SUBTOTAL(109,tblEntertainment[Sept])</f>
        <v>0</v>
      </c>
      <c r="K42" s="10" t="n">
        <f aca="false">SUBTOTAL(109,tblEntertainment[Oct])</f>
        <v>0</v>
      </c>
      <c r="L42" s="10" t="n">
        <f aca="false">SUBTOTAL(109,tblEntertainment[Nov])</f>
        <v>0</v>
      </c>
      <c r="M42" s="10" t="n">
        <f aca="false">SUBTOTAL(109,tblEntertainment[Dec])</f>
        <v>0</v>
      </c>
      <c r="N42" s="11" t="n">
        <f aca="false">SUBTOTAL(109,tblEntertainment[Year])</f>
        <v>0</v>
      </c>
      <c r="O42" s="2"/>
    </row>
    <row r="43" customFormat="false" ht="12.8" hidden="false" customHeight="tru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customFormat="false" ht="12.8" hidden="false" customHeight="true" outlineLevel="0" collapsed="false">
      <c r="A44" s="15" t="s">
        <v>43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"/>
    </row>
    <row r="45" customFormat="false" ht="12.8" hidden="false" customHeight="true" outlineLevel="0" collapsed="false">
      <c r="A45" s="18" t="s">
        <v>44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1" t="n">
        <f aca="false">SUM(tblHealth[[#This Row],[Jan]:[Dec]])</f>
        <v>0</v>
      </c>
      <c r="O45" s="12"/>
    </row>
    <row r="46" customFormat="false" ht="12.8" hidden="false" customHeight="true" outlineLevel="0" collapsed="false">
      <c r="A46" s="18" t="s">
        <v>24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1" t="n">
        <f aca="false">SUM(tblHealth[[#This Row],[Jan]:[Dec]])</f>
        <v>0</v>
      </c>
      <c r="O46" s="12"/>
    </row>
    <row r="47" customFormat="false" ht="12.8" hidden="false" customHeight="true" outlineLevel="0" collapsed="false">
      <c r="A47" s="18" t="s">
        <v>45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1" t="n">
        <f aca="false">SUM(tblHealth[[#This Row],[Jan]:[Dec]])</f>
        <v>0</v>
      </c>
      <c r="O47" s="12"/>
    </row>
    <row r="48" customFormat="false" ht="12.8" hidden="false" customHeight="true" outlineLevel="0" collapsed="false">
      <c r="A48" s="18" t="s">
        <v>46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1" t="n">
        <f aca="false">SUM(tblHealth[[#This Row],[Jan]:[Dec]])</f>
        <v>0</v>
      </c>
      <c r="O48" s="12"/>
    </row>
    <row r="49" customFormat="false" ht="12.8" hidden="false" customHeight="true" outlineLevel="0" collapsed="false">
      <c r="A49" s="18" t="s">
        <v>47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1" t="n">
        <f aca="false">SUM(tblHealth[[#This Row],[Jan]:[Dec]])</f>
        <v>0</v>
      </c>
      <c r="O49" s="12"/>
    </row>
    <row r="50" customFormat="false" ht="12.8" hidden="false" customHeight="true" outlineLevel="0" collapsed="false">
      <c r="A50" s="18" t="s">
        <v>48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1" t="n">
        <f aca="false">SUM(tblHealth[[#This Row],[Jan]:[Dec]])</f>
        <v>0</v>
      </c>
      <c r="O50" s="12"/>
    </row>
    <row r="51" customFormat="false" ht="12.8" hidden="false" customHeight="true" outlineLevel="0" collapsed="false">
      <c r="A51" s="18" t="s">
        <v>49</v>
      </c>
      <c r="B51" s="10" t="n">
        <v>0</v>
      </c>
      <c r="C51" s="10" t="n">
        <v>0</v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1" t="n">
        <f aca="false">SUM(tblHealth[[#This Row],[Jan]:[Dec]])</f>
        <v>0</v>
      </c>
      <c r="O51" s="12"/>
    </row>
    <row r="52" customFormat="false" ht="12.8" hidden="false" customHeight="true" outlineLevel="0" collapsed="false">
      <c r="A52" s="13" t="s">
        <v>20</v>
      </c>
      <c r="B52" s="10" t="n">
        <f aca="false">SUBTOTAL(109,tblHealth[Jan])</f>
        <v>0</v>
      </c>
      <c r="C52" s="10" t="n">
        <f aca="false">SUBTOTAL(109,tblHealth[Feb])</f>
        <v>0</v>
      </c>
      <c r="D52" s="10" t="n">
        <f aca="false">SUBTOTAL(109,tblHealth[March])</f>
        <v>0</v>
      </c>
      <c r="E52" s="10" t="n">
        <f aca="false">SUBTOTAL(109,tblHealth[April])</f>
        <v>0</v>
      </c>
      <c r="F52" s="10" t="n">
        <f aca="false">SUBTOTAL(109,tblHealth[May])</f>
        <v>0</v>
      </c>
      <c r="G52" s="10" t="n">
        <f aca="false">SUBTOTAL(109,tblHealth[June])</f>
        <v>0</v>
      </c>
      <c r="H52" s="10" t="n">
        <f aca="false">SUBTOTAL(109,tblHealth[July])</f>
        <v>0</v>
      </c>
      <c r="I52" s="10" t="n">
        <f aca="false">SUBTOTAL(109,tblHealth[Aug])</f>
        <v>0</v>
      </c>
      <c r="J52" s="10" t="n">
        <f aca="false">SUBTOTAL(109,tblHealth[Sept])</f>
        <v>0</v>
      </c>
      <c r="K52" s="10" t="n">
        <f aca="false">SUBTOTAL(109,tblHealth[Oct])</f>
        <v>0</v>
      </c>
      <c r="L52" s="10" t="n">
        <f aca="false">SUBTOTAL(109,tblHealth[Nov])</f>
        <v>0</v>
      </c>
      <c r="M52" s="10" t="n">
        <f aca="false">SUBTOTAL(109,tblHealth[Dec])</f>
        <v>0</v>
      </c>
      <c r="N52" s="11" t="n">
        <f aca="false">SUBTOTAL(109,tblHealth[Year])</f>
        <v>0</v>
      </c>
      <c r="O52" s="2"/>
    </row>
    <row r="53" customFormat="false" ht="12.8" hidden="false" customHeight="tru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customFormat="false" ht="12.8" hidden="false" customHeight="true" outlineLevel="0" collapsed="false">
      <c r="A54" s="21" t="s">
        <v>50</v>
      </c>
      <c r="O54" s="2"/>
    </row>
    <row r="55" customFormat="false" ht="12.8" hidden="false" customHeight="true" outlineLevel="0" collapsed="false">
      <c r="A55" s="18" t="s">
        <v>51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1" t="n">
        <f aca="false">SUM(tblVacations[[#This Row],[Jan]:[Dec]])</f>
        <v>0</v>
      </c>
      <c r="O55" s="12"/>
    </row>
    <row r="56" customFormat="false" ht="12.8" hidden="false" customHeight="true" outlineLevel="0" collapsed="false">
      <c r="A56" s="18" t="s">
        <v>52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1" t="n">
        <f aca="false">SUM(tblVacations[[#This Row],[Jan]:[Dec]])</f>
        <v>0</v>
      </c>
      <c r="O56" s="12"/>
    </row>
    <row r="57" customFormat="false" ht="12.8" hidden="false" customHeight="true" outlineLevel="0" collapsed="false">
      <c r="A57" s="18" t="s">
        <v>53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1" t="n">
        <f aca="false">SUM(tblVacations[[#This Row],[Jan]:[Dec]])</f>
        <v>0</v>
      </c>
      <c r="O57" s="12"/>
    </row>
    <row r="58" customFormat="false" ht="12.8" hidden="false" customHeight="true" outlineLevel="0" collapsed="false">
      <c r="A58" s="18" t="s">
        <v>54</v>
      </c>
      <c r="B58" s="10" t="n">
        <v>0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1" t="n">
        <f aca="false">SUM(tblVacations[[#This Row],[Jan]:[Dec]])</f>
        <v>0</v>
      </c>
      <c r="O58" s="12"/>
    </row>
    <row r="59" customFormat="false" ht="12.8" hidden="false" customHeight="true" outlineLevel="0" collapsed="false">
      <c r="A59" s="18" t="s">
        <v>55</v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1" t="n">
        <f aca="false">SUM(tblVacations[[#This Row],[Jan]:[Dec]])</f>
        <v>0</v>
      </c>
      <c r="O59" s="12"/>
    </row>
    <row r="60" customFormat="false" ht="12.8" hidden="false" customHeight="true" outlineLevel="0" collapsed="false">
      <c r="A60" s="18" t="s">
        <v>56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1" t="n">
        <f aca="false">SUM(tblVacations[[#This Row],[Jan]:[Dec]])</f>
        <v>0</v>
      </c>
      <c r="O60" s="12"/>
    </row>
    <row r="61" customFormat="false" ht="12.8" hidden="false" customHeight="true" outlineLevel="0" collapsed="false">
      <c r="A61" s="13" t="s">
        <v>20</v>
      </c>
      <c r="B61" s="10" t="n">
        <f aca="false">SUBTOTAL(109,tblVacations[Jan])</f>
        <v>0</v>
      </c>
      <c r="C61" s="10" t="n">
        <f aca="false">SUBTOTAL(109,tblVacations[Feb])</f>
        <v>0</v>
      </c>
      <c r="D61" s="10" t="n">
        <f aca="false">SUBTOTAL(109,tblVacations[March])</f>
        <v>0</v>
      </c>
      <c r="E61" s="10" t="n">
        <f aca="false">SUBTOTAL(109,tblVacations[April])</f>
        <v>0</v>
      </c>
      <c r="F61" s="10" t="n">
        <f aca="false">SUBTOTAL(109,tblVacations[May])</f>
        <v>0</v>
      </c>
      <c r="G61" s="10" t="n">
        <f aca="false">SUBTOTAL(109,tblVacations[June])</f>
        <v>0</v>
      </c>
      <c r="H61" s="10" t="n">
        <f aca="false">SUBTOTAL(109,tblVacations[July])</f>
        <v>0</v>
      </c>
      <c r="I61" s="10" t="n">
        <f aca="false">SUBTOTAL(109,tblVacations[Aug])</f>
        <v>0</v>
      </c>
      <c r="J61" s="10" t="n">
        <f aca="false">SUBTOTAL(109,tblVacations[Sept])</f>
        <v>0</v>
      </c>
      <c r="K61" s="10" t="n">
        <f aca="false">SUBTOTAL(109,tblVacations[Oct])</f>
        <v>0</v>
      </c>
      <c r="L61" s="10" t="n">
        <f aca="false">SUBTOTAL(109,tblVacations[Nov])</f>
        <v>0</v>
      </c>
      <c r="M61" s="10" t="n">
        <f aca="false">SUBTOTAL(109,tblVacations[Dec])</f>
        <v>0</v>
      </c>
      <c r="N61" s="11" t="n">
        <f aca="false">SUBTOTAL(109,tblVacations[Year])</f>
        <v>0</v>
      </c>
      <c r="O61" s="2"/>
    </row>
    <row r="62" customFormat="false" ht="12.8" hidden="false" customHeight="tru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customFormat="false" ht="12.8" hidden="false" customHeight="true" outlineLevel="0" collapsed="false">
      <c r="A63" s="15" t="s">
        <v>57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2"/>
    </row>
    <row r="64" customFormat="false" ht="12.8" hidden="false" customHeight="true" outlineLevel="0" collapsed="false">
      <c r="A64" s="18" t="s">
        <v>58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1" t="n">
        <f aca="false">SUM(tblRecreation[[#This Row],[Jan]:[Dec]])</f>
        <v>0</v>
      </c>
      <c r="O64" s="12"/>
    </row>
    <row r="65" customFormat="false" ht="12.8" hidden="false" customHeight="true" outlineLevel="0" collapsed="false">
      <c r="A65" s="18" t="s">
        <v>59</v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1" t="n">
        <f aca="false">SUM(tblRecreation[[#This Row],[Jan]:[Dec]])</f>
        <v>0</v>
      </c>
      <c r="O65" s="12"/>
    </row>
    <row r="66" customFormat="false" ht="12.8" hidden="false" customHeight="true" outlineLevel="0" collapsed="false">
      <c r="A66" s="18" t="s">
        <v>31</v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1" t="n">
        <f aca="false">SUM(tblRecreation[[#This Row],[Jan]:[Dec]])</f>
        <v>0</v>
      </c>
      <c r="O66" s="12"/>
    </row>
    <row r="67" customFormat="false" ht="12.8" hidden="false" customHeight="true" outlineLevel="0" collapsed="false">
      <c r="A67" s="18" t="s">
        <v>31</v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1" t="n">
        <f aca="false">SUM(tblRecreation[[#This Row],[Jan]:[Dec]])</f>
        <v>0</v>
      </c>
      <c r="O67" s="12"/>
    </row>
    <row r="68" customFormat="false" ht="12.8" hidden="false" customHeight="true" outlineLevel="0" collapsed="false">
      <c r="A68" s="13" t="s">
        <v>20</v>
      </c>
      <c r="B68" s="10" t="n">
        <f aca="false">SUBTOTAL(109,tblRecreation[Jan])</f>
        <v>0</v>
      </c>
      <c r="C68" s="10" t="n">
        <f aca="false">SUBTOTAL(109,tblRecreation[Feb])</f>
        <v>0</v>
      </c>
      <c r="D68" s="10" t="n">
        <f aca="false">SUBTOTAL(109,tblRecreation[March])</f>
        <v>0</v>
      </c>
      <c r="E68" s="10" t="n">
        <f aca="false">SUBTOTAL(109,tblRecreation[April])</f>
        <v>0</v>
      </c>
      <c r="F68" s="10" t="n">
        <f aca="false">SUBTOTAL(109,tblRecreation[May])</f>
        <v>0</v>
      </c>
      <c r="G68" s="10" t="n">
        <f aca="false">SUBTOTAL(109,tblRecreation[June])</f>
        <v>0</v>
      </c>
      <c r="H68" s="10" t="n">
        <f aca="false">SUBTOTAL(109,tblRecreation[July])</f>
        <v>0</v>
      </c>
      <c r="I68" s="10" t="n">
        <f aca="false">SUBTOTAL(109,tblRecreation[Aug])</f>
        <v>0</v>
      </c>
      <c r="J68" s="10" t="n">
        <f aca="false">SUBTOTAL(109,tblRecreation[Sept])</f>
        <v>0</v>
      </c>
      <c r="K68" s="10" t="n">
        <f aca="false">SUBTOTAL(109,tblRecreation[Oct])</f>
        <v>0</v>
      </c>
      <c r="L68" s="10" t="n">
        <f aca="false">SUBTOTAL(109,tblRecreation[Nov])</f>
        <v>0</v>
      </c>
      <c r="M68" s="10" t="n">
        <f aca="false">SUBTOTAL(109,tblRecreation[Dec])</f>
        <v>0</v>
      </c>
      <c r="N68" s="11" t="n">
        <f aca="false">SUBTOTAL(109,tblRecreation[Year])</f>
        <v>0</v>
      </c>
      <c r="O68" s="2"/>
    </row>
    <row r="69" customFormat="false" ht="12.8" hidden="false" customHeight="tru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customFormat="false" ht="12.8" hidden="false" customHeight="true" outlineLevel="0" collapsed="false">
      <c r="A70" s="22" t="s">
        <v>60</v>
      </c>
      <c r="O70" s="2"/>
    </row>
    <row r="71" customFormat="false" ht="12.8" hidden="false" customHeight="true" outlineLevel="0" collapsed="false">
      <c r="A71" s="18" t="s">
        <v>61</v>
      </c>
      <c r="B71" s="10" t="n">
        <v>0</v>
      </c>
      <c r="C71" s="10" t="n">
        <v>0</v>
      </c>
      <c r="D71" s="10" t="n">
        <v>0</v>
      </c>
      <c r="E71" s="10" t="n">
        <v>0</v>
      </c>
      <c r="F71" s="10" t="n">
        <v>145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1" t="n">
        <f aca="false">SUM(tblDues[[#This Row],[Jan]:[Dec]])</f>
        <v>145</v>
      </c>
      <c r="O71" s="12"/>
    </row>
    <row r="72" customFormat="false" ht="12.8" hidden="false" customHeight="true" outlineLevel="0" collapsed="false">
      <c r="A72" s="18" t="s">
        <v>62</v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1" t="n">
        <f aca="false">SUM(tblDues[[#This Row],[Jan]:[Dec]])</f>
        <v>0</v>
      </c>
      <c r="O72" s="12"/>
    </row>
    <row r="73" customFormat="false" ht="12.8" hidden="false" customHeight="true" outlineLevel="0" collapsed="false">
      <c r="A73" s="18" t="s">
        <v>63</v>
      </c>
      <c r="B73" s="10" t="n">
        <v>0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1" t="n">
        <f aca="false">SUM(tblDues[[#This Row],[Jan]:[Dec]])</f>
        <v>0</v>
      </c>
      <c r="O73" s="12"/>
    </row>
    <row r="74" customFormat="false" ht="12.8" hidden="false" customHeight="true" outlineLevel="0" collapsed="false">
      <c r="A74" s="18" t="s">
        <v>31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1" t="n">
        <f aca="false">SUM(tblDues[[#This Row],[Jan]:[Dec]])</f>
        <v>0</v>
      </c>
      <c r="O74" s="12"/>
    </row>
    <row r="75" customFormat="false" ht="12.8" hidden="false" customHeight="true" outlineLevel="0" collapsed="false">
      <c r="A75" s="18" t="s">
        <v>31</v>
      </c>
      <c r="B75" s="10" t="n">
        <v>0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>
        <v>0</v>
      </c>
      <c r="N75" s="11" t="n">
        <f aca="false">SUM(tblDues[[#This Row],[Jan]:[Dec]])</f>
        <v>0</v>
      </c>
      <c r="O75" s="12"/>
    </row>
    <row r="76" customFormat="false" ht="12.8" hidden="false" customHeight="true" outlineLevel="0" collapsed="false">
      <c r="A76" s="18" t="s">
        <v>31</v>
      </c>
      <c r="B76" s="10" t="n">
        <v>0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0</v>
      </c>
      <c r="N76" s="11" t="n">
        <f aca="false">SUM(tblDues[[#This Row],[Jan]:[Dec]])</f>
        <v>0</v>
      </c>
      <c r="O76" s="12"/>
    </row>
    <row r="77" customFormat="false" ht="12.8" hidden="false" customHeight="true" outlineLevel="0" collapsed="false">
      <c r="A77" s="18" t="s">
        <v>31</v>
      </c>
      <c r="B77" s="10" t="n">
        <v>0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1" t="n">
        <f aca="false">SUM(tblDues[[#This Row],[Jan]:[Dec]])</f>
        <v>0</v>
      </c>
      <c r="O77" s="12"/>
    </row>
    <row r="78" customFormat="false" ht="12.8" hidden="false" customHeight="true" outlineLevel="0" collapsed="false">
      <c r="A78" s="23" t="s">
        <v>20</v>
      </c>
      <c r="B78" s="10" t="n">
        <f aca="false">SUBTOTAL(109,tblDues[Jan])</f>
        <v>0</v>
      </c>
      <c r="C78" s="10" t="n">
        <f aca="false">SUBTOTAL(109,tblDues[Feb])</f>
        <v>0</v>
      </c>
      <c r="D78" s="10" t="n">
        <f aca="false">SUBTOTAL(109,tblDues[March])</f>
        <v>0</v>
      </c>
      <c r="E78" s="10" t="n">
        <f aca="false">SUBTOTAL(109,tblDues[April])</f>
        <v>0</v>
      </c>
      <c r="F78" s="10" t="n">
        <f aca="false">SUBTOTAL(109,tblDues[May])</f>
        <v>145</v>
      </c>
      <c r="G78" s="10" t="n">
        <f aca="false">SUBTOTAL(109,tblDues[June])</f>
        <v>0</v>
      </c>
      <c r="H78" s="10" t="n">
        <f aca="false">SUBTOTAL(109,tblDues[July])</f>
        <v>0</v>
      </c>
      <c r="I78" s="10" t="n">
        <f aca="false">SUBTOTAL(109,tblDues[Aug])</f>
        <v>0</v>
      </c>
      <c r="J78" s="10" t="n">
        <f aca="false">SUBTOTAL(109,tblDues[Sept])</f>
        <v>0</v>
      </c>
      <c r="K78" s="10" t="n">
        <f aca="false">SUBTOTAL(109,tblDues[Oct])</f>
        <v>0</v>
      </c>
      <c r="L78" s="10" t="n">
        <f aca="false">SUBTOTAL(109,tblDues[Nov])</f>
        <v>0</v>
      </c>
      <c r="M78" s="10" t="n">
        <f aca="false">SUBTOTAL(109,tblDues[Dec])</f>
        <v>0</v>
      </c>
      <c r="N78" s="11" t="n">
        <f aca="false">SUBTOTAL(109,tblDues[Year])</f>
        <v>145</v>
      </c>
      <c r="O78" s="2"/>
    </row>
    <row r="79" customFormat="false" ht="12.8" hidden="false" customHeight="tru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customFormat="false" ht="12.8" hidden="false" customHeight="true" outlineLevel="0" collapsed="false">
      <c r="A80" s="15" t="s">
        <v>64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2"/>
    </row>
    <row r="81" customFormat="false" ht="12.8" hidden="false" customHeight="true" outlineLevel="0" collapsed="false">
      <c r="A81" s="18" t="s">
        <v>65</v>
      </c>
      <c r="B81" s="10" t="n">
        <v>0</v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1" t="n">
        <f aca="false">SUM(tblPersonal[[#This Row],[Jan]:[Dec]])</f>
        <v>0</v>
      </c>
      <c r="O81" s="12"/>
    </row>
    <row r="82" customFormat="false" ht="12.8" hidden="false" customHeight="true" outlineLevel="0" collapsed="false">
      <c r="A82" s="18" t="s">
        <v>66</v>
      </c>
      <c r="B82" s="10" t="n">
        <v>0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1" t="n">
        <f aca="false">SUM(tblPersonal[[#This Row],[Jan]:[Dec]])</f>
        <v>0</v>
      </c>
      <c r="O82" s="12"/>
    </row>
    <row r="83" customFormat="false" ht="12.8" hidden="false" customHeight="true" outlineLevel="0" collapsed="false">
      <c r="A83" s="18" t="s">
        <v>67</v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1" t="n">
        <f aca="false">SUM(tblPersonal[[#This Row],[Jan]:[Dec]])</f>
        <v>0</v>
      </c>
      <c r="O83" s="12"/>
    </row>
    <row r="84" customFormat="false" ht="12.8" hidden="false" customHeight="true" outlineLevel="0" collapsed="false">
      <c r="A84" s="18" t="s">
        <v>68</v>
      </c>
      <c r="B84" s="10" t="n">
        <v>0</v>
      </c>
      <c r="C84" s="10" t="n">
        <v>0</v>
      </c>
      <c r="D84" s="10" t="n">
        <v>0</v>
      </c>
      <c r="E84" s="10" t="n">
        <v>0</v>
      </c>
      <c r="F84" s="10" t="n">
        <v>0</v>
      </c>
      <c r="G84" s="10" t="n">
        <v>0</v>
      </c>
      <c r="H84" s="10" t="n">
        <v>0</v>
      </c>
      <c r="I84" s="10" t="n">
        <v>0</v>
      </c>
      <c r="J84" s="10" t="n">
        <v>0</v>
      </c>
      <c r="K84" s="10" t="n">
        <v>0</v>
      </c>
      <c r="L84" s="10" t="n">
        <v>0</v>
      </c>
      <c r="M84" s="10" t="n">
        <v>0</v>
      </c>
      <c r="N84" s="11" t="n">
        <f aca="false">SUM(tblPersonal[[#This Row],[Jan]:[Dec]])</f>
        <v>0</v>
      </c>
      <c r="O84" s="12"/>
    </row>
    <row r="85" customFormat="false" ht="12.8" hidden="false" customHeight="true" outlineLevel="0" collapsed="false">
      <c r="A85" s="18" t="s">
        <v>69</v>
      </c>
      <c r="B85" s="10" t="n">
        <v>0</v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1" t="n">
        <f aca="false">SUM(tblPersonal[[#This Row],[Jan]:[Dec]])</f>
        <v>0</v>
      </c>
      <c r="O85" s="12"/>
    </row>
    <row r="86" customFormat="false" ht="12.8" hidden="false" customHeight="true" outlineLevel="0" collapsed="false">
      <c r="A86" s="23" t="s">
        <v>20</v>
      </c>
      <c r="B86" s="10" t="n">
        <f aca="false">SUBTOTAL(109,tblPersonal[Jan])</f>
        <v>0</v>
      </c>
      <c r="C86" s="10" t="n">
        <f aca="false">SUBTOTAL(109,tblPersonal[Feb])</f>
        <v>0</v>
      </c>
      <c r="D86" s="10" t="n">
        <f aca="false">SUBTOTAL(109,tblPersonal[March])</f>
        <v>0</v>
      </c>
      <c r="E86" s="10" t="n">
        <f aca="false">SUBTOTAL(109,tblPersonal[April])</f>
        <v>0</v>
      </c>
      <c r="F86" s="10" t="n">
        <f aca="false">SUBTOTAL(109,tblPersonal[May])</f>
        <v>0</v>
      </c>
      <c r="G86" s="10" t="n">
        <f aca="false">SUBTOTAL(109,tblPersonal[June])</f>
        <v>0</v>
      </c>
      <c r="H86" s="10" t="n">
        <f aca="false">SUBTOTAL(109,tblPersonal[July])</f>
        <v>0</v>
      </c>
      <c r="I86" s="10" t="n">
        <f aca="false">SUBTOTAL(109,tblPersonal[Aug])</f>
        <v>0</v>
      </c>
      <c r="J86" s="10" t="n">
        <f aca="false">SUBTOTAL(109,tblPersonal[Sept])</f>
        <v>0</v>
      </c>
      <c r="K86" s="10" t="n">
        <f aca="false">SUBTOTAL(109,tblPersonal[Oct])</f>
        <v>0</v>
      </c>
      <c r="L86" s="10" t="n">
        <f aca="false">SUBTOTAL(109,tblPersonal[Nov])</f>
        <v>0</v>
      </c>
      <c r="M86" s="10" t="n">
        <f aca="false">SUBTOTAL(109,tblPersonal[Dec])</f>
        <v>0</v>
      </c>
      <c r="N86" s="11" t="n">
        <f aca="false">SUBTOTAL(109,tblPersonal[Year])</f>
        <v>0</v>
      </c>
      <c r="O86" s="2"/>
    </row>
    <row r="87" customFormat="false" ht="12.8" hidden="false" customHeight="true" outlineLevel="0" collapsed="false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customFormat="false" ht="12.8" hidden="false" customHeight="true" outlineLevel="0" collapsed="false">
      <c r="A88" s="22" t="s">
        <v>70</v>
      </c>
      <c r="O88" s="2"/>
    </row>
    <row r="89" customFormat="false" ht="12.8" hidden="false" customHeight="true" outlineLevel="0" collapsed="false">
      <c r="A89" s="18" t="s">
        <v>71</v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1" t="n">
        <f aca="false">SUM(tblFinancial[[#This Row],[Jan]:[Dec]])</f>
        <v>0</v>
      </c>
      <c r="O89" s="12"/>
    </row>
    <row r="90" customFormat="false" ht="12.8" hidden="false" customHeight="true" outlineLevel="0" collapsed="false">
      <c r="A90" s="18" t="s">
        <v>72</v>
      </c>
      <c r="B90" s="10" t="n">
        <v>0</v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1" t="n">
        <f aca="false">SUM(tblFinancial[[#This Row],[Jan]:[Dec]])</f>
        <v>0</v>
      </c>
      <c r="O90" s="12"/>
    </row>
    <row r="91" customFormat="false" ht="12.8" hidden="false" customHeight="true" outlineLevel="0" collapsed="false">
      <c r="A91" s="18" t="s">
        <v>73</v>
      </c>
      <c r="B91" s="10" t="n">
        <v>0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1" t="n">
        <f aca="false">SUM(tblFinancial[[#This Row],[Jan]:[Dec]])</f>
        <v>0</v>
      </c>
      <c r="O91" s="12"/>
    </row>
    <row r="92" customFormat="false" ht="12.8" hidden="false" customHeight="true" outlineLevel="0" collapsed="false">
      <c r="A92" s="18" t="s">
        <v>74</v>
      </c>
      <c r="B92" s="10" t="n">
        <v>0</v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1" t="n">
        <f aca="false">SUM(tblFinancial[[#This Row],[Jan]:[Dec]])</f>
        <v>0</v>
      </c>
      <c r="O92" s="12"/>
    </row>
    <row r="93" customFormat="false" ht="12.8" hidden="false" customHeight="true" outlineLevel="0" collapsed="false">
      <c r="A93" s="18" t="s">
        <v>75</v>
      </c>
      <c r="B93" s="10" t="n">
        <v>0</v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1" t="n">
        <f aca="false">SUM(tblFinancial[[#This Row],[Jan]:[Dec]])</f>
        <v>0</v>
      </c>
      <c r="O93" s="12"/>
    </row>
    <row r="94" customFormat="false" ht="12.75" hidden="false" customHeight="true" outlineLevel="0" collapsed="false">
      <c r="A94" s="13" t="s">
        <v>20</v>
      </c>
      <c r="B94" s="10" t="n">
        <f aca="false">SUBTOTAL(109,tblFinancial[Jan])</f>
        <v>0</v>
      </c>
      <c r="C94" s="10" t="n">
        <f aca="false">SUBTOTAL(109,tblFinancial[Feb])</f>
        <v>0</v>
      </c>
      <c r="D94" s="10" t="n">
        <f aca="false">SUBTOTAL(109,tblFinancial[March])</f>
        <v>0</v>
      </c>
      <c r="E94" s="10" t="n">
        <f aca="false">SUBTOTAL(109,tblFinancial[April])</f>
        <v>0</v>
      </c>
      <c r="F94" s="10" t="n">
        <f aca="false">SUBTOTAL(109,tblFinancial[May])</f>
        <v>0</v>
      </c>
      <c r="G94" s="10" t="n">
        <f aca="false">SUBTOTAL(109,tblFinancial[June])</f>
        <v>0</v>
      </c>
      <c r="H94" s="10" t="n">
        <f aca="false">SUBTOTAL(109,tblFinancial[July])</f>
        <v>0</v>
      </c>
      <c r="I94" s="10" t="n">
        <f aca="false">SUBTOTAL(109,tblFinancial[Aug])</f>
        <v>0</v>
      </c>
      <c r="J94" s="10" t="n">
        <f aca="false">SUBTOTAL(109,tblFinancial[Sept])</f>
        <v>0</v>
      </c>
      <c r="K94" s="10" t="n">
        <f aca="false">SUBTOTAL(109,tblFinancial[Oct])</f>
        <v>0</v>
      </c>
      <c r="L94" s="10" t="n">
        <f aca="false">SUBTOTAL(109,tblFinancial[Nov])</f>
        <v>0</v>
      </c>
      <c r="M94" s="10" t="n">
        <f aca="false">SUBTOTAL(109,tblFinancial[Dec])</f>
        <v>0</v>
      </c>
      <c r="N94" s="11" t="n">
        <f aca="false">SUBTOTAL(109,tblFinancial[Year])</f>
        <v>0</v>
      </c>
      <c r="O94" s="2"/>
    </row>
    <row r="95" customFormat="false" ht="12.75" hidden="false" customHeight="tru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customFormat="false" ht="15" hidden="false" customHeight="true" outlineLevel="0" collapsed="false">
      <c r="A96" s="15" t="s">
        <v>76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2"/>
    </row>
    <row r="97" customFormat="false" ht="12.75" hidden="false" customHeight="true" outlineLevel="0" collapsed="false">
      <c r="A97" s="18" t="s">
        <v>77</v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1" t="n">
        <f aca="false">SUM(tblMisc[[#This Row],[Jan]:[Dec]])</f>
        <v>0</v>
      </c>
      <c r="O97" s="12"/>
    </row>
    <row r="98" customFormat="false" ht="12.75" hidden="false" customHeight="true" outlineLevel="0" collapsed="false">
      <c r="A98" s="18" t="s">
        <v>78</v>
      </c>
      <c r="B98" s="10" t="n">
        <v>0</v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1" t="n">
        <f aca="false">SUM(tblMisc[[#This Row],[Jan]:[Dec]])</f>
        <v>0</v>
      </c>
      <c r="O98" s="12"/>
    </row>
    <row r="99" customFormat="false" ht="12.75" hidden="false" customHeight="true" outlineLevel="0" collapsed="false">
      <c r="A99" s="18" t="s">
        <v>78</v>
      </c>
      <c r="B99" s="10" t="n">
        <v>0</v>
      </c>
      <c r="C99" s="10" t="n">
        <v>0</v>
      </c>
      <c r="D99" s="10" t="n">
        <v>0</v>
      </c>
      <c r="E99" s="10" t="n">
        <v>0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11" t="n">
        <f aca="false">SUM(tblMisc[[#This Row],[Jan]:[Dec]])</f>
        <v>0</v>
      </c>
      <c r="O99" s="12"/>
    </row>
    <row r="100" customFormat="false" ht="12.75" hidden="false" customHeight="true" outlineLevel="0" collapsed="false">
      <c r="A100" s="18" t="s">
        <v>78</v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0</v>
      </c>
      <c r="N100" s="11" t="n">
        <f aca="false">SUM(tblMisc[[#This Row],[Jan]:[Dec]])</f>
        <v>0</v>
      </c>
      <c r="O100" s="12"/>
    </row>
    <row r="101" customFormat="false" ht="12.75" hidden="false" customHeight="true" outlineLevel="0" collapsed="false">
      <c r="A101" s="18" t="s">
        <v>78</v>
      </c>
      <c r="B101" s="10" t="n">
        <v>0</v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1" t="n">
        <f aca="false">SUM(tblMisc[[#This Row],[Jan]:[Dec]])</f>
        <v>0</v>
      </c>
      <c r="O101" s="12"/>
    </row>
    <row r="102" customFormat="false" ht="12.75" hidden="false" customHeight="true" outlineLevel="0" collapsed="false">
      <c r="A102" s="13" t="s">
        <v>20</v>
      </c>
      <c r="B102" s="10" t="n">
        <f aca="false">SUBTOTAL(109,tblMisc[Jan])</f>
        <v>0</v>
      </c>
      <c r="C102" s="10" t="n">
        <f aca="false">SUBTOTAL(109,tblMisc[Feb])</f>
        <v>0</v>
      </c>
      <c r="D102" s="10" t="n">
        <f aca="false">SUBTOTAL(109,tblMisc[March])</f>
        <v>0</v>
      </c>
      <c r="E102" s="10" t="n">
        <f aca="false">SUBTOTAL(109,tblMisc[April])</f>
        <v>0</v>
      </c>
      <c r="F102" s="10" t="n">
        <f aca="false">SUBTOTAL(109,tblMisc[May])</f>
        <v>0</v>
      </c>
      <c r="G102" s="10" t="n">
        <f aca="false">SUBTOTAL(109,tblMisc[June])</f>
        <v>0</v>
      </c>
      <c r="H102" s="10" t="n">
        <f aca="false">SUBTOTAL(109,tblMisc[July])</f>
        <v>0</v>
      </c>
      <c r="I102" s="10" t="n">
        <f aca="false">SUBTOTAL(109,tblMisc[Aug])</f>
        <v>0</v>
      </c>
      <c r="J102" s="10" t="n">
        <f aca="false">SUBTOTAL(109,tblMisc[Sept])</f>
        <v>0</v>
      </c>
      <c r="K102" s="10" t="n">
        <f aca="false">SUBTOTAL(109,tblMisc[Oct])</f>
        <v>0</v>
      </c>
      <c r="L102" s="10" t="n">
        <f aca="false">SUBTOTAL(109,tblMisc[Nov])</f>
        <v>0</v>
      </c>
      <c r="M102" s="10" t="n">
        <f aca="false">SUBTOTAL(109,tblMisc[Dec])</f>
        <v>0</v>
      </c>
      <c r="N102" s="11" t="n">
        <f aca="false">SUBTOTAL(109,tblMisc[Year])</f>
        <v>0</v>
      </c>
      <c r="O102" s="2"/>
    </row>
    <row r="103" customFormat="false" ht="12.75" hidden="false" customHeight="true" outlineLevel="0" collapsed="false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</row>
    <row r="104" customFormat="false" ht="15" hidden="false" customHeight="true" outlineLevel="0" collapsed="false">
      <c r="A104" s="13" t="s">
        <v>79</v>
      </c>
      <c r="B104" s="7" t="s">
        <v>2</v>
      </c>
      <c r="C104" s="7" t="s">
        <v>3</v>
      </c>
      <c r="D104" s="7" t="s">
        <v>4</v>
      </c>
      <c r="E104" s="7" t="s">
        <v>5</v>
      </c>
      <c r="F104" s="7" t="s">
        <v>6</v>
      </c>
      <c r="G104" s="7" t="s">
        <v>7</v>
      </c>
      <c r="H104" s="7" t="s">
        <v>8</v>
      </c>
      <c r="I104" s="7" t="s">
        <v>9</v>
      </c>
      <c r="J104" s="7" t="s">
        <v>10</v>
      </c>
      <c r="K104" s="7" t="s">
        <v>11</v>
      </c>
      <c r="L104" s="7" t="s">
        <v>12</v>
      </c>
      <c r="M104" s="7" t="s">
        <v>13</v>
      </c>
      <c r="N104" s="25" t="s">
        <v>14</v>
      </c>
      <c r="O104" s="1" t="s">
        <v>16</v>
      </c>
    </row>
    <row r="105" customFormat="false" ht="12.75" hidden="false" customHeight="true" outlineLevel="0" collapsed="false">
      <c r="A105" s="13" t="s">
        <v>80</v>
      </c>
      <c r="B105" s="10" t="n">
        <f aca="false">SUM(tblMisc[[#Totals],[Jan]],tblFinancial[[#Totals],[Jan]],tblPersonal[[#Totals],[Jan]],tblDues[[#Totals],[Jan]],tblRecreation[[#Totals],[Jan]],tblVacations[[#Totals],[Jan]],tblHealth[[#Totals],[Jan]],tblEntertainment[[#Totals],[Jan]],tblTransportation[[#Totals],[Jan]],tblDaily[[#Totals],[Jan]],tblHome[[#Totals],[Jan]])</f>
        <v>0</v>
      </c>
      <c r="C105" s="10" t="n">
        <f aca="false">SUM(tblMisc[[#Totals],[Feb]],tblFinancial[[#Totals],[Feb]],tblPersonal[[#Totals],[Feb]],tblDues[[#Totals],[Feb]],tblRecreation[[#Totals],[Feb]],tblVacations[[#Totals],[Feb]],tblHealth[[#Totals],[Feb]],tblEntertainment[[#Totals],[Feb]],tblTransportation[[#Totals],[Feb]],tblDaily[[#Totals],[Feb]],tblHome[[#Totals],[Feb]])</f>
        <v>0</v>
      </c>
      <c r="D105" s="10" t="n">
        <f aca="false">SUM(tblMisc[[#Totals],[March]],tblFinancial[[#Totals],[March]],tblPersonal[[#Totals],[March]],tblDues[[#Totals],[March]],tblRecreation[[#Totals],[March]],tblVacations[[#Totals],[March]],tblHealth[[#Totals],[March]],tblEntertainment[[#Totals],[March]],tblTransportation[[#Totals],[March]],tblDaily[[#Totals],[March]],tblHome[[#Totals],[March]])</f>
        <v>0</v>
      </c>
      <c r="E105" s="10" t="n">
        <f aca="false">SUM(tblMisc[[#Totals],[April]],tblFinancial[[#Totals],[April]],tblPersonal[[#Totals],[April]],tblDues[[#Totals],[April]],tblRecreation[[#Totals],[April]],tblVacations[[#Totals],[April]],tblHealth[[#Totals],[April]],tblEntertainment[[#Totals],[April]],tblTransportation[[#Totals],[April]],tblDaily[[#Totals],[April]],tblHome[[#Totals],[April]])</f>
        <v>0</v>
      </c>
      <c r="F105" s="10" t="n">
        <f aca="false">SUM(tblMisc[[#Totals],[May]],tblFinancial[[#Totals],[May]],tblPersonal[[#Totals],[May]],tblDues[[#Totals],[May]],tblRecreation[[#Totals],[May]],tblVacations[[#Totals],[May]],tblHealth[[#Totals],[May]],tblEntertainment[[#Totals],[May]],tblTransportation[[#Totals],[May]],tblDaily[[#Totals],[May]],tblHome[[#Totals],[May]])</f>
        <v>3145</v>
      </c>
      <c r="G105" s="10" t="n">
        <f aca="false">SUM(tblMisc[[#Totals],[June]],tblFinancial[[#Totals],[June]],tblPersonal[[#Totals],[June]],tblDues[[#Totals],[June]],tblRecreation[[#Totals],[June]],tblVacations[[#Totals],[June]],tblHealth[[#Totals],[June]],tblEntertainment[[#Totals],[June]],tblTransportation[[#Totals],[June]],tblDaily[[#Totals],[June]],tblHome[[#Totals],[June]])</f>
        <v>0</v>
      </c>
      <c r="H105" s="10" t="n">
        <f aca="false">SUM(tblMisc[[#Totals],[July]],tblFinancial[[#Totals],[July]],tblPersonal[[#Totals],[July]],tblDues[[#Totals],[July]],tblRecreation[[#Totals],[July]],tblVacations[[#Totals],[July]],tblHealth[[#Totals],[July]],tblEntertainment[[#Totals],[July]],tblTransportation[[#Totals],[July]],tblDaily[[#Totals],[July]],tblHome[[#Totals],[July]])</f>
        <v>0</v>
      </c>
      <c r="I105" s="10" t="n">
        <f aca="false">SUM(tblMisc[[#Totals],[Aug]],tblFinancial[[#Totals],[Aug]],tblPersonal[[#Totals],[Aug]],tblDues[[#Totals],[Aug]],tblRecreation[[#Totals],[Aug]],tblVacations[[#Totals],[Aug]],tblHealth[[#Totals],[Aug]],tblEntertainment[[#Totals],[Aug]],tblTransportation[[#Totals],[Aug]],tblDaily[[#Totals],[Aug]],tblHome[[#Totals],[Aug]])</f>
        <v>0</v>
      </c>
      <c r="J105" s="10" t="n">
        <f aca="false">SUM(tblMisc[[#Totals],[Sept]],tblFinancial[[#Totals],[Sept]],tblPersonal[[#Totals],[Sept]],tblDues[[#Totals],[Sept]],tblRecreation[[#Totals],[Sept]],tblVacations[[#Totals],[Sept]],tblHealth[[#Totals],[Sept]],tblEntertainment[[#Totals],[Sept]],tblTransportation[[#Totals],[Sept]],tblDaily[[#Totals],[Sept]],tblHome[[#Totals],[Sept]])</f>
        <v>0</v>
      </c>
      <c r="K105" s="10" t="n">
        <f aca="false">SUM(tblMisc[[#Totals],[Oct]],tblFinancial[[#Totals],[Oct]],tblPersonal[[#Totals],[Oct]],tblDues[[#Totals],[Oct]],tblRecreation[[#Totals],[Oct]],tblVacations[[#Totals],[Oct]],tblHealth[[#Totals],[Oct]],tblEntertainment[[#Totals],[Oct]],tblTransportation[[#Totals],[Oct]],tblDaily[[#Totals],[Oct]],tblHome[[#Totals],[Oct]])</f>
        <v>0</v>
      </c>
      <c r="L105" s="10" t="n">
        <f aca="false">SUM(tblMisc[[#Totals],[Nov]],tblFinancial[[#Totals],[Nov]],tblPersonal[[#Totals],[Nov]],tblDues[[#Totals],[Nov]],tblRecreation[[#Totals],[Nov]],tblVacations[[#Totals],[Nov]],tblHealth[[#Totals],[Nov]],tblEntertainment[[#Totals],[Nov]],tblTransportation[[#Totals],[Nov]],tblDaily[[#Totals],[Nov]],tblHome[[#Totals],[Nov]])</f>
        <v>0</v>
      </c>
      <c r="M105" s="10" t="n">
        <f aca="false">SUM(tblMisc[[#Totals],[Dec]],tblFinancial[[#Totals],[Dec]],tblPersonal[[#Totals],[Dec]],tblDues[[#Totals],[Dec]],tblRecreation[[#Totals],[Dec]],tblVacations[[#Totals],[Dec]],tblHealth[[#Totals],[Dec]],tblEntertainment[[#Totals],[Dec]],tblTransportation[[#Totals],[Dec]],tblDaily[[#Totals],[Dec]],tblHome[[#Totals],[Dec]])</f>
        <v>0</v>
      </c>
      <c r="N105" s="11" t="n">
        <f aca="false">SUM(tblMisc[[#Totals],[Year]],tblFinancial[[#Totals],[Year]],tblPersonal[[#Totals],[Year]],tblDues[[#Totals],[Year]],tblRecreation[[#Totals],[Year]],tblVacations[[#Totals],[Year]],tblHealth[[#Totals],[Year]],tblEntertainment[[#Totals],[Year]],tblTransportation[[#Totals],[Year]],tblDaily[[#Totals],[Year]],tblHome[[#Totals],[Year]])</f>
        <v>3145</v>
      </c>
      <c r="O105" s="12"/>
    </row>
    <row r="106" customFormat="false" ht="12.75" hidden="false" customHeight="true" outlineLevel="0" collapsed="false">
      <c r="A106" s="13" t="s">
        <v>81</v>
      </c>
      <c r="B106" s="10" t="n">
        <f aca="false">tblIncome[[#Totals],[Jan]]-B105</f>
        <v>0</v>
      </c>
      <c r="C106" s="10" t="n">
        <f aca="false">tblIncome[[#Totals],[Feb]]-C105</f>
        <v>0</v>
      </c>
      <c r="D106" s="10" t="n">
        <f aca="false">tblIncome[[#Totals],[March]]-D105</f>
        <v>0</v>
      </c>
      <c r="E106" s="10" t="n">
        <f aca="false">tblIncome[[#Totals],[April]]-E105</f>
        <v>0</v>
      </c>
      <c r="F106" s="10" t="n">
        <f aca="false">tblIncome[[#Totals],[May]]-F105</f>
        <v>6916</v>
      </c>
      <c r="G106" s="10" t="n">
        <f aca="false">tblIncome[[#Totals],[June]]-G105</f>
        <v>0</v>
      </c>
      <c r="H106" s="10" t="n">
        <f aca="false">tblIncome[[#Totals],[July]]-H105</f>
        <v>0</v>
      </c>
      <c r="I106" s="10" t="n">
        <f aca="false">tblIncome[[#Totals],[Aug]]-I105</f>
        <v>0</v>
      </c>
      <c r="J106" s="10" t="n">
        <f aca="false">tblIncome[[#Totals],[Sept]]-J105</f>
        <v>0</v>
      </c>
      <c r="K106" s="10" t="n">
        <f aca="false">tblIncome[[#Totals],[Oct]]-K105</f>
        <v>0</v>
      </c>
      <c r="L106" s="10" t="n">
        <f aca="false">tblIncome[[#Totals],[Nov]]-L105</f>
        <v>0</v>
      </c>
      <c r="M106" s="10" t="n">
        <f aca="false">tblIncome[[#Totals],[Dec]]-M105</f>
        <v>0</v>
      </c>
      <c r="N106" s="11" t="n">
        <f aca="false">tblIncome[[#Totals],[Year]]-N105</f>
        <v>6916</v>
      </c>
      <c r="O106" s="12"/>
    </row>
    <row r="115" customFormat="false" ht="12.8" hidden="false" customHeight="false" outlineLevel="0" collapsed="false">
      <c r="F115" s="26"/>
    </row>
  </sheetData>
  <mergeCells count="12">
    <mergeCell ref="A9:O9"/>
    <mergeCell ref="A18:O18"/>
    <mergeCell ref="A27:O27"/>
    <mergeCell ref="A36:O36"/>
    <mergeCell ref="A43:O43"/>
    <mergeCell ref="A53:O53"/>
    <mergeCell ref="A62:O62"/>
    <mergeCell ref="A69:O69"/>
    <mergeCell ref="A79:O79"/>
    <mergeCell ref="A87:O87"/>
    <mergeCell ref="A95:O95"/>
    <mergeCell ref="A103:O103"/>
  </mergeCells>
  <conditionalFormatting sqref="B106:N106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2015-07-23T08:51:04Z</dcterms:created>
  <dc:creator>openpyxl</dc:creator>
  <dc:description/>
  <dc:language>en-ZA</dc:language>
  <cp:lastModifiedBy/>
  <dcterms:modified xsi:type="dcterms:W3CDTF">2021-05-20T15:24:04Z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