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5520" windowHeight="15540" firstSheet="1" activeTab="3"/>
  </bookViews>
  <sheets>
    <sheet name="1 Pg Model" sheetId="1" r:id="rId1"/>
    <sheet name="Top Products" sheetId="6" r:id="rId2"/>
    <sheet name="Backup" sheetId="3" r:id="rId3"/>
    <sheet name="Financials" sheetId="4" r:id="rId4"/>
    <sheet name="Sources &amp; Uses" sheetId="5" r:id="rId5"/>
    <sheet name="Key Stats &amp; Ratios" sheetId="7" r:id="rId6"/>
    <sheet name="Growth Projection"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_1_">[2]Projections!#REF!</definedName>
    <definedName name="_10_0TAB">[3]PXMODEL!#REF!</definedName>
    <definedName name="_11_0TAB">[3]PXMODEL!#REF!</definedName>
    <definedName name="_12_0TAB">[3]PXMODEL!#REF!</definedName>
    <definedName name="_13B_0Working_pr">'[4]Quarterly Rev&amp;Costs'!#REF!</definedName>
    <definedName name="_14bal">[2]Projections!#REF!</definedName>
    <definedName name="_15B__Working_pr">'[4]Quarterly Rev&amp;Costs'!#REF!</definedName>
    <definedName name="_16D_0Working_l">'[4]Quarterly Rev&amp;Costs'!#REF!</definedName>
    <definedName name="_17D__Working_l">'[4]Quarterly Rev&amp;Costs'!#REF!</definedName>
    <definedName name="_18pric">[5]Sheet1!#REF!</definedName>
    <definedName name="_19TAB">[3]PXMODEL!#REF!</definedName>
    <definedName name="_2_0REPLA">[3]PXMODEL!#REF!</definedName>
    <definedName name="_20TAB">[3]PXMODEL!#REF!</definedName>
    <definedName name="_21TAB">[3]PXMODEL!#REF!</definedName>
    <definedName name="_3REPLA">[3]PXMODEL!#REF!</definedName>
    <definedName name="_4_0Market">'[4]Quarterly Rev&amp;Costs'!#REF!</definedName>
    <definedName name="_5Market">'[4]Quarterly Rev&amp;Costs'!#REF!</definedName>
    <definedName name="_6FormatMod_.FormatMaster">[6]!'[FormatMod].FormatMaster'</definedName>
    <definedName name="_7_0">[2]Projections!#REF!</definedName>
    <definedName name="_8_0bal">[2]Projections!#REF!</definedName>
    <definedName name="_9_0pric">[5]Sheet1!#REF!</definedName>
    <definedName name="_bdm.0B5E4A07F78E4E3E923312BD37FD77A2.edm" hidden="1">'[7]EV to EBITDA'!$A:$IV</definedName>
    <definedName name="_bdm.1617D7182D9C47379469A0BA1F7FC6C3.edm" hidden="1">#REF!</definedName>
    <definedName name="_bdm.196E2C1A7BD14EB9BA42E1F187F09491.edm" hidden="1">#REF!</definedName>
    <definedName name="_bdm.206C2D94AA3711D6B64A0010A494EFA8.edm" hidden="1">'[8]EPS Chart_CRNv2'!$A:$IV</definedName>
    <definedName name="_bdm.28F3C3B79E43484AA41A87D12ADB61B5.edm" hidden="1">'[7]2003 to 2005 Debt Maturities'!$A:$IV</definedName>
    <definedName name="_bdm.300AD74A4CB340EC819E80CB01F466A0.edm" hidden="1">[7]PE!$A:$IV</definedName>
    <definedName name="_bdm.329FD9CDA97C40029C4A921D6224414B.edm" hidden="1">[7]ROIC!$A:$IV</definedName>
    <definedName name="_bdm.3D8F4D9CA819483192ACEBF373877A4B.edm" hidden="1">#REF!</definedName>
    <definedName name="_bdm.4285991FD7494490ADF1FF47EB6267D4.edm" hidden="1">#REF!</definedName>
    <definedName name="_bdm.475844AEC35A11D6B6A80010A4860669.edm" hidden="1">#REF!</definedName>
    <definedName name="_bdm.4AA8EEE895154B3ABC5AD225D06730E3.edm" hidden="1">#REF!</definedName>
    <definedName name="_bdm.4DC3AE1E0F744F5D9EF18EA21D885678.edm" hidden="1">'[7]Float vs Fixed Debt'!$A:$IV</definedName>
    <definedName name="_bdm.5AF8C68B1B4D4725A2EF100AD746D415.edm" hidden="1">#REF!</definedName>
    <definedName name="_bdm.5C6D0D9D93BD4742A18A5B8A51E9F99E.edm" hidden="1">#REF!</definedName>
    <definedName name="_bdm.6084C0639EED4AE594636F2E08B5ED82.edm" hidden="1">#REF!</definedName>
    <definedName name="_bdm.803667C105C14884B5A6CB9298713468.edm" hidden="1">[7]MDC!$A:$IV</definedName>
    <definedName name="_bdm.983AC8FF6A984882AED2CBB174642E2F.edm" hidden="1">'[7]EBIT Margin'!$A:$IV</definedName>
    <definedName name="_bdm.98A6FF5E6E104127A4B3CE93863956AF.edm" hidden="1">#REF!</definedName>
    <definedName name="_bdm.A5079CC3AD6E11D6B69B0010A4860669.edm" hidden="1">#REF!</definedName>
    <definedName name="_bdm.A9433F36D27E42998843D0702B3398CD.edm" hidden="1">#REF!</definedName>
    <definedName name="_bdm.B0B83C3E6A5F41B29B628671BF0466D7.edm" hidden="1">#REF!</definedName>
    <definedName name="_bdm.B51A1503DBD142F39F0DA77E1792AF1F.edm" hidden="1">#REF!</definedName>
    <definedName name="_bdm.B9E22A4304FA4B04BE1543C2B429B87F.edm" hidden="1">#REF!</definedName>
    <definedName name="_bdm.BA759280F5E749B5B422ACEA85F12DF4.edm" hidden="1">'[7]Price to BV'!$A:$IV</definedName>
    <definedName name="_bdm.CF26F181CFB149089A150B6E9984E88F.edm" hidden="1">#REF!</definedName>
    <definedName name="_bdm.E19F3391052E45C2B13B3931BC443B19.edm" hidden="1">#REF!</definedName>
    <definedName name="_bdm.FBB5E6E5A0644AF2BD10F22848EE6BAE.edm" hidden="1">#REF!</definedName>
    <definedName name="_jsw2">[9]Financials!$K$20</definedName>
    <definedName name="_ln401">[10]Assumptions!#REF!</definedName>
    <definedName name="_P00baladj">[11]LBO!#REF!</definedName>
    <definedName name="_P00feeamort">[11]LBO!#REF!</definedName>
    <definedName name="_P00fees">[11]LBO!#REF!</definedName>
    <definedName name="_P00incassum">[11]LBO!#REF!</definedName>
    <definedName name="_P00page_1">#REF!</definedName>
    <definedName name="_P00page_2">#REF!</definedName>
    <definedName name="_P00summary">[11]LBO!#REF!</definedName>
    <definedName name="_PE1">#REF!</definedName>
    <definedName name="_PE2">#REF!</definedName>
    <definedName name="_Report">"model"</definedName>
    <definedName name="_rev99">#REF!</definedName>
    <definedName name="_S_Base">{0.1;0;0.382758620689655;0;0;0;0.258620689655172;0;0.258620689655172}</definedName>
    <definedName name="_S_new_case">{0.1;0;0.45;0;0;0;0;0;0.45}</definedName>
    <definedName name="_SBaseRef">'[12]Co. C'!#REF!</definedName>
    <definedName name="_Table2_Out" hidden="1">#REF!</definedName>
    <definedName name="_vii5">[11]LBO!#REF!</definedName>
    <definedName name="_Yr1">#REF!</definedName>
    <definedName name="_Yr2">#REF!</definedName>
    <definedName name="_Zaaleswork">{0;0;0;0;1;#N/A;0.25;0.25;0.5;0.25;2;FALSE;FALSE;FALSE;FALSE;FALSE;#N/A;1;72;#N/A;#N/A;"&amp;L&amp;7 RAMIBD04\GROUPS\M&amp;A\GORMAN\SPONSORS\MODEL\NEWMOD_1.XLS -- &amp;D, &amp;T -- Page &amp;P of &amp;N
&amp;7";"&amp;R&amp;""Times New Roman,Italic""&amp;7&amp;F; &amp;D; &amp;T; page &amp;P of &amp;N"}</definedName>
    <definedName name="_Zbaladj">{0;0;0;0;1;1;0;0;0;0;2;FALSE;FALSE;FALSE;FALSE;FALSE;#N/A;1;#N/A;1;1;"";""}</definedName>
    <definedName name="_ZEV">{0;0;0;0;1;#N/A;0.75;0.75;1;1;1;FALSE;FALSE;FALSE;FALSE;FALSE;#N/A;1;100;#N/A;#N/A;"&amp;A";"Page &amp;P"}</definedName>
    <definedName name="_Zmodel">{0;0;0;0;1;1;0.25;0.25;0.75;0.25;2;FALSE;FALSE;FALSE;FALSE;FALSE;#N/A;1;75;#N/A;#N/A;"";""}</definedName>
    <definedName name="_Zpage_1">{0;0;0;0;1;#N/A;0.37;0.013;0.65;0.65;2;FALSE;FALSE;FALSE;FALSE;FALSE;#N/A;1;100;#N/A;#N/A;"";""}</definedName>
    <definedName name="_Zpage_2">{0;0;0;0;1;#N/A;0.37;0.013;0.65;0.65;2;FALSE;FALSE;FALSE;FALSE;FALSE;#N/A;1;100;#N/A;#N/A;"";""}</definedName>
    <definedName name="_ZPage1">{0;0;0;0;1;#N/A;0.25;0.25;0.5;0.5;2;TRUE;FALSE;FALSE;FALSE;FALSE;#N/A;1;87;#N/A;#N/A;"";"LBO_MGMT.xls"}</definedName>
    <definedName name="_ZPage10">{0;0;0;0;1;#N/A;0.25;0.25;0.5;0.5;2;TRUE;FALSE;FALSE;FALSE;FALSE;#N/A;1;87;#N/A;#N/A;"";"LBO_MGMT.xls"}</definedName>
    <definedName name="_ZPage11">{0;0;0;0;1;#N/A;0.25;0.25;0.5;0.5;2;TRUE;FALSE;FALSE;FALSE;FALSE;#N/A;1;87;#N/A;#N/A;"";"LBO_MGMT.xls"}</definedName>
    <definedName name="_ZPage12">{0;0;0;0;1;#N/A;0.25;0.25;0.5;0.5;2;TRUE;FALSE;FALSE;FALSE;FALSE;#N/A;1;87;#N/A;#N/A;"";"LBO_MGMT.xls"}</definedName>
    <definedName name="_ZPage13">{0;0;0;0;1;#N/A;0.25;0.25;0.5;0.5;2;TRUE;FALSE;FALSE;FALSE;FALSE;#N/A;1;87;#N/A;#N/A;"";"LBO_MGMT.xls"}</definedName>
    <definedName name="_ZPage14">{0;0;0;0;1;#N/A;0.25;0.25;0.5;0.5;2;TRUE;FALSE;FALSE;FALSE;FALSE;#N/A;1;87;#N/A;#N/A;"";"LBO_MGMT.xls"}</definedName>
    <definedName name="_ZPage15">{0;0;0;0;1;#N/A;0.25;0.25;0.5;0.5;2;TRUE;FALSE;FALSE;FALSE;FALSE;#N/A;1;87;#N/A;#N/A;"";"LBO_MGMT.xls"}</definedName>
    <definedName name="_ZPage16">{0;0;0;0;1;#N/A;0.25;0.25;0.5;0.5;2;TRUE;FALSE;FALSE;FALSE;FALSE;#N/A;1;87;#N/A;#N/A;"";"LBO_MGMT.xls"}</definedName>
    <definedName name="_ZPage17">{0;0;0;0;1;#N/A;0.25;0.25;0.5;0.5;2;TRUE;FALSE;FALSE;FALSE;FALSE;#N/A;1;87;#N/A;#N/A;"";"LBO_MGMT.xls"}</definedName>
    <definedName name="_ZPage2">{0;0;0;0;1;#N/A;0.25;0.25;0.5;0.5;2;TRUE;FALSE;FALSE;FALSE;FALSE;#N/A;1;87;#N/A;#N/A;"";"LBO_MGMT.xls"}</definedName>
    <definedName name="_ZPage3">{0;0;0;0;1;#N/A;0.25;0.25;0.5;0.5;2;TRUE;FALSE;FALSE;FALSE;FALSE;#N/A;1;87;#N/A;#N/A;"";"LBO_MGMT.xls"}</definedName>
    <definedName name="_ZPage4">{0;0;0;0;1;#N/A;0.25;0.25;0.5;0.5;2;TRUE;FALSE;FALSE;FALSE;FALSE;#N/A;1;87;#N/A;#N/A;"";"LBO_MGMT.xls"}</definedName>
    <definedName name="_ZPage5">{0;0;0;0;1;#N/A;0.25;0.25;0.5;0.5;2;TRUE;FALSE;FALSE;FALSE;FALSE;#N/A;1;87;#N/A;#N/A;"";"LBO_MGMT.xls"}</definedName>
    <definedName name="_ZPage6">{0;0;0;0;1;#N/A;0.25;0.25;0.5;0.5;2;TRUE;FALSE;FALSE;FALSE;FALSE;#N/A;1;87;#N/A;#N/A;"";"LBO_MGMT.xls"}</definedName>
    <definedName name="_ZPage7">{0;0;0;0;1;#N/A;0.25;0.25;0.5;0.5;2;TRUE;FALSE;FALSE;FALSE;FALSE;#N/A;1;87;#N/A;#N/A;"";"LBO_MGMT.xls"}</definedName>
    <definedName name="_ZPage8">{0;0;0;0;1;#N/A;0.25;0.25;0.5;0.5;2;TRUE;FALSE;FALSE;FALSE;FALSE;#N/A;1;87;#N/A;#N/A;"";"LBO_MGMT.xls"}</definedName>
    <definedName name="_ZPage9">{0;0;0;0;1;#N/A;0.25;0.25;0.5;0.5;2;TRUE;FALSE;FALSE;FALSE;FALSE;#N/A;1;87;#N/A;#N/A;"";"LBO_MGMT.xls"}</definedName>
    <definedName name="_Zsummary">{0;0;0;0;1;1;0.85;0.87;0.5;0.5;1;FALSE;FALSE;FALSE;FALSE;FALSE;#N/A;1;100;#N/A;#N/A;"";""}</definedName>
    <definedName name="_Zwhole_model">{0;0;0;0;1;1;0.25;0;0.75;0.5;2;FALSE;FALSE;FALSE;FALSE;FALSE;#N/A;1;77;#N/A;#N/A;"";""}</definedName>
    <definedName name="_Zwholemodel">{0;0;0;0;1;1;0.25;0;0.75;0.5;2;FALSE;FALSE;FALSE;FALSE;FALSE;#N/A;1;77;#N/A;#N/A;"";""}</definedName>
    <definedName name="\A">#REF!</definedName>
    <definedName name="\B">#REF!</definedName>
    <definedName name="\C">#REF!</definedName>
    <definedName name="\I">#REF!</definedName>
    <definedName name="\p">'[1]System Integration'!#REF!</definedName>
    <definedName name="\Q">#REF!</definedName>
    <definedName name="a">'[12]Co. C'!#REF!</definedName>
    <definedName name="ab">#REF!</definedName>
    <definedName name="AboutCompGraph">[0]!AboutCompGraph</definedName>
    <definedName name="acct">[13]Model!#REF!</definedName>
    <definedName name="acq">#REF!</definedName>
    <definedName name="AcqNum">#REF!</definedName>
    <definedName name="AcqTrig">#REF!</definedName>
    <definedName name="Acquirors">#REF!</definedName>
    <definedName name="ADLTM">#REF!</definedName>
    <definedName name="ADYear1">#REF!</definedName>
    <definedName name="ADYear2">#REF!</definedName>
    <definedName name="AMORT">'[12]Co. C'!#REF!</definedName>
    <definedName name="AmortLTM">#REF!</definedName>
    <definedName name="AmortPeriod">#REF!</definedName>
    <definedName name="AmortYear1">#REF!</definedName>
    <definedName name="AmortYear2">#REF!</definedName>
    <definedName name="Annotate_Area">#REF!</definedName>
    <definedName name="AnnotateNote1">#REF!</definedName>
    <definedName name="AnnotateStart">#REF!</definedName>
    <definedName name="asdf">[0]!asdf</definedName>
    <definedName name="Assets">#REF!</definedName>
    <definedName name="AssetsA">#REF!</definedName>
    <definedName name="AssetsT">#REF!</definedName>
    <definedName name="AssetWriteup">#REF!</definedName>
    <definedName name="aveint">#REF!</definedName>
    <definedName name="avgint">#REF!</definedName>
    <definedName name="AvgPrice">#REF!</definedName>
    <definedName name="AxesFormat">[0]!AxesFormat</definedName>
    <definedName name="AxesFormat1">[0]!AxesFormat1</definedName>
    <definedName name="BACK_A">[14]AcqBSCF!$A$54:$N$55</definedName>
    <definedName name="BackFromCompanySelector">[0]!BackFromCompanySelector</definedName>
    <definedName name="BackFromItemSelect">[0]!BackFromItemSelect</definedName>
    <definedName name="baladj">[11]LBO!#REF!</definedName>
    <definedName name="bank_lev">[15]Assumptions!$D$8</definedName>
    <definedName name="BeginDate">#REF!</definedName>
    <definedName name="BeginDate2">#REF!</definedName>
    <definedName name="BeginDate3">#REF!</definedName>
    <definedName name="BeginDate4">#REF!</definedName>
    <definedName name="benchmark_table">'[16]Call Centre Benchmarking'!$A$8:$AV$20</definedName>
    <definedName name="BlackWhiteNote">#REF!</definedName>
    <definedName name="BLENDED_TAX">[17]SUMMARY!$E$30</definedName>
    <definedName name="blue">[11]LBO!#REF!</definedName>
    <definedName name="Bof">[18]DATA!$A$6:$FB$251</definedName>
    <definedName name="BookA">#REF!</definedName>
    <definedName name="BookAdj">#REF!</definedName>
    <definedName name="BookC">#REF!</definedName>
    <definedName name="BookT">#REF!</definedName>
    <definedName name="BUN">'[19]balance sheets budget'!#REF!</definedName>
    <definedName name="calculations">[20]WACC_RE!#REF!</definedName>
    <definedName name="Calendar_Year_End_Financial_Statements">[10]Financials!#REF!</definedName>
    <definedName name="cap_table">#REF!</definedName>
    <definedName name="CapA">#REF!</definedName>
    <definedName name="CapC">#REF!</definedName>
    <definedName name="CapT">#REF!</definedName>
    <definedName name="cas">'[21]Trans Summary'!$Y$9</definedName>
    <definedName name="CASE">[22]COVER!$A$10</definedName>
    <definedName name="CaseNumber">#REF!</definedName>
    <definedName name="Cash">#REF!</definedName>
    <definedName name="Cash2001Data">#REF!</definedName>
    <definedName name="Cash2002Data">'[23]Cash Mergercons-2002'!$H$56:$AF$105</definedName>
    <definedName name="CashA">#REF!</definedName>
    <definedName name="CashPer">#REF!</definedName>
    <definedName name="CashRate">#REF!</definedName>
    <definedName name="CashT">#REF!</definedName>
    <definedName name="CB">'[12]Co. C'!#REF!</definedName>
    <definedName name="CEC">#REF!</definedName>
    <definedName name="CECavgint">#REF!</definedName>
    <definedName name="CECmezzswitch">#REF!</definedName>
    <definedName name="CECmincash">#REF!</definedName>
    <definedName name="CECmodel">#REF!</definedName>
    <definedName name="CECopcase">#REF!</definedName>
    <definedName name="CECreswitch">#REF!</definedName>
    <definedName name="CECtermswitch">#REF!</definedName>
    <definedName name="Cellsdown">#REF!</definedName>
    <definedName name="ChangeAnnotation">[6]!ChangeAnnotation</definedName>
    <definedName name="ChangeSize">[0]!ChangeSize</definedName>
    <definedName name="ChartOptions">[0]!ChartOptions</definedName>
    <definedName name="ChartTypeChange">[0]!ChartTypeChange</definedName>
    <definedName name="CHF">[24]Assumption!$AC$14</definedName>
    <definedName name="chimes">'[25]MC CHRZ'!$K$130</definedName>
    <definedName name="chkIpoPrice">#REF!</definedName>
    <definedName name="Choose">[26]DATA!$DN$11</definedName>
    <definedName name="ClearCompList">[0]!ClearCompList</definedName>
    <definedName name="ColumnSpacing">[20]WACC_RE!#REF!</definedName>
    <definedName name="Company">#REF!</definedName>
    <definedName name="CompanyChangeSize">[0]!CompanyChangeSize</definedName>
    <definedName name="CompanyLookup">[0]!CompanyLookup</definedName>
    <definedName name="CompanyName1">#REF!</definedName>
    <definedName name="CompanyName2">#REF!</definedName>
    <definedName name="CompanyName3">#REF!</definedName>
    <definedName name="CompanyName4">#REF!</definedName>
    <definedName name="CompanyName5">#REF!</definedName>
    <definedName name="CompanyTicker1">#REF!</definedName>
    <definedName name="CompanyTicker2">#REF!</definedName>
    <definedName name="CompanyTicker3">#REF!</definedName>
    <definedName name="CompanyTicker4">#REF!</definedName>
    <definedName name="CompanyTicker5">#REF!</definedName>
    <definedName name="Comparison">#REF!</definedName>
    <definedName name="compco">#REF!</definedName>
    <definedName name="CompgraphHelp">[0]!CompgraphHelp</definedName>
    <definedName name="complookup">[0]!complookup</definedName>
    <definedName name="CompositeBuilder">[0]!CompositeBuilder</definedName>
    <definedName name="ConvTrig">#REF!</definedName>
    <definedName name="copy_area">#REF!</definedName>
    <definedName name="CoSelectorOutputs">[0]!CoSelectorOutputs</definedName>
    <definedName name="COST_EQUITY">[17]SUMMARY!$J$12</definedName>
    <definedName name="Crng_Landscape">#REF!</definedName>
    <definedName name="Crng_Normal">#REF!</definedName>
    <definedName name="Crng_Portrait">#REF!</definedName>
    <definedName name="Crng_WPane">#REF!</definedName>
    <definedName name="CSynLTM">#REF!</definedName>
    <definedName name="CSynYear1">#REF!</definedName>
    <definedName name="CSynYear2">#REF!</definedName>
    <definedName name="CurrencyCell">#REF!</definedName>
    <definedName name="CurrencyComps">[26]DATA!$DM$6:$EA$9</definedName>
    <definedName name="CurrencySymbol">#REF!</definedName>
    <definedName name="CustomChart">[0]!CustomChart</definedName>
    <definedName name="CustomIndexDate">#REF!</definedName>
    <definedName name="CustomIndexValue">#REF!</definedName>
    <definedName name="Data">#REF!</definedName>
    <definedName name="data_table">[11]LBO!#REF!</definedName>
    <definedName name="Data4">#REF!</definedName>
    <definedName name="Data5">#REF!</definedName>
    <definedName name="DataAdjust">#REF!</definedName>
    <definedName name="DataRange">#REF!</definedName>
    <definedName name="Datatable">[26]DATA!$A$6:$DK$64</definedName>
    <definedName name="Date">#REF!</definedName>
    <definedName name="DCF_IN_LBO">[11]LBO!#REF!</definedName>
    <definedName name="DebtA">#REF!</definedName>
    <definedName name="DebtAdj">#REF!</definedName>
    <definedName name="DebtBook">#REF!</definedName>
    <definedName name="DebtC">#REF!</definedName>
    <definedName name="DebtEBITDA">#REF!</definedName>
    <definedName name="DebtPrice1">#REF!</definedName>
    <definedName name="DebtPrice2">#REF!</definedName>
    <definedName name="DebtShares1">#REF!</definedName>
    <definedName name="DebtShares2">#REF!</definedName>
    <definedName name="DebtSr">#REF!</definedName>
    <definedName name="DebtSub">#REF!</definedName>
    <definedName name="DebtT">#REF!</definedName>
    <definedName name="DepreciationPeriod">[27]Data!$L$3</definedName>
    <definedName name="DeprPeriod">#REF!</definedName>
    <definedName name="dia">[10]Assumptions!#REF!</definedName>
    <definedName name="Discounted_Cash_Flow_Analysis">#REF!</definedName>
    <definedName name="DismissItemDlog">[0]!DismissItemDlog</definedName>
    <definedName name="Div_Method">#REF!</definedName>
    <definedName name="divest">[11]LBO!#REF!</definedName>
    <definedName name="EBIT95">#REF!</definedName>
    <definedName name="EBITA">#REF!</definedName>
    <definedName name="EBITC">#REF!</definedName>
    <definedName name="ebitda">#REF!</definedName>
    <definedName name="EBITDAA">#REF!</definedName>
    <definedName name="EBITDAC">#REF!</definedName>
    <definedName name="EBITDAInt">#REF!</definedName>
    <definedName name="EBITDAMargin">#REF!</definedName>
    <definedName name="EBITDAT">#REF!</definedName>
    <definedName name="EBITInt">#REF!</definedName>
    <definedName name="EBITMargin">#REF!</definedName>
    <definedName name="EBITSENS">#REF!</definedName>
    <definedName name="EBITT">#REF!</definedName>
    <definedName name="EditData">[6]!EditData</definedName>
    <definedName name="editgraph">[0]!editgraph</definedName>
    <definedName name="enable">[0]!enable</definedName>
    <definedName name="EndCell">#REF!</definedName>
    <definedName name="EndDate">#REF!</definedName>
    <definedName name="EndDate2">#REF!</definedName>
    <definedName name="EndDate3">#REF!</definedName>
    <definedName name="EndDate4">#REF!</definedName>
    <definedName name="EnterpriseA">#REF!</definedName>
    <definedName name="EnterpriseC">#REF!</definedName>
    <definedName name="EnterpriseT">#REF!</definedName>
    <definedName name="EPSLTMA">#REF!</definedName>
    <definedName name="EPSLTMC">#REF!</definedName>
    <definedName name="EPSLTMT">#REF!</definedName>
    <definedName name="EPSYear1A">#REF!</definedName>
    <definedName name="EPSYear1C">#REF!</definedName>
    <definedName name="EPSYear1T">#REF!</definedName>
    <definedName name="EPSYear2A">#REF!</definedName>
    <definedName name="EPSYear2C">#REF!</definedName>
    <definedName name="EPSYear2T">#REF!</definedName>
    <definedName name="Equity">#REF!</definedName>
    <definedName name="EquityA">#REF!</definedName>
    <definedName name="EquityAdj">#REF!</definedName>
    <definedName name="EquityT">#REF!</definedName>
    <definedName name="eur">#REF!</definedName>
    <definedName name="EVEBIT">#REF!</definedName>
    <definedName name="EVEBITDA">#REF!</definedName>
    <definedName name="EVRevenues">#REF!</definedName>
    <definedName name="ExcessCash">#REF!</definedName>
    <definedName name="Exch">" Sheet2!$F$2"</definedName>
    <definedName name="ExchRatio">#REF!</definedName>
    <definedName name="Existing">#REF!</definedName>
    <definedName name="exit_mult">[15]Assumptions!$D$9</definedName>
    <definedName name="ExitCompanySelector">[0]!ExitCompanySelector</definedName>
    <definedName name="ExitFormat">[0]!ExitFormat</definedName>
    <definedName name="ExitItemBuilder">[0]!ExitItemBuilder</definedName>
    <definedName name="exitMainMenu">[0]!exitMainMenu</definedName>
    <definedName name="exitmsg">[0]!exitmsg</definedName>
    <definedName name="Expenses">#REF!</definedName>
    <definedName name="Extension">[28]CAPEX!#REF!</definedName>
    <definedName name="feeamort">[11]LBO!#REF!</definedName>
    <definedName name="fff">'[29]Group 4'!$D$13</definedName>
    <definedName name="FILMREV">[13]Model!#REF!</definedName>
    <definedName name="FilmRevGrowth">[13]Model!#REF!</definedName>
    <definedName name="fin">'[30]Trans Summary'!#REF!</definedName>
    <definedName name="financial">'[21]Trans Summary'!$T$9</definedName>
    <definedName name="fincase">#REF!</definedName>
    <definedName name="FirstDate">#REF!</definedName>
    <definedName name="fix">[31]Assumptions!$D$4</definedName>
    <definedName name="FOOT">#REF!</definedName>
    <definedName name="Footnote1">#REF!</definedName>
    <definedName name="Footnote2">#REF!</definedName>
    <definedName name="Footnote3">#REF!</definedName>
    <definedName name="FootnoteRange">#REF!</definedName>
    <definedName name="FormatMaster">[0]!FormatMaster</definedName>
    <definedName name="FormatMod.FormatMaster">[0]!FormatMod.FormatMaster</definedName>
    <definedName name="FormatMod.ShowData">[6]!FormatMod.ShowData</definedName>
    <definedName name="FormatMod.ShowGraph">[6]!FormatMod.ShowGraph</definedName>
    <definedName name="Former">#REF!</definedName>
    <definedName name="fos">[10]Assumptions!#REF!</definedName>
    <definedName name="FreezeCell">#REF!</definedName>
    <definedName name="FreqName">#REF!</definedName>
    <definedName name="Frequency">#REF!</definedName>
    <definedName name="fx">#REF!</definedName>
    <definedName name="fxc">'[29]Group 4'!$D$15</definedName>
    <definedName name="fxswitch">'[30]Combined Financials'!#REF!</definedName>
    <definedName name="FYE">#REF!</definedName>
    <definedName name="Goodwill">#REF!</definedName>
    <definedName name="Goodwill_Amortization">20</definedName>
    <definedName name="GraphbuildingMod.ChangeTicker">[0]!GraphbuildingMod.ChangeTicker</definedName>
    <definedName name="GraphbuildingMod.editgraph">[0]!GraphbuildingMod.editgraph</definedName>
    <definedName name="GraphbuildingMod.ExportData">[0]!GraphbuildingMod.ExportData</definedName>
    <definedName name="GraphbuildingMod.LayoutSet">[0]!GraphbuildingMod.LayoutSet</definedName>
    <definedName name="GraphbuildingMod.PasteGraph">[0]!GraphbuildingMod.PasteGraph</definedName>
    <definedName name="GraphbuildingMod.PrintPreview">[0]!GraphbuildingMod.PrintPreview</definedName>
    <definedName name="GraphbuildingMod.ShowData">[0]!GraphbuildingMod.ShowData</definedName>
    <definedName name="GraphbuildingMod.ShowGraph">[0]!GraphbuildingMod.ShowGraph</definedName>
    <definedName name="GraphCompBuild">[0]!GraphCompBuild</definedName>
    <definedName name="Graphexitmsg">[0]!Graphexitmsg</definedName>
    <definedName name="GraphIntroMod.exitmsg">[0]!GraphIntroMod.exitmsg</definedName>
    <definedName name="GraphIntroMod.Graphexitmsg">[0]!GraphIntroMod.Graphexitmsg</definedName>
    <definedName name="HeaderFormat">[0]!HeaderFormat</definedName>
    <definedName name="HeaderSpot">#REF!</definedName>
    <definedName name="hel">[10]Assumptions!#REF!</definedName>
    <definedName name="help">[0]!help</definedName>
    <definedName name="HelpTest">[0]!HelpTest</definedName>
    <definedName name="here">#REF!,#REF!</definedName>
    <definedName name="HighPrice">#REF!</definedName>
    <definedName name="HistoCell">#REF!</definedName>
    <definedName name="HistoComplement">#REF!</definedName>
    <definedName name="Historange">#REF!</definedName>
    <definedName name="History">#REF!</definedName>
    <definedName name="HistoType">#REF!</definedName>
    <definedName name="home">#REF!</definedName>
    <definedName name="hyd">[10]Assumptions!#REF!</definedName>
    <definedName name="incassum">[11]LBO!#REF!</definedName>
    <definedName name="incl_conn">[31]Assumptions!$H$34</definedName>
    <definedName name="incl_esylvan">[31]Assumptions!$H$33</definedName>
    <definedName name="INCOME">'[12]Co. C'!#REF!</definedName>
    <definedName name="IncrementCell">#REF!</definedName>
    <definedName name="inf">[32]CER!#REF!</definedName>
    <definedName name="Inflation">'[33]US GenCo'!$K$29</definedName>
    <definedName name="InLineRng">#REF!</definedName>
    <definedName name="Input">[11]LBO!#REF!</definedName>
    <definedName name="Inputs">[11]LBO!#REF!</definedName>
    <definedName name="Int_exp">7%</definedName>
    <definedName name="IntA">#REF!</definedName>
    <definedName name="IntAdj">#REF!</definedName>
    <definedName name="IntC">#REF!</definedName>
    <definedName name="Interest_expense_oper_leases">'[34]PV of Op Leases_VDF'!$D$63:$AZ$63</definedName>
    <definedName name="IntT">#REF!</definedName>
    <definedName name="issue_cost">#REF!</definedName>
    <definedName name="Item">#REF!</definedName>
    <definedName name="Item2">#REF!</definedName>
    <definedName name="Itemcheck">#REF!</definedName>
    <definedName name="jsw">[9]Financials!$A$4:$U$412</definedName>
    <definedName name="kcogs">[35]stn_income!#REF!</definedName>
    <definedName name="Key">#REF!</definedName>
    <definedName name="kga">[35]stn_income!#REF!</definedName>
    <definedName name="kint">[36]develop!#REF!</definedName>
    <definedName name="kother">[36]develop!#REF!</definedName>
    <definedName name="krd">[35]stn_income!#REF!</definedName>
    <definedName name="ksales">[36]develop!#REF!</definedName>
    <definedName name="ksm">[36]develop!#REF!</definedName>
    <definedName name="ktax">[36]develop!#REF!</definedName>
    <definedName name="LabelChoice">#REF!</definedName>
    <definedName name="LastPrice">#REF!</definedName>
    <definedName name="LastPriceDate">#REF!</definedName>
    <definedName name="LaunchFormulaLookup">[0]!LaunchFormulaLookup</definedName>
    <definedName name="LayoutSet">[6]!LayoutSet</definedName>
    <definedName name="LIBOR">[37]GenCo!#REF!</definedName>
    <definedName name="Lookup">[20]WACC_RE!#REF!</definedName>
    <definedName name="LowPrice">#REF!</definedName>
    <definedName name="LTM">#REF!</definedName>
    <definedName name="maxcell">#REF!</definedName>
    <definedName name="mezzswitch">#REF!</definedName>
    <definedName name="mgt_case">#REF!</definedName>
    <definedName name="MIA">#REF!</definedName>
    <definedName name="mincash">#REF!</definedName>
    <definedName name="mincell">#REF!</definedName>
    <definedName name="MIT">#REF!</definedName>
    <definedName name="model">'[30]GSL Model'!#REF!</definedName>
    <definedName name="MONTH">'[19]balance sheets budget'!#REF!</definedName>
    <definedName name="Name">#REF!</definedName>
    <definedName name="netincome">#REF!</definedName>
    <definedName name="NewCheck">#REF!</definedName>
    <definedName name="NewTicker">#REF!</definedName>
    <definedName name="NIC">#REF!</definedName>
    <definedName name="NILTMA">#REF!</definedName>
    <definedName name="NILTMT">#REF!</definedName>
    <definedName name="NIYear1A">#REF!</definedName>
    <definedName name="NIYear1T">#REF!</definedName>
    <definedName name="NIYear2A">#REF!</definedName>
    <definedName name="NIYear2T">#REF!</definedName>
    <definedName name="Note_a">#REF!</definedName>
    <definedName name="Note_aw">#REF!</definedName>
    <definedName name="Note_ax">#REF!</definedName>
    <definedName name="Note_ay">#REF!</definedName>
    <definedName name="Note_az">#REF!</definedName>
    <definedName name="Note_ba">#REF!</definedName>
    <definedName name="Note_bb">#REF!</definedName>
    <definedName name="Note_bc">#REF!</definedName>
    <definedName name="Note_bd">#REF!</definedName>
    <definedName name="Note_be">#REF!</definedName>
    <definedName name="Note_bf">#REF!</definedName>
    <definedName name="Note_bg">#REF!</definedName>
    <definedName name="Note_bh">#REF!</definedName>
    <definedName name="Note_bi">#REF!</definedName>
    <definedName name="Note_bj">#REF!</definedName>
    <definedName name="Note_bk">#REF!</definedName>
    <definedName name="Note_bl">#REF!</definedName>
    <definedName name="Note_bm">#REF!</definedName>
    <definedName name="Note_bn">#REF!</definedName>
    <definedName name="Note_bo">#REF!</definedName>
    <definedName name="Note_bp">#REF!</definedName>
    <definedName name="Note_bq">#REF!</definedName>
    <definedName name="Note_br">#REF!</definedName>
    <definedName name="Note_bs">#REF!</definedName>
    <definedName name="Note_bt">#REF!</definedName>
    <definedName name="Note_bu">#REF!</definedName>
    <definedName name="Note_bv">#REF!</definedName>
    <definedName name="Note_bw">#REF!</definedName>
    <definedName name="Note_bx">#REF!</definedName>
    <definedName name="Note_by">#REF!</definedName>
    <definedName name="Note_bz">#REF!</definedName>
    <definedName name="Note_ca">#REF!</definedName>
    <definedName name="Note_cb">#REF!</definedName>
    <definedName name="Note_cc">#REF!</definedName>
    <definedName name="Note_cd">#REF!</definedName>
    <definedName name="Note_ce">#REF!</definedName>
    <definedName name="Note_cf">#REF!</definedName>
    <definedName name="Note_cg">#REF!</definedName>
    <definedName name="Note_ch">#REF!</definedName>
    <definedName name="Note_ci">#REF!</definedName>
    <definedName name="Note_cj">#REF!</definedName>
    <definedName name="Note_ck">#REF!</definedName>
    <definedName name="NvsASD">"V2002-03-29"</definedName>
    <definedName name="NvsAutoDrillOk">"VN"</definedName>
    <definedName name="NvsElapsedTime">0.000279861116723623</definedName>
    <definedName name="NvsEndTime">37354.6225886574</definedName>
    <definedName name="NvsInstSpec">"%,FDEPTID,TDOCS_DEPTID,NHR"</definedName>
    <definedName name="NvsLayoutType">"M3"</definedName>
    <definedName name="NvsNplSpec">"%,X,RZF..,CZF.."</definedName>
    <definedName name="NvsPanelEffdt">"V2000-01-01"</definedName>
    <definedName name="NvsPanelSetid">"VRIUSA"</definedName>
    <definedName name="NvsReqBU">"VRIUSA"</definedName>
    <definedName name="NvsReqBUOnly">"VN"</definedName>
    <definedName name="NvsTransLed">"VN"</definedName>
    <definedName name="NvsTreeASD">"V1999-03-31"</definedName>
    <definedName name="OL_P">'[34]PV of Op Leases_VDF'!$AF$1:$AF$65536</definedName>
    <definedName name="OLEChartName">#REF!</definedName>
    <definedName name="OLEPosition">#REF!</definedName>
    <definedName name="op_case">[31]Assumptions!$D$11</definedName>
    <definedName name="op_case_name">[38]Assumptions!$D$4</definedName>
    <definedName name="opcase">#REF!</definedName>
    <definedName name="operating_scenario">[11]LBO!#REF!</definedName>
    <definedName name="operatingcase">#REF!</definedName>
    <definedName name="Opex">[10]Assumptions!#REF!</definedName>
    <definedName name="Opex2">[10]Assumptions!#REF!</definedName>
    <definedName name="OptionPrice">#REF!</definedName>
    <definedName name="Options">#REF!</definedName>
    <definedName name="OptionsTrig">#REF!</definedName>
    <definedName name="OtherA">#REF!</definedName>
    <definedName name="OtherT">#REF!</definedName>
    <definedName name="Page1">#REF!</definedName>
    <definedName name="PAGE2">'[12]Co. C'!#REF!</definedName>
    <definedName name="PAGE3">'[12]Co. C'!#REF!</definedName>
    <definedName name="PAGE5">'[12]Co. C'!#REF!</definedName>
    <definedName name="PageNum">#REF!</definedName>
    <definedName name="pageone">{0;0;0;0;1;#N/A;0.37;0.013;0.65;0.65;2;FALSE;FALSE;FALSE;FALSE;FALSE;#N/A;1;100;#N/A;#N/A;"";""}</definedName>
    <definedName name="PasteGraph">[0]!PasteGraph</definedName>
    <definedName name="PB">#REF!</definedName>
    <definedName name="PeerNames">#REF!</definedName>
    <definedName name="PeerTickers">#REF!</definedName>
    <definedName name="PELTM">#REF!</definedName>
    <definedName name="PFPRICE">#REF!</definedName>
    <definedName name="PFPRICE2">#REF!</definedName>
    <definedName name="pik_sub_rate">[39]Assumptions!$D$58</definedName>
    <definedName name="PrefA">#REF!</definedName>
    <definedName name="PrefPrice1">#REF!</definedName>
    <definedName name="PrefPrice2">#REF!</definedName>
    <definedName name="PrefShares1">#REF!</definedName>
    <definedName name="PrefShares2">#REF!</definedName>
    <definedName name="PrefT">#REF!</definedName>
    <definedName name="Prem1">#REF!</definedName>
    <definedName name="Prem2">#REF!</definedName>
    <definedName name="Prem3">#REF!</definedName>
    <definedName name="Prem4">#REF!</definedName>
    <definedName name="Prem5">#REF!</definedName>
    <definedName name="Premium">#REF!</definedName>
    <definedName name="PremTrig">#REF!</definedName>
    <definedName name="PRICE">'[12]Co. C'!#REF!</definedName>
    <definedName name="PriceA">#REF!</definedName>
    <definedName name="PriceM">#REF!</definedName>
    <definedName name="PriceT">#REF!</definedName>
    <definedName name="_xlnm.Print_Area" localSheetId="0">'1 Pg Model'!$A$1:$AA$123</definedName>
    <definedName name="_xlnm.Print_Area">#REF!</definedName>
    <definedName name="_xlnm.Print_Titles" localSheetId="5">'Key Stats &amp; Ratios'!$1:$3</definedName>
    <definedName name="PrintGraph">#REF!</definedName>
    <definedName name="Printing">[6]!Printing</definedName>
    <definedName name="PrintPreview">[0]!PrintPreview</definedName>
    <definedName name="PrintTitle1">#REF!</definedName>
    <definedName name="project">[31]Assumptions!$D$3</definedName>
    <definedName name="PROJECT_NAME">[22]COVER!$A$7</definedName>
    <definedName name="Project12">[0]!Project12</definedName>
    <definedName name="ProjectEight">[0]!ProjectEight</definedName>
    <definedName name="ProjectEighteen">[0]!ProjectEighteen</definedName>
    <definedName name="ProjectEleven">[0]!ProjectEleven</definedName>
    <definedName name="ProjectFifteen">[0]!ProjectFifteen</definedName>
    <definedName name="ProjectFive">[0]!ProjectFive</definedName>
    <definedName name="ProjectFour">[0]!ProjectFour</definedName>
    <definedName name="ProjectFourteen">[0]!ProjectFourteen</definedName>
    <definedName name="ProjectName">#REF!</definedName>
    <definedName name="ProjectNine">[0]!ProjectNine</definedName>
    <definedName name="ProjectNineteen">[0]!ProjectNineteen</definedName>
    <definedName name="ProjectOne">[0]!ProjectOne</definedName>
    <definedName name="ProjectSeven">[0]!ProjectSeven</definedName>
    <definedName name="ProjectSeventeen">[0]!ProjectSeventeen</definedName>
    <definedName name="ProjectSix">[0]!ProjectSix</definedName>
    <definedName name="ProjectSixteen">[0]!ProjectSixteen</definedName>
    <definedName name="ProjectTen">[0]!ProjectTen</definedName>
    <definedName name="ProjectThirteen">[0]!ProjectThirteen</definedName>
    <definedName name="ProjectThirty">[0]!ProjectThirty</definedName>
    <definedName name="ProjectThirtyone">[0]!ProjectThirtyone</definedName>
    <definedName name="ProjectThree">[0]!ProjectThree</definedName>
    <definedName name="ProjectTwelve">[0]!ProjectTwelve</definedName>
    <definedName name="ProjectTwenty">[0]!ProjectTwenty</definedName>
    <definedName name="ProjectTwentyeight">[0]!ProjectTwentyeight</definedName>
    <definedName name="ProjectTwentyfive">[0]!ProjectTwentyfive</definedName>
    <definedName name="ProjectTwentyfour">[0]!ProjectTwentyfour</definedName>
    <definedName name="ProjectTwentynine">[0]!ProjectTwentynine</definedName>
    <definedName name="ProjectTwentyone">[0]!ProjectTwentyone</definedName>
    <definedName name="ProjectTwentyseven">[0]!ProjectTwentyseven</definedName>
    <definedName name="ProjectTwentysix">[0]!ProjectTwentysix</definedName>
    <definedName name="ProjectTwentythree">[0]!ProjectTwentythree</definedName>
    <definedName name="ProjectTwentytwo">[0]!ProjectTwentytwo</definedName>
    <definedName name="ProjectTwo">[0]!ProjectTwo</definedName>
    <definedName name="pur_mult">[15]Assumptions!$D$6</definedName>
    <definedName name="PurchTrig">#REF!</definedName>
    <definedName name="QALrevs">#REF!</definedName>
    <definedName name="QtrDate">#REF!</definedName>
    <definedName name="QtrShares">#REF!</definedName>
    <definedName name="rate">#REF!</definedName>
    <definedName name="Ratioswitch">#REF!</definedName>
    <definedName name="rebate">[10]Financials!#REF!</definedName>
    <definedName name="recession">#REF!</definedName>
    <definedName name="RefinTrig">#REF!</definedName>
    <definedName name="RefreshData">[6]!RefreshData</definedName>
    <definedName name="RepurchShares">#REF!</definedName>
    <definedName name="ResetItemView">[0]!ResetItemView</definedName>
    <definedName name="RETURN">#REF!</definedName>
    <definedName name="rev10yr">#REF!</definedName>
    <definedName name="REV30YR">#REF!</definedName>
    <definedName name="RevA">#REF!</definedName>
    <definedName name="Revenue_Calculations">#REF!</definedName>
    <definedName name="Revenues">#REF!</definedName>
    <definedName name="Revswitch">[10]Financials!#REF!</definedName>
    <definedName name="RevT">#REF!</definedName>
    <definedName name="rf">#REF!</definedName>
    <definedName name="rm">#REF!</definedName>
    <definedName name="rng_Refresh">#REF!</definedName>
    <definedName name="SARPrice">#REF!</definedName>
    <definedName name="SARs">#REF!</definedName>
    <definedName name="segassum">[11]LBO!#REF!</definedName>
    <definedName name="segassum1">[11]LBO!#REF!</definedName>
    <definedName name="segmenta">[11]LBO!#REF!</definedName>
    <definedName name="segmentb">[11]LBO!#REF!</definedName>
    <definedName name="segmentc">[11]LBO!#REF!</definedName>
    <definedName name="segmentd">[11]LBO!#REF!</definedName>
    <definedName name="SeriesFormat">[0]!SeriesFormat</definedName>
    <definedName name="SFD">'[19]balance sheets budget'!#REF!</definedName>
    <definedName name="SFV">'[19]balance sheets budget'!#REF!</definedName>
    <definedName name="Shares">#REF!</definedName>
    <definedName name="SharesConv">#REF!</definedName>
    <definedName name="SharesCurrentA">#REF!</definedName>
    <definedName name="SharesCurrentT">#REF!</definedName>
    <definedName name="SharesLTMA">#REF!</definedName>
    <definedName name="SharesLTMT">#REF!</definedName>
    <definedName name="SharesOptions">#REF!</definedName>
    <definedName name="SharesYear1A">#REF!</definedName>
    <definedName name="SharesYear1T">#REF!</definedName>
    <definedName name="SharesYear2A">#REF!</definedName>
    <definedName name="SharesYear2T">#REF!</definedName>
    <definedName name="ShowData">[0]!ShowData</definedName>
    <definedName name="ShowGraph">[0]!ShowGraph</definedName>
    <definedName name="sName">[0]!sName</definedName>
    <definedName name="solver_adj" hidden="1">#REF!</definedName>
    <definedName name="solver_lin" hidden="1">0</definedName>
    <definedName name="solver_num" hidden="1">0</definedName>
    <definedName name="solver_opt" hidden="1">#REF!</definedName>
    <definedName name="solver_typ" hidden="1">3</definedName>
    <definedName name="solver_val" hidden="1">0.6</definedName>
    <definedName name="Sources_Uses">#REF!</definedName>
    <definedName name="SrRate">#REF!</definedName>
    <definedName name="Stock2001Data">#REF!</definedName>
    <definedName name="Stock2002Data">#REF!</definedName>
    <definedName name="SUB">'[12]Co. C'!#REF!</definedName>
    <definedName name="SubRate">#REF!</definedName>
    <definedName name="SUMM">'[1]System Integration'!#REF!</definedName>
    <definedName name="SymbolOnOff">#REF!</definedName>
    <definedName name="Syn">#REF!</definedName>
    <definedName name="synch">#REF!</definedName>
    <definedName name="SynLTM">#REF!</definedName>
    <definedName name="SynYear1">#REF!</definedName>
    <definedName name="SynYear2">#REF!</definedName>
    <definedName name="T">'[40]Model Assumptions'!$L$4</definedName>
    <definedName name="TABLE">#REF!</definedName>
    <definedName name="Targ">#REF!</definedName>
    <definedName name="Target">#REF!</definedName>
    <definedName name="Targets">#REF!</definedName>
    <definedName name="TargNum">#REF!</definedName>
    <definedName name="TargPrem">#REF!</definedName>
    <definedName name="TargTrig">#REF!</definedName>
    <definedName name="Tariff">[28]CAPEX!#REF!</definedName>
    <definedName name="Tarong">[10]Assumptions!#REF!</definedName>
    <definedName name="tax_rate">[31]Assumptions!$D$5</definedName>
    <definedName name="taxrate">#REF!</definedName>
    <definedName name="termswitch">#REF!</definedName>
    <definedName name="TEST">'[1]System Integration'!#REF!</definedName>
    <definedName name="TextFormat">[0]!TextFormat</definedName>
    <definedName name="This_Year">"1998E"</definedName>
    <definedName name="Tick1">#REF!</definedName>
    <definedName name="Tick2">#REF!</definedName>
    <definedName name="ticker">#REF!</definedName>
    <definedName name="TickerCell">#REF!</definedName>
    <definedName name="TickerToNameOnEnter">[0]!TickerToNameOnEnter</definedName>
    <definedName name="Title1">#REF!</definedName>
    <definedName name="Title2">#REF!</definedName>
    <definedName name="Title3">#REF!</definedName>
    <definedName name="Title4">#REF!</definedName>
    <definedName name="TOTAL_FACILITY_">[41]BUDGET!$E$96</definedName>
    <definedName name="total_lev">[15]Assumptions!$D$7</definedName>
    <definedName name="TotalVol">#REF!</definedName>
    <definedName name="TransExp">#REF!</definedName>
    <definedName name="TransTrig">#REF!</definedName>
    <definedName name="trate">'[42]Model-Downside'!$C$17</definedName>
    <definedName name="Treas10">[37]GenCo!#REF!</definedName>
    <definedName name="TSynLTM">#REF!</definedName>
    <definedName name="TSynYear1">#REF!</definedName>
    <definedName name="TSynYear2">#REF!</definedName>
    <definedName name="TV">#REF!</definedName>
    <definedName name="upside">#REF!</definedName>
    <definedName name="VertPos">#REF!</definedName>
    <definedName name="VolumeCell">#REF!</definedName>
    <definedName name="VolumeComplement">#REF!</definedName>
    <definedName name="WACC">#REF!</definedName>
    <definedName name="WarrantPrice">#REF!</definedName>
    <definedName name="Warrants">#REF!</definedName>
    <definedName name="Weight">#REF!</definedName>
    <definedName name="Weight_List">#REF!</definedName>
    <definedName name="WriteOff">#REF!</definedName>
    <definedName name="wrn.adj95." hidden="1">{"adj95mult",#N/A,FALSE,"COMPCO";"adj95est",#N/A,FALSE,"COMPCO"}</definedName>
    <definedName name="wrn.all." hidden="1">{#N/A,#N/A,FALSE,"assumptions";#N/A,#N/A,FALSE,"v_projcy";#N/A,#N/A,FALSE,"tar_proj";#N/A,#N/A,FALSE,"contrib_annual";#N/A,#N/A,FALSE,"Proforma";#N/A,#N/A,FALSE,"purc_97";#N/A,#N/A,FALSE,"syn_purc_97";#N/A,#N/A,FALSE,"pool_97";#N/A,#N/A,FALSE,"syn_pool_97";#N/A,#N/A,FALSE,"pool1_FY2"}</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COMPCO." hidden="1">{"Page1",#N/A,FALSE,"CompCo";"Page2",#N/A,FALSE,"CompCo"}</definedName>
    <definedName name="wrn.DCF." hidden="1">{"DCF1",#N/A,FALSE,"SIERRA DCF";"MATRIX1",#N/A,FALSE,"SIERRA DCF"}</definedName>
    <definedName name="wrn.Economic._.Value._.Added._.Analysis." hidden="1">{"EVA",#N/A,FALSE,"EVA";"WACC",#N/A,FALSE,"WACC"}</definedName>
    <definedName name="wrn.Full._.Report." hidden="1">{#N/A,#N/A,TRUE,"Income Statement";#N/A,#N/A,TRUE,"Gas Assumptions";#N/A,#N/A,TRUE,"DCF";#N/A,#N/A,TRUE,"Depreciation Matrix";#N/A,#N/A,TRUE,"Matrix";#N/A,#N/A,TRUE,"Matrix_Perpetuity"}</definedName>
    <definedName name="wrn.FY97SBP." hidden="1">{#N/A,#N/A,FALSE,"FY97";#N/A,#N/A,FALSE,"FY98";#N/A,#N/A,FALSE,"FY99";#N/A,#N/A,FALSE,"FY00";#N/A,#N/A,FALSE,"FY01"}</definedName>
    <definedName name="wrn.OUTPUT." hidden="1">{"DCF","UPSIDE CASE",FALSE,"Sheet1";"DCF","BASE CASE",FALSE,"Sheet1";"DCF","DOWNSIDE CASE",FALSE,"Sheet1"}</definedName>
    <definedName name="wrn.sales." hidden="1">{"sales",#N/A,FALSE,"Sales";"sales existing",#N/A,FALSE,"Sales";"sales rd1",#N/A,FALSE,"Sales";"sales rd2",#N/A,FALSE,"Sales"}</definedName>
    <definedName name="wrn.WHOLE." hidden="1">{#N/A,#N/A,FALSE,"assumptions";#N/A,#N/A,FALSE,"contrib_annual";#N/A,#N/A,FALSE,"historic";#N/A,#N/A,FALSE,"Proforma";#N/A,#N/A,FALSE,"CALENDARIZED";#N/A,#N/A,FALSE,"Has_gets";#N/A,#N/A,FALSE,"DILUTION"}</definedName>
    <definedName name="X">#REF!</definedName>
    <definedName name="X_rate">1.7974</definedName>
    <definedName name="XYZ">#REF!</definedName>
    <definedName name="YEAR">'[19]balance sheets budget'!#REF!</definedName>
    <definedName name="YrEnd_FFr_USD">0.1767</definedName>
    <definedName name="zar">#REF!</definedName>
    <definedName name="י74">#REF!</definedName>
    <definedName name="ן66">#REF!</definedName>
  </definedNames>
  <calcPr calcId="140001" calcMode="autoNoTable"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Q7" i="6" l="1"/>
  <c r="R7" i="6"/>
  <c r="S7" i="6"/>
  <c r="T7" i="6"/>
  <c r="U7" i="6"/>
  <c r="Q18" i="6"/>
  <c r="P18" i="6"/>
  <c r="J43" i="3"/>
  <c r="K66" i="1"/>
  <c r="M66" i="1"/>
  <c r="O66" i="1"/>
  <c r="Q66" i="1"/>
  <c r="S66" i="1"/>
  <c r="U67" i="1"/>
  <c r="U66" i="1"/>
  <c r="W67" i="1"/>
  <c r="W66" i="1"/>
  <c r="Y67" i="1"/>
  <c r="Y66" i="1"/>
  <c r="J44" i="3"/>
  <c r="J45" i="3"/>
  <c r="J46" i="3"/>
  <c r="G51" i="3"/>
  <c r="G47" i="3"/>
  <c r="H51" i="3"/>
  <c r="H47" i="3"/>
  <c r="I51" i="3"/>
  <c r="I47" i="3"/>
  <c r="J47" i="3"/>
  <c r="G48" i="3"/>
  <c r="H48" i="3"/>
  <c r="I48" i="3"/>
  <c r="J48" i="3"/>
  <c r="J49" i="3"/>
  <c r="K68" i="1"/>
  <c r="G34" i="1"/>
  <c r="I44" i="1"/>
  <c r="I10" i="5"/>
  <c r="I45" i="1"/>
  <c r="I11" i="5"/>
  <c r="I46" i="1"/>
  <c r="I12" i="5"/>
  <c r="G36" i="1"/>
  <c r="D6" i="3"/>
  <c r="D13" i="3"/>
  <c r="D10" i="3"/>
  <c r="D14" i="3"/>
  <c r="D15" i="3"/>
  <c r="G37" i="1"/>
  <c r="G38" i="1"/>
  <c r="Q44" i="1"/>
  <c r="Q45" i="1"/>
  <c r="Y44" i="1"/>
  <c r="Y45" i="1"/>
  <c r="Y46" i="1"/>
  <c r="Y48" i="1"/>
  <c r="Q46" i="1"/>
  <c r="Q47" i="1"/>
  <c r="Q48" i="1"/>
  <c r="E48" i="1"/>
  <c r="E47" i="1"/>
  <c r="I47" i="1"/>
  <c r="I13" i="5"/>
  <c r="I14" i="5"/>
  <c r="G14" i="5"/>
  <c r="G20" i="5"/>
  <c r="G24" i="5"/>
  <c r="I17" i="5"/>
  <c r="I18" i="5"/>
  <c r="I19" i="5"/>
  <c r="I20" i="5"/>
  <c r="I24" i="5"/>
  <c r="O24" i="5"/>
  <c r="M24" i="5"/>
  <c r="K24" i="5"/>
  <c r="F19" i="4"/>
  <c r="F5" i="4"/>
  <c r="F20" i="4"/>
  <c r="H20" i="4"/>
  <c r="J20" i="4"/>
  <c r="L20" i="4"/>
  <c r="N20" i="4"/>
  <c r="P20" i="4"/>
  <c r="R20" i="4"/>
  <c r="T20" i="4"/>
  <c r="N5" i="4"/>
  <c r="N19" i="4"/>
  <c r="F8" i="4"/>
  <c r="F9" i="4"/>
  <c r="F10" i="4"/>
  <c r="H10" i="4"/>
  <c r="J10" i="4"/>
  <c r="L10" i="4"/>
  <c r="N10" i="4"/>
  <c r="N8" i="4"/>
  <c r="N9" i="4"/>
  <c r="F12" i="4"/>
  <c r="F13" i="4"/>
  <c r="H13" i="4"/>
  <c r="J13" i="4"/>
  <c r="L13" i="4"/>
  <c r="N13" i="4"/>
  <c r="N12" i="4"/>
  <c r="F14" i="4"/>
  <c r="F15" i="4"/>
  <c r="H15" i="4"/>
  <c r="J15" i="4"/>
  <c r="L15" i="4"/>
  <c r="N15" i="4"/>
  <c r="N14" i="4"/>
  <c r="N16" i="4"/>
  <c r="N21" i="4"/>
  <c r="L5" i="4"/>
  <c r="L19" i="4"/>
  <c r="L8" i="4"/>
  <c r="L9" i="4"/>
  <c r="L12" i="4"/>
  <c r="L14" i="4"/>
  <c r="L16" i="4"/>
  <c r="L21" i="4"/>
  <c r="J5" i="4"/>
  <c r="J19" i="4"/>
  <c r="J8" i="4"/>
  <c r="J9" i="4"/>
  <c r="J12" i="4"/>
  <c r="J14" i="4"/>
  <c r="J16" i="4"/>
  <c r="J21" i="4"/>
  <c r="H5" i="4"/>
  <c r="H8" i="4"/>
  <c r="H9" i="4"/>
  <c r="H12" i="4"/>
  <c r="H14" i="4"/>
  <c r="H16" i="4"/>
  <c r="H19" i="4"/>
  <c r="H21" i="4"/>
  <c r="F16" i="4"/>
  <c r="F21" i="4"/>
  <c r="F17" i="4"/>
  <c r="H17" i="4"/>
  <c r="J17" i="4"/>
  <c r="L17" i="4"/>
  <c r="N17" i="4"/>
  <c r="P17" i="4"/>
  <c r="R17" i="4"/>
  <c r="T17" i="4"/>
  <c r="P15" i="4"/>
  <c r="R15" i="4"/>
  <c r="T15" i="4"/>
  <c r="P13" i="4"/>
  <c r="R13" i="4"/>
  <c r="T13" i="4"/>
  <c r="P10" i="4"/>
  <c r="R10" i="4"/>
  <c r="T10" i="4"/>
  <c r="J3" i="4"/>
  <c r="L3" i="4"/>
  <c r="N3" i="4"/>
  <c r="P3" i="4"/>
  <c r="R3" i="4"/>
  <c r="T3" i="4"/>
  <c r="T2" i="4"/>
  <c r="R2" i="4"/>
  <c r="P2" i="4"/>
  <c r="N2" i="4"/>
  <c r="L2" i="4"/>
  <c r="J2" i="4"/>
  <c r="H2" i="4"/>
  <c r="K69" i="1"/>
  <c r="M69" i="1"/>
  <c r="O69" i="1"/>
  <c r="Q69" i="1"/>
  <c r="S69" i="1"/>
  <c r="U69" i="1"/>
  <c r="W69" i="1"/>
  <c r="Y69" i="1"/>
  <c r="T22" i="4"/>
  <c r="S22" i="4"/>
  <c r="R22" i="4"/>
  <c r="Q22" i="4"/>
  <c r="P22" i="4"/>
  <c r="O22" i="4"/>
  <c r="N22" i="4"/>
  <c r="M22" i="4"/>
  <c r="L22" i="4"/>
  <c r="K22" i="4"/>
  <c r="J22" i="4"/>
  <c r="I22" i="4"/>
  <c r="H22" i="4"/>
  <c r="G22" i="4"/>
  <c r="F22" i="4"/>
  <c r="S21" i="4"/>
  <c r="Q21" i="4"/>
  <c r="O21" i="4"/>
  <c r="M21" i="4"/>
  <c r="K21" i="4"/>
  <c r="I21" i="4"/>
  <c r="G21" i="4"/>
  <c r="S6" i="4"/>
  <c r="Q6" i="4"/>
  <c r="O6" i="4"/>
  <c r="N6" i="4"/>
  <c r="M6" i="4"/>
  <c r="L6" i="4"/>
  <c r="K6" i="4"/>
  <c r="J6" i="4"/>
  <c r="I6" i="4"/>
  <c r="H6" i="4"/>
  <c r="G6" i="4"/>
  <c r="F6" i="4"/>
  <c r="S5" i="4"/>
  <c r="Q5" i="4"/>
  <c r="O5" i="4"/>
  <c r="M5" i="4"/>
  <c r="K5" i="4"/>
  <c r="I5" i="4"/>
  <c r="G5" i="4"/>
  <c r="I5" i="5"/>
  <c r="K5" i="5"/>
  <c r="M5" i="5"/>
  <c r="Y38" i="1"/>
  <c r="J52" i="3"/>
  <c r="K72" i="1"/>
  <c r="K73" i="1"/>
  <c r="M73" i="1"/>
  <c r="O73" i="1"/>
  <c r="Q73" i="1"/>
  <c r="S73" i="1"/>
  <c r="U73" i="1"/>
  <c r="W73" i="1"/>
  <c r="Y73" i="1"/>
  <c r="J51" i="3"/>
  <c r="K70" i="1"/>
  <c r="K71" i="1"/>
  <c r="M71" i="1"/>
  <c r="O71" i="1"/>
  <c r="Q71" i="1"/>
  <c r="S71" i="1"/>
  <c r="U71" i="1"/>
  <c r="W71" i="1"/>
  <c r="Y71" i="1"/>
  <c r="I60" i="3"/>
  <c r="I68" i="3"/>
  <c r="I70" i="3"/>
  <c r="H60" i="3"/>
  <c r="H68" i="3"/>
  <c r="H70" i="3"/>
  <c r="I71" i="3"/>
  <c r="I72" i="3"/>
  <c r="J53" i="3"/>
  <c r="G93" i="1"/>
  <c r="I49" i="3"/>
  <c r="H49" i="3"/>
  <c r="G49" i="3"/>
  <c r="M35" i="1"/>
  <c r="U37" i="1"/>
  <c r="O64" i="1"/>
  <c r="Q64" i="1"/>
  <c r="S64" i="1"/>
  <c r="U64" i="1"/>
  <c r="W64" i="1"/>
  <c r="Y64" i="1"/>
  <c r="M63" i="1"/>
  <c r="A30" i="1"/>
  <c r="S34" i="1"/>
  <c r="S94" i="1"/>
  <c r="Q94" i="1"/>
  <c r="O94" i="1"/>
  <c r="M94" i="1"/>
  <c r="M97" i="1"/>
  <c r="M70" i="1"/>
  <c r="M72" i="1"/>
  <c r="M92" i="1"/>
  <c r="O70" i="1"/>
  <c r="O72" i="1"/>
  <c r="O92" i="1"/>
  <c r="Q70" i="1"/>
  <c r="Q72" i="1"/>
  <c r="Q92" i="1"/>
  <c r="S70" i="1"/>
  <c r="S72" i="1"/>
  <c r="S92" i="1"/>
  <c r="M93" i="1"/>
  <c r="O93" i="1"/>
  <c r="Q93" i="1"/>
  <c r="S93" i="1"/>
  <c r="K55" i="1"/>
  <c r="K54" i="1"/>
  <c r="Y63" i="1"/>
  <c r="Y53" i="1"/>
  <c r="W63" i="1"/>
  <c r="W53" i="1"/>
  <c r="U63" i="1"/>
  <c r="U53" i="1"/>
  <c r="S63" i="1"/>
  <c r="S53" i="1"/>
  <c r="Q63" i="1"/>
  <c r="Q53" i="1"/>
  <c r="O63" i="1"/>
  <c r="O53" i="1"/>
  <c r="M53" i="1"/>
  <c r="Y89" i="1"/>
  <c r="W89" i="1"/>
  <c r="U89" i="1"/>
  <c r="S89" i="1"/>
  <c r="Q89" i="1"/>
  <c r="O89" i="1"/>
  <c r="M89" i="1"/>
  <c r="S68" i="1"/>
  <c r="S110" i="1"/>
  <c r="Q68" i="1"/>
  <c r="Q110" i="1"/>
  <c r="O68" i="1"/>
  <c r="O110" i="1"/>
  <c r="M68" i="1"/>
  <c r="M110" i="1"/>
  <c r="M77" i="1"/>
  <c r="O77" i="1"/>
  <c r="Q77" i="1"/>
  <c r="S77" i="1"/>
  <c r="U77" i="1"/>
  <c r="W77" i="1"/>
  <c r="Y77" i="1"/>
  <c r="M78" i="1"/>
  <c r="O78" i="1"/>
  <c r="Q78" i="1"/>
  <c r="S78" i="1"/>
  <c r="U78" i="1"/>
  <c r="W78" i="1"/>
  <c r="Y78" i="1"/>
  <c r="M79" i="1"/>
  <c r="O79" i="1"/>
  <c r="Q79" i="1"/>
  <c r="S79" i="1"/>
  <c r="U79" i="1"/>
  <c r="W79" i="1"/>
  <c r="Y79" i="1"/>
  <c r="M74" i="1"/>
  <c r="S74" i="1"/>
  <c r="Q74" i="1"/>
  <c r="O74" i="1"/>
  <c r="K74" i="1"/>
  <c r="I48" i="1"/>
  <c r="K48" i="1"/>
  <c r="K47" i="1"/>
  <c r="K46" i="1"/>
  <c r="K45" i="1"/>
  <c r="K44" i="1"/>
  <c r="Y108" i="1"/>
  <c r="W108" i="1"/>
  <c r="U108" i="1"/>
  <c r="S108" i="1"/>
  <c r="Q108" i="1"/>
  <c r="O108" i="1"/>
  <c r="M108" i="1"/>
  <c r="O115" i="1"/>
  <c r="O116" i="1"/>
  <c r="Q115" i="1"/>
  <c r="Q116" i="1"/>
  <c r="Q117" i="1"/>
  <c r="S115" i="1"/>
  <c r="S116" i="1"/>
  <c r="S117" i="1"/>
  <c r="S118" i="1"/>
  <c r="U115" i="1"/>
  <c r="U116" i="1"/>
  <c r="U117" i="1"/>
  <c r="U118" i="1"/>
  <c r="U119" i="1"/>
  <c r="W115" i="1"/>
  <c r="W116" i="1"/>
  <c r="W117" i="1"/>
  <c r="W118" i="1"/>
  <c r="W119" i="1"/>
  <c r="W120" i="1"/>
  <c r="Y115" i="1"/>
  <c r="Y116" i="1"/>
  <c r="Y117" i="1"/>
  <c r="Y118" i="1"/>
  <c r="Y119" i="1"/>
  <c r="Y120" i="1"/>
  <c r="Y121" i="1"/>
  <c r="M115" i="1"/>
  <c r="C122" i="1"/>
  <c r="C121" i="1"/>
  <c r="C120" i="1"/>
  <c r="C119" i="1"/>
  <c r="C118" i="1"/>
  <c r="C117" i="1"/>
  <c r="C116" i="1"/>
  <c r="U68" i="1"/>
  <c r="U70" i="1"/>
  <c r="U72" i="1"/>
  <c r="U74" i="1"/>
  <c r="U92" i="1"/>
  <c r="U93" i="1"/>
  <c r="U94" i="1"/>
  <c r="U110" i="1"/>
  <c r="P5" i="4"/>
  <c r="P6" i="4"/>
  <c r="P8" i="4"/>
  <c r="P9" i="4"/>
  <c r="P12" i="4"/>
  <c r="P14" i="4"/>
  <c r="P16" i="4"/>
  <c r="P19" i="4"/>
  <c r="P21" i="4"/>
  <c r="W68" i="1"/>
  <c r="W70" i="1"/>
  <c r="W72" i="1"/>
  <c r="W74" i="1"/>
  <c r="W92" i="1"/>
  <c r="W93" i="1"/>
  <c r="W94" i="1"/>
  <c r="W110" i="1"/>
  <c r="R5" i="4"/>
  <c r="R6" i="4"/>
  <c r="R8" i="4"/>
  <c r="R9" i="4"/>
  <c r="R12" i="4"/>
  <c r="R14" i="4"/>
  <c r="R16" i="4"/>
  <c r="R19" i="4"/>
  <c r="R21" i="4"/>
  <c r="Y68" i="1"/>
  <c r="Y70" i="1"/>
  <c r="Y72" i="1"/>
  <c r="Y74" i="1"/>
  <c r="Y92" i="1"/>
  <c r="Y93" i="1"/>
  <c r="Y94" i="1"/>
  <c r="Y110" i="1"/>
  <c r="T5" i="4"/>
  <c r="T6" i="4"/>
  <c r="T8" i="4"/>
  <c r="T9" i="4"/>
  <c r="T12" i="4"/>
  <c r="T14" i="4"/>
  <c r="T16" i="4"/>
  <c r="T19" i="4"/>
  <c r="T21" i="4"/>
  <c r="M37" i="1"/>
  <c r="M38" i="1"/>
  <c r="M54" i="1"/>
  <c r="O54" i="1"/>
  <c r="Q54" i="1"/>
  <c r="S54" i="1"/>
  <c r="U54" i="1"/>
  <c r="W54" i="1"/>
  <c r="Y54" i="1"/>
  <c r="M55" i="1"/>
  <c r="O55" i="1"/>
  <c r="Q55" i="1"/>
  <c r="S55" i="1"/>
  <c r="U55" i="1"/>
  <c r="W55" i="1"/>
  <c r="Y55" i="1"/>
  <c r="K56" i="1"/>
  <c r="M56" i="1"/>
  <c r="O56" i="1"/>
  <c r="Q56" i="1"/>
  <c r="S56" i="1"/>
  <c r="U56" i="1"/>
  <c r="W56" i="1"/>
  <c r="Y56" i="1"/>
  <c r="K57" i="1"/>
  <c r="M57" i="1"/>
  <c r="O57" i="1"/>
  <c r="Q57" i="1"/>
  <c r="S57" i="1"/>
  <c r="U57" i="1"/>
  <c r="W57" i="1"/>
  <c r="Y57" i="1"/>
  <c r="M58" i="1"/>
  <c r="O58" i="1"/>
  <c r="Q58" i="1"/>
  <c r="S58" i="1"/>
  <c r="U58" i="1"/>
  <c r="W58" i="1"/>
  <c r="Y58" i="1"/>
  <c r="M76" i="1"/>
  <c r="O76" i="1"/>
  <c r="Q76" i="1"/>
  <c r="S76" i="1"/>
  <c r="U76" i="1"/>
  <c r="W76" i="1"/>
  <c r="Y76" i="1"/>
  <c r="M80" i="1"/>
  <c r="O80" i="1"/>
  <c r="Q80" i="1"/>
  <c r="S80" i="1"/>
  <c r="U80" i="1"/>
  <c r="W80" i="1"/>
  <c r="Y80" i="1"/>
  <c r="M82" i="1"/>
  <c r="O82" i="1"/>
  <c r="Q82" i="1"/>
  <c r="S82" i="1"/>
  <c r="U82" i="1"/>
  <c r="W82" i="1"/>
  <c r="Y82" i="1"/>
  <c r="M83" i="1"/>
  <c r="O83" i="1"/>
  <c r="Q83" i="1"/>
  <c r="S83" i="1"/>
  <c r="U83" i="1"/>
  <c r="W83" i="1"/>
  <c r="Y83" i="1"/>
  <c r="M84" i="1"/>
  <c r="O84" i="1"/>
  <c r="Q84" i="1"/>
  <c r="S84" i="1"/>
  <c r="U84" i="1"/>
  <c r="W84" i="1"/>
  <c r="Y84" i="1"/>
  <c r="M91" i="1"/>
  <c r="O91" i="1"/>
  <c r="Q91" i="1"/>
  <c r="S91" i="1"/>
  <c r="U91" i="1"/>
  <c r="W91" i="1"/>
  <c r="Y91" i="1"/>
  <c r="M95" i="1"/>
  <c r="O95" i="1"/>
  <c r="Q95" i="1"/>
  <c r="S95" i="1"/>
  <c r="U95" i="1"/>
  <c r="W95" i="1"/>
  <c r="Y95" i="1"/>
  <c r="O97" i="1"/>
  <c r="Q97" i="1"/>
  <c r="S97" i="1"/>
  <c r="U97" i="1"/>
  <c r="W97" i="1"/>
  <c r="Y97" i="1"/>
  <c r="M98" i="1"/>
  <c r="O98" i="1"/>
  <c r="Q98" i="1"/>
  <c r="S98" i="1"/>
  <c r="U98" i="1"/>
  <c r="W98" i="1"/>
  <c r="Y98" i="1"/>
  <c r="M99" i="1"/>
  <c r="O99" i="1"/>
  <c r="Q99" i="1"/>
  <c r="S99" i="1"/>
  <c r="U99" i="1"/>
  <c r="W99" i="1"/>
  <c r="Y99" i="1"/>
  <c r="O101" i="1"/>
  <c r="Q101" i="1"/>
  <c r="S101" i="1"/>
  <c r="U101" i="1"/>
  <c r="W101" i="1"/>
  <c r="Y101" i="1"/>
  <c r="M102" i="1"/>
  <c r="O102" i="1"/>
  <c r="Q102" i="1"/>
  <c r="S102" i="1"/>
  <c r="U102" i="1"/>
  <c r="W102" i="1"/>
  <c r="Y102" i="1"/>
  <c r="M103" i="1"/>
  <c r="O103" i="1"/>
  <c r="Q103" i="1"/>
  <c r="S103" i="1"/>
  <c r="U103" i="1"/>
  <c r="W103" i="1"/>
  <c r="Y103" i="1"/>
  <c r="M111" i="1"/>
  <c r="O111" i="1"/>
  <c r="Q111" i="1"/>
  <c r="S111" i="1"/>
  <c r="U111" i="1"/>
  <c r="W111" i="1"/>
  <c r="Y111" i="1"/>
  <c r="M112" i="1"/>
  <c r="O112" i="1"/>
  <c r="Q112" i="1"/>
  <c r="S112" i="1"/>
  <c r="U112" i="1"/>
  <c r="W112" i="1"/>
  <c r="Y112" i="1"/>
  <c r="M114" i="1"/>
  <c r="O114" i="1"/>
  <c r="Q114" i="1"/>
  <c r="S114" i="1"/>
  <c r="U114" i="1"/>
  <c r="W114" i="1"/>
  <c r="Y114" i="1"/>
  <c r="M116" i="1"/>
  <c r="O117" i="1"/>
  <c r="Q118" i="1"/>
  <c r="S119" i="1"/>
  <c r="U120" i="1"/>
  <c r="W121" i="1"/>
  <c r="Y122" i="1"/>
  <c r="D24" i="3"/>
  <c r="D25" i="3"/>
  <c r="D26" i="3"/>
  <c r="D27" i="3"/>
  <c r="D28" i="3"/>
  <c r="D34" i="3"/>
  <c r="D35" i="3"/>
  <c r="D36" i="3"/>
  <c r="D37" i="3"/>
  <c r="D38" i="3"/>
</calcChain>
</file>

<file path=xl/sharedStrings.xml><?xml version="1.0" encoding="utf-8"?>
<sst xmlns="http://schemas.openxmlformats.org/spreadsheetml/2006/main" count="818" uniqueCount="559">
  <si>
    <t>Sales</t>
  </si>
  <si>
    <t>EBITDA</t>
  </si>
  <si>
    <t>EBIT</t>
  </si>
  <si>
    <t>Interest Expense</t>
  </si>
  <si>
    <t>Taxes</t>
  </si>
  <si>
    <t>Net Income</t>
  </si>
  <si>
    <t>Sources</t>
  </si>
  <si>
    <t xml:space="preserve">Equity </t>
  </si>
  <si>
    <t>LTM EBITDA</t>
  </si>
  <si>
    <t>EBITDA Purchase Multiple</t>
  </si>
  <si>
    <t>Existing Net Debt</t>
  </si>
  <si>
    <t>Implied Equity Value</t>
  </si>
  <si>
    <t>Shares Outstanding</t>
  </si>
  <si>
    <t>Average Option Exercise</t>
  </si>
  <si>
    <t>FD Shares Outstanding</t>
  </si>
  <si>
    <t>Implied Price Per Share</t>
  </si>
  <si>
    <t>Implied Enterprise Value</t>
  </si>
  <si>
    <t>Multiple</t>
  </si>
  <si>
    <t>Rate</t>
  </si>
  <si>
    <t>$ mm</t>
  </si>
  <si>
    <t>Transaction Assumptions</t>
  </si>
  <si>
    <t>Sr. Debt</t>
  </si>
  <si>
    <t>Sub. Debt</t>
  </si>
  <si>
    <t>Mezz.</t>
  </si>
  <si>
    <t>Fees &amp; Expenses</t>
  </si>
  <si>
    <t>Other Fees</t>
  </si>
  <si>
    <t>Sources and Uses of Funds</t>
  </si>
  <si>
    <t>––</t>
  </si>
  <si>
    <t xml:space="preserve">  Total Fees</t>
  </si>
  <si>
    <r>
      <t xml:space="preserve">  </t>
    </r>
    <r>
      <rPr>
        <b/>
        <u/>
        <sz val="10"/>
        <color indexed="8"/>
        <rFont val="Times New Roman"/>
        <family val="1"/>
      </rPr>
      <t>Uses</t>
    </r>
  </si>
  <si>
    <t xml:space="preserve">  Equity Purchase</t>
  </si>
  <si>
    <t xml:space="preserve">  Other</t>
  </si>
  <si>
    <t xml:space="preserve">   Growth %</t>
  </si>
  <si>
    <t xml:space="preserve">   Margin %</t>
  </si>
  <si>
    <t>LTM</t>
  </si>
  <si>
    <t>Net Debt in Exit Year</t>
  </si>
  <si>
    <t>Equity Value</t>
  </si>
  <si>
    <t>IRR in Exit Year</t>
  </si>
  <si>
    <t>Equity Investment</t>
  </si>
  <si>
    <t xml:space="preserve">IRR to Financial Sponsor </t>
  </si>
  <si>
    <t xml:space="preserve">  Fees &amp; Expenses </t>
  </si>
  <si>
    <t>%</t>
  </si>
  <si>
    <t xml:space="preserve">  Refinance Net Debt</t>
  </si>
  <si>
    <t>Mezz. Debt</t>
  </si>
  <si>
    <t>Fee %</t>
  </si>
  <si>
    <t>Income Statement Assumptions</t>
  </si>
  <si>
    <t xml:space="preserve">  Sub. Debt</t>
  </si>
  <si>
    <t xml:space="preserve">  Mezz. Debt</t>
  </si>
  <si>
    <t xml:space="preserve">  Sr. Debt</t>
  </si>
  <si>
    <t xml:space="preserve">    Total Interest Expense</t>
  </si>
  <si>
    <t>Depreciation</t>
  </si>
  <si>
    <t xml:space="preserve">  Amort. of Financing Fees</t>
  </si>
  <si>
    <t>Amortization</t>
  </si>
  <si>
    <t>EBT</t>
  </si>
  <si>
    <t>Cash Flow and Debt Repayment Summary</t>
  </si>
  <si>
    <t>Depreciation &amp; Amortization</t>
  </si>
  <si>
    <t>Capital Expenditures</t>
  </si>
  <si>
    <t>Working Capital</t>
  </si>
  <si>
    <t>of Sales</t>
  </si>
  <si>
    <t xml:space="preserve">   Cash Flow From Operations</t>
  </si>
  <si>
    <t>Sr. Debt at Beginning of Period</t>
  </si>
  <si>
    <t>Sr. Debt at End of Period</t>
  </si>
  <si>
    <t>Cash at Beginning of Period</t>
  </si>
  <si>
    <t>Repayment of Senior Debt</t>
  </si>
  <si>
    <t>Excess Cash from Operations after Debt Repayment</t>
  </si>
  <si>
    <t>Cash at End of Period</t>
  </si>
  <si>
    <t>Enterprise Value in Exit Year (Based on Purchase Price Multiple)</t>
  </si>
  <si>
    <t>Credit Statistics</t>
  </si>
  <si>
    <t>Sr. Debt / EBITDA</t>
  </si>
  <si>
    <t>Net Debt / EBITDA</t>
  </si>
  <si>
    <t>EBITDA / Sr. Interest</t>
  </si>
  <si>
    <t>Sr. Debt Paydown</t>
  </si>
  <si>
    <t>PF LTM</t>
  </si>
  <si>
    <t xml:space="preserve">–– </t>
  </si>
  <si>
    <t>EBITDA / Total Interest</t>
  </si>
  <si>
    <t>Comments</t>
  </si>
  <si>
    <t>Time &amp; Date:</t>
  </si>
  <si>
    <t>Key Assumptions:</t>
  </si>
  <si>
    <t>of  Sales</t>
  </si>
  <si>
    <t>Time and Date of Printout: 06/28/13 10:30 PM</t>
  </si>
  <si>
    <t xml:space="preserve">Current share price: </t>
  </si>
  <si>
    <t>Source of Projections: May 1 Morgan Stanley Report</t>
  </si>
  <si>
    <t>Notes Payable</t>
  </si>
  <si>
    <t xml:space="preserve">  Total Debt</t>
  </si>
  <si>
    <t>Cash</t>
  </si>
  <si>
    <t>Short Term Investments</t>
  </si>
  <si>
    <t>Long Term Debt</t>
  </si>
  <si>
    <t xml:space="preserve">  Total Cash</t>
  </si>
  <si>
    <t>Debt</t>
  </si>
  <si>
    <t xml:space="preserve">  Net Debt</t>
  </si>
  <si>
    <t>Less: Cash</t>
  </si>
  <si>
    <t>Restricted Stock</t>
  </si>
  <si>
    <t>Shares</t>
  </si>
  <si>
    <t>Strike Price</t>
  </si>
  <si>
    <t>Treasury Method</t>
  </si>
  <si>
    <t>Options</t>
  </si>
  <si>
    <t>Treasury Method Math (shares in 000s)</t>
  </si>
  <si>
    <t>Implied Stock Price via Purchase</t>
  </si>
  <si>
    <t>Shares Exercisable?</t>
  </si>
  <si>
    <t>Cash Received from Sale of RSU</t>
  </si>
  <si>
    <t># of Shares Afforded By Cash</t>
  </si>
  <si>
    <t>Net Shares Issues</t>
  </si>
  <si>
    <t>RSUs &amp; Options Outstanding</t>
  </si>
  <si>
    <t>Options dilution (public mkt):</t>
  </si>
  <si>
    <t>Revenue</t>
  </si>
  <si>
    <t>Less: COGS</t>
  </si>
  <si>
    <t>Less: SG&amp;A</t>
  </si>
  <si>
    <t>Less: R&amp;D</t>
  </si>
  <si>
    <t>H12013</t>
  </si>
  <si>
    <t>H12012</t>
  </si>
  <si>
    <t>FY2012</t>
  </si>
  <si>
    <t>LTM 6/30/13</t>
  </si>
  <si>
    <t>Calculation of EBITDA ($ in millions)</t>
  </si>
  <si>
    <t>Enterprise Value Math ($ in millions)</t>
  </si>
  <si>
    <t>Backup Calculations</t>
  </si>
  <si>
    <t xml:space="preserve">  EBITDA</t>
  </si>
  <si>
    <t>Plus: Amortization Hidded in R&amp;D (see note 10 in 10k / 9B in 10Q)</t>
  </si>
  <si>
    <t>Plus: Depreciation Hidden (See D&amp;A in Cash Flow Statement)</t>
  </si>
  <si>
    <t>Capex (from Cash Flow Statement)</t>
  </si>
  <si>
    <t>Amortization (Total taken from Notes 10 and 9 in 10K and Q respectively)</t>
  </si>
  <si>
    <t>Calculation of Change in Working Capital</t>
  </si>
  <si>
    <t>A/R</t>
  </si>
  <si>
    <t>Inventories</t>
  </si>
  <si>
    <t>Taxes and Other</t>
  </si>
  <si>
    <t>Assets of Disc. Ops</t>
  </si>
  <si>
    <t xml:space="preserve">  Total Current Assets</t>
  </si>
  <si>
    <t>FY2011</t>
  </si>
  <si>
    <t>A/P</t>
  </si>
  <si>
    <t>Dividends Payable</t>
  </si>
  <si>
    <t>Inc Tax Payable</t>
  </si>
  <si>
    <t>Accrued Comp</t>
  </si>
  <si>
    <t>Other</t>
  </si>
  <si>
    <t>Disc.  Ops</t>
  </si>
  <si>
    <t xml:space="preserve">  Total Current Liabilities</t>
  </si>
  <si>
    <t>Net Working Capital</t>
  </si>
  <si>
    <t>Change</t>
  </si>
  <si>
    <t xml:space="preserve">  % of Revenue</t>
  </si>
  <si>
    <t>- LTM as of 6/30</t>
  </si>
  <si>
    <t>($ in millions)</t>
  </si>
  <si>
    <t>Case</t>
  </si>
  <si>
    <t>Description</t>
  </si>
  <si>
    <t>Sources of Funds</t>
  </si>
  <si>
    <t>Senior Debt</t>
  </si>
  <si>
    <t>Subordinated Debt</t>
  </si>
  <si>
    <t>Mezzanine Debt</t>
  </si>
  <si>
    <t>Investor Equity</t>
  </si>
  <si>
    <t>Total Sources</t>
  </si>
  <si>
    <t>Uses of Funds</t>
  </si>
  <si>
    <t>Expensed Transactions Costs</t>
  </si>
  <si>
    <t>Total Uses</t>
  </si>
  <si>
    <t>LBO?</t>
  </si>
  <si>
    <t>Check</t>
  </si>
  <si>
    <t>- Slow growth rate in first 3 years due to:</t>
  </si>
  <si>
    <t xml:space="preserve">    - Regulatory Hurdles</t>
  </si>
  <si>
    <t xml:space="preserve">    - Declining primary care sales (31% decrease in 2012) </t>
  </si>
  <si>
    <t xml:space="preserve">    - Generic competition in the Lipitor space</t>
  </si>
  <si>
    <t>- Approximate leverage of 30/70</t>
  </si>
  <si>
    <t>- EBITDA margins remain constant (no improvement based on LBO)</t>
  </si>
  <si>
    <t>- Working Capital / Revenue ratio of 3.0%, since the negative percentage from LTM is unrealistic going forward (negative mainly due to the 2 sales over LTM)</t>
  </si>
  <si>
    <t>- CAPEX / Revenue remains constant</t>
  </si>
  <si>
    <t>Pfizer Model - Team 3B</t>
  </si>
  <si>
    <t>Book Value</t>
  </si>
  <si>
    <t>- Purchase multiple of 10x which is a 16% premium over market cap multiple of 8.4x in May, 2013</t>
  </si>
  <si>
    <t>Market Cap on June 30th, 2013:</t>
  </si>
  <si>
    <t>Implied Multiple:</t>
  </si>
  <si>
    <t>Financing Scenarios</t>
  </si>
  <si>
    <t>Active Case</t>
  </si>
  <si>
    <t>LBO A</t>
  </si>
  <si>
    <t>LBO B</t>
  </si>
  <si>
    <t>LBO C</t>
  </si>
  <si>
    <t>No Deal</t>
  </si>
  <si>
    <t>COGS</t>
  </si>
  <si>
    <t>Gross Margin</t>
  </si>
  <si>
    <t xml:space="preserve">   % margin</t>
  </si>
  <si>
    <t>SG&amp;A</t>
  </si>
  <si>
    <t>R&amp;D</t>
  </si>
  <si>
    <t>Operating Margin</t>
  </si>
  <si>
    <t xml:space="preserve">   % of sales</t>
  </si>
  <si>
    <t>Hidden Depreciation &amp; Amortization</t>
  </si>
  <si>
    <t>Pro Forma EBITDA</t>
  </si>
  <si>
    <t>no</t>
  </si>
  <si>
    <t>yes</t>
  </si>
  <si>
    <t>Equity Purchase</t>
  </si>
  <si>
    <t>Refinance Existing Net Debt</t>
  </si>
  <si>
    <t>Lipitor</t>
  </si>
  <si>
    <t>Lyrica</t>
  </si>
  <si>
    <t>Enbrel (outside the U.S. and Canada)</t>
  </si>
  <si>
    <t>Prevnar 13</t>
  </si>
  <si>
    <t>Celebrex</t>
  </si>
  <si>
    <t>Viagra</t>
  </si>
  <si>
    <t>Norvasc</t>
  </si>
  <si>
    <t>Zyvox</t>
  </si>
  <si>
    <t>Xalatan</t>
  </si>
  <si>
    <t>Sutent</t>
  </si>
  <si>
    <t>Pfizer's top 10 products based on revenues (millions of U.S. dollars)</t>
  </si>
  <si>
    <t xml:space="preserve">Source: </t>
  </si>
  <si>
    <t>Note: Aggregate Financials are calculated by Capital IQ based upon the current constituents of the Watch List. Banks are not included in Watch List calculations for any financials using TEV, EBIT, EBITDA and EBITA.</t>
  </si>
  <si>
    <t>(2.2%)</t>
  </si>
  <si>
    <t>(0.6%)</t>
  </si>
  <si>
    <t>5.4%</t>
  </si>
  <si>
    <t>11.5%</t>
  </si>
  <si>
    <t>18.1%</t>
  </si>
  <si>
    <t>Unlevered Free Cash Flow, 3 Yr Growth %</t>
  </si>
  <si>
    <t>(2.3%)</t>
  </si>
  <si>
    <t>(0.7%)</t>
  </si>
  <si>
    <t>5.6%</t>
  </si>
  <si>
    <t>11.6%</t>
  </si>
  <si>
    <t>18.6%</t>
  </si>
  <si>
    <t>Levered Free Cash Flow, 3 Yr Growth %</t>
  </si>
  <si>
    <t>NM</t>
  </si>
  <si>
    <t>Capital Expenditures, 3 Yr CAGR %</t>
  </si>
  <si>
    <t>0.7%</t>
  </si>
  <si>
    <t>2.1%</t>
  </si>
  <si>
    <t>1.2%</t>
  </si>
  <si>
    <t>6.4%</t>
  </si>
  <si>
    <t>Cash from Operations, 3 Yr CAGR %</t>
  </si>
  <si>
    <t>(0.0%)</t>
  </si>
  <si>
    <t>2.7%</t>
  </si>
  <si>
    <t>(5.2%)</t>
  </si>
  <si>
    <t>(13.3%)</t>
  </si>
  <si>
    <t>(11.6%)</t>
  </si>
  <si>
    <t>Tangible Book Value, 3 Yr CAGR %</t>
  </si>
  <si>
    <t>4.0%</t>
  </si>
  <si>
    <t>4.2%</t>
  </si>
  <si>
    <t>4.7%</t>
  </si>
  <si>
    <t>10.8%</t>
  </si>
  <si>
    <t>10.2%</t>
  </si>
  <si>
    <t>Total Assets, 3 Yr CAGR %</t>
  </si>
  <si>
    <t>3.0%</t>
  </si>
  <si>
    <t>3.8%</t>
  </si>
  <si>
    <t>4.3%</t>
  </si>
  <si>
    <t>9.0%</t>
  </si>
  <si>
    <t>7.4%</t>
  </si>
  <si>
    <t>Common Equity, 3 Yr CAGR %</t>
  </si>
  <si>
    <t>2.2%</t>
  </si>
  <si>
    <t>2.6%</t>
  </si>
  <si>
    <t>5.2%</t>
  </si>
  <si>
    <t>Net PP&amp;E, 3 Yr CAGR %</t>
  </si>
  <si>
    <t>5.8%</t>
  </si>
  <si>
    <t>5.0%</t>
  </si>
  <si>
    <t>7.6%</t>
  </si>
  <si>
    <t>Inventory, 3 Yr CAGR %</t>
  </si>
  <si>
    <t>1.3%</t>
  </si>
  <si>
    <t>9.5%</t>
  </si>
  <si>
    <t>8.5%</t>
  </si>
  <si>
    <t>Accounts Receivable, 3 Yr CAGR %</t>
  </si>
  <si>
    <t>(2.1%)</t>
  </si>
  <si>
    <t>2.3%</t>
  </si>
  <si>
    <t>5.3%</t>
  </si>
  <si>
    <t>6.0%</t>
  </si>
  <si>
    <t>Normalized Net Income, 3 Yr CAGR %</t>
  </si>
  <si>
    <t>4.5%</t>
  </si>
  <si>
    <t>5.1%</t>
  </si>
  <si>
    <t>10.4%</t>
  </si>
  <si>
    <t>(0.2%)</t>
  </si>
  <si>
    <t>Net Income, 3 Yr CAGR %</t>
  </si>
  <si>
    <t>0.9%</t>
  </si>
  <si>
    <t>1.7%</t>
  </si>
  <si>
    <t>(1.9%)</t>
  </si>
  <si>
    <t>10.3%</t>
  </si>
  <si>
    <t>4.8%</t>
  </si>
  <si>
    <t>Earnings from Cont. Ops., 3 Yr CAGR %</t>
  </si>
  <si>
    <t>(1.5%)</t>
  </si>
  <si>
    <t>(1.6%)</t>
  </si>
  <si>
    <t>2.8%</t>
  </si>
  <si>
    <t>7.5%</t>
  </si>
  <si>
    <t>EBIT, 3 Yr CAGR %</t>
  </si>
  <si>
    <t>(0.3%)</t>
  </si>
  <si>
    <t>8.9%</t>
  </si>
  <si>
    <t>9.7%</t>
  </si>
  <si>
    <t>EBITA, 3 Yr CAGR %</t>
  </si>
  <si>
    <t>(0.4%)</t>
  </si>
  <si>
    <t>8.6%</t>
  </si>
  <si>
    <t>9.4%</t>
  </si>
  <si>
    <t>EBITDA, 3 Yr CAGR %</t>
  </si>
  <si>
    <t>4.4%</t>
  </si>
  <si>
    <t>6.5%</t>
  </si>
  <si>
    <t>7.3%</t>
  </si>
  <si>
    <t>Gross Profit, 3 Yr CAGR %</t>
  </si>
  <si>
    <t>1.8%</t>
  </si>
  <si>
    <t>7.7%</t>
  </si>
  <si>
    <t>7.8%</t>
  </si>
  <si>
    <t>Total Revenue, 3 Yr CAGR %</t>
  </si>
  <si>
    <t>Compound Annual Growth Rate Over Three Years</t>
  </si>
  <si>
    <t>(0.5%)</t>
  </si>
  <si>
    <t>1.0%</t>
  </si>
  <si>
    <t>4.6%</t>
  </si>
  <si>
    <t>20.4%</t>
  </si>
  <si>
    <t>Unlevered Free Cash Flow, 2 Yr Growth %</t>
  </si>
  <si>
    <t>20.8%</t>
  </si>
  <si>
    <t>Levered Free Cash Flow, 2 Yr Growth %</t>
  </si>
  <si>
    <t>Capital Expenditures, 2 Yr CAGR %</t>
  </si>
  <si>
    <t>2.5%</t>
  </si>
  <si>
    <t>(0.1%)</t>
  </si>
  <si>
    <t>8.0%</t>
  </si>
  <si>
    <t>Cash from Operations, 2 Yr CAGR %</t>
  </si>
  <si>
    <t>(8.3%)</t>
  </si>
  <si>
    <t>(4.1%)</t>
  </si>
  <si>
    <t>(12.2%)</t>
  </si>
  <si>
    <t>Tangible Book Value, 2 Yr CAGR %</t>
  </si>
  <si>
    <t>4.1%</t>
  </si>
  <si>
    <t>13.8%</t>
  </si>
  <si>
    <t>Total Assets, 2 Yr CAGR %</t>
  </si>
  <si>
    <t>3.7%</t>
  </si>
  <si>
    <t>12.6%</t>
  </si>
  <si>
    <t>Common Equity, 2 Yr CAGR %</t>
  </si>
  <si>
    <t>3.3%</t>
  </si>
  <si>
    <t>Net PP&amp;E, 2 Yr CAGR %</t>
  </si>
  <si>
    <t>6.1%</t>
  </si>
  <si>
    <t>3.6%</t>
  </si>
  <si>
    <t>Inventory, 2 Yr CAGR %</t>
  </si>
  <si>
    <t>0.1%</t>
  </si>
  <si>
    <t>(1.7%)</t>
  </si>
  <si>
    <t>Accounts Receivable, 2 Yr CAGR %</t>
  </si>
  <si>
    <t>(2.5%)</t>
  </si>
  <si>
    <t>(2.7%)</t>
  </si>
  <si>
    <t>(1.1%)</t>
  </si>
  <si>
    <t>8.3%</t>
  </si>
  <si>
    <t>Normalized Net Income, 2 Yr CAGR %</t>
  </si>
  <si>
    <t>3.9%</t>
  </si>
  <si>
    <t>3.5%</t>
  </si>
  <si>
    <t>(2.4%)</t>
  </si>
  <si>
    <t>10.7%</t>
  </si>
  <si>
    <t>Net Income, 2 Yr CAGR %</t>
  </si>
  <si>
    <t>0.4%</t>
  </si>
  <si>
    <t>0.2%</t>
  </si>
  <si>
    <t>11.4%</t>
  </si>
  <si>
    <t>Earnings from Cont. Ops., 2 Yr CAGR %</t>
  </si>
  <si>
    <t>(2.0%)</t>
  </si>
  <si>
    <t>EBIT, 2 Yr CAGR %</t>
  </si>
  <si>
    <t>(1.4%)</t>
  </si>
  <si>
    <t>0.3%</t>
  </si>
  <si>
    <t>12.4%</t>
  </si>
  <si>
    <t>EBITA, 2 Yr CAGR %</t>
  </si>
  <si>
    <t>(1.3%)</t>
  </si>
  <si>
    <t>0.6%</t>
  </si>
  <si>
    <t>11.9%</t>
  </si>
  <si>
    <t>EBITDA, 2 Yr CAGR %</t>
  </si>
  <si>
    <t>6.8%</t>
  </si>
  <si>
    <t>8.4%</t>
  </si>
  <si>
    <t>Gross Profit, 2 Yr CAGR %</t>
  </si>
  <si>
    <t>Total Revenue, 2 Yr CAGR %</t>
  </si>
  <si>
    <t>Compound Annual Growth Rate Over Two Years</t>
  </si>
  <si>
    <t>0.0%</t>
  </si>
  <si>
    <t>(4.8%)</t>
  </si>
  <si>
    <t>11.8%</t>
  </si>
  <si>
    <t>Unlevered Free Cash Flow, 1 Yr Growth %</t>
  </si>
  <si>
    <t>5.7%</t>
  </si>
  <si>
    <t>(5.1%)</t>
  </si>
  <si>
    <t>12.1%</t>
  </si>
  <si>
    <t>Levered Free Cash Flow, 1 Yr Growth %</t>
  </si>
  <si>
    <t>Capital Expenditures, 1 Yr Growth %</t>
  </si>
  <si>
    <t>(0.9%)</t>
  </si>
  <si>
    <t>Cash from Operations, 1 Yr Growth %</t>
  </si>
  <si>
    <t>15.1%</t>
  </si>
  <si>
    <t>26.3%</t>
  </si>
  <si>
    <t>(10.3%)</t>
  </si>
  <si>
    <t>(9.8%)</t>
  </si>
  <si>
    <t>Tangible Book Value, 1 Yr Growth %</t>
  </si>
  <si>
    <t>7.2%</t>
  </si>
  <si>
    <t>Total Assets, 1 Yr Growth %</t>
  </si>
  <si>
    <t>5.9%</t>
  </si>
  <si>
    <t>1.4%</t>
  </si>
  <si>
    <t>Common Equity, 1 Yr Growth %</t>
  </si>
  <si>
    <t>1.9%</t>
  </si>
  <si>
    <t>Net PP&amp;E, 1 Yr Growth %</t>
  </si>
  <si>
    <t>9.1%</t>
  </si>
  <si>
    <t>Inventory, 1 Yr Growth %</t>
  </si>
  <si>
    <t>1.5%</t>
  </si>
  <si>
    <t>8.2%</t>
  </si>
  <si>
    <t>6.6%</t>
  </si>
  <si>
    <t>Accounts Receivable, 1 Yr Growth %</t>
  </si>
  <si>
    <t>(4.3%)</t>
  </si>
  <si>
    <t>Normalized Net Income, 1 Yr Growth %</t>
  </si>
  <si>
    <t>6.7%</t>
  </si>
  <si>
    <t>(12.9%)</t>
  </si>
  <si>
    <t>Net Income, 1 Yr Growth %</t>
  </si>
  <si>
    <t>2.9%</t>
  </si>
  <si>
    <t>(4.2%)</t>
  </si>
  <si>
    <t>(6.7%)</t>
  </si>
  <si>
    <t>Earnings from Cont. Ops., 1 Yr Growth %</t>
  </si>
  <si>
    <t>1.6%</t>
  </si>
  <si>
    <t>0.5%</t>
  </si>
  <si>
    <t>11.3%</t>
  </si>
  <si>
    <t>EBIT, 1 Yr Growth %</t>
  </si>
  <si>
    <t>2.4%</t>
  </si>
  <si>
    <t>13.7%</t>
  </si>
  <si>
    <t>EBITA, 1 Yr Growth %</t>
  </si>
  <si>
    <t>EBITDA, 1 Yr Growth %</t>
  </si>
  <si>
    <t>3.2%</t>
  </si>
  <si>
    <t>11.0%</t>
  </si>
  <si>
    <t>Gross Profit, 1 Yr Growth %</t>
  </si>
  <si>
    <t>12.5%</t>
  </si>
  <si>
    <t>Total Revenue, 1 Yr Growth %</t>
  </si>
  <si>
    <t>Growth Over Prior Year</t>
  </si>
  <si>
    <t>Net Debt/EBITDA</t>
  </si>
  <si>
    <t>1.0x</t>
  </si>
  <si>
    <t>0.9x</t>
  </si>
  <si>
    <t>0.7x</t>
  </si>
  <si>
    <t>Total Debt/EBITDA</t>
  </si>
  <si>
    <t>16.2x</t>
  </si>
  <si>
    <t>16.8x</t>
  </si>
  <si>
    <t>17.4x</t>
  </si>
  <si>
    <t>17.2x</t>
  </si>
  <si>
    <t>(EBITDA-CAPEX) / Interest Exp.</t>
  </si>
  <si>
    <t>19.6x</t>
  </si>
  <si>
    <t>21.8x</t>
  </si>
  <si>
    <t>17.6x</t>
  </si>
  <si>
    <t>6.5x</t>
  </si>
  <si>
    <t>EBITDA / Interest Exp.</t>
  </si>
  <si>
    <t>15.5x</t>
  </si>
  <si>
    <t>17.7x</t>
  </si>
  <si>
    <t>13.5x</t>
  </si>
  <si>
    <t>12.9x</t>
  </si>
  <si>
    <t>5.4x</t>
  </si>
  <si>
    <t>EBIT / Interest Expenses</t>
  </si>
  <si>
    <t>34.4%</t>
  </si>
  <si>
    <t>34.5%</t>
  </si>
  <si>
    <t>34.1%</t>
  </si>
  <si>
    <t>37.4%</t>
  </si>
  <si>
    <t>35.5%</t>
  </si>
  <si>
    <t>Total Liabilities/Total Assets</t>
  </si>
  <si>
    <t>13.6%</t>
  </si>
  <si>
    <t>14.4%</t>
  </si>
  <si>
    <t>13.5%</t>
  </si>
  <si>
    <t>13.0%</t>
  </si>
  <si>
    <t>LT Debt/Capital</t>
  </si>
  <si>
    <t>18.9%</t>
  </si>
  <si>
    <t>18.3%</t>
  </si>
  <si>
    <t>20.5%</t>
  </si>
  <si>
    <t>19.4%</t>
  </si>
  <si>
    <t>LT Debt/Equity</t>
  </si>
  <si>
    <t>17.6%</t>
  </si>
  <si>
    <t>16.5%</t>
  </si>
  <si>
    <t>16.7%</t>
  </si>
  <si>
    <t>17.1%</t>
  </si>
  <si>
    <t>15.4%</t>
  </si>
  <si>
    <t>Total Debt/Capital</t>
  </si>
  <si>
    <t>21.4%</t>
  </si>
  <si>
    <t>19.8%</t>
  </si>
  <si>
    <t>20.0%</t>
  </si>
  <si>
    <t>20.6%</t>
  </si>
  <si>
    <t>18.2%</t>
  </si>
  <si>
    <t>Total Debt/Equity</t>
  </si>
  <si>
    <t>Long Term Solvency</t>
  </si>
  <si>
    <t>0.3x</t>
  </si>
  <si>
    <t>0.4x</t>
  </si>
  <si>
    <t>Cash from Operations to Current Liabilities</t>
  </si>
  <si>
    <t>Avg Cash Conversion Cycle</t>
  </si>
  <si>
    <t>Avg Days Sales Outstanding</t>
  </si>
  <si>
    <t>Avg Days Payable Outstanding</t>
  </si>
  <si>
    <t>Avg Days Inventory Outstanding</t>
  </si>
  <si>
    <t>2.4x</t>
  </si>
  <si>
    <t>1.9x</t>
  </si>
  <si>
    <t>2.6x</t>
  </si>
  <si>
    <t>Current Ratio</t>
  </si>
  <si>
    <t>Short Term Liquidity</t>
  </si>
  <si>
    <t>2.3x</t>
  </si>
  <si>
    <t>2.5x</t>
  </si>
  <si>
    <t>Inventory Turnover</t>
  </si>
  <si>
    <t>4.8x</t>
  </si>
  <si>
    <t>5.1x</t>
  </si>
  <si>
    <t>5.0x</t>
  </si>
  <si>
    <t>Accounts Receivable Turnover</t>
  </si>
  <si>
    <t>3.4x</t>
  </si>
  <si>
    <t>3.5x</t>
  </si>
  <si>
    <t>3.6x</t>
  </si>
  <si>
    <t>Fixed Asset Turnover</t>
  </si>
  <si>
    <t>0.5x</t>
  </si>
  <si>
    <t>Total Asset Turnover</t>
  </si>
  <si>
    <t>Asset Turnover</t>
  </si>
  <si>
    <t>0.8%</t>
  </si>
  <si>
    <t>(2.9%)</t>
  </si>
  <si>
    <t xml:space="preserve">   Unlevered Free Cash Flow Margin %</t>
  </si>
  <si>
    <t>(3.4%)</t>
  </si>
  <si>
    <t xml:space="preserve">   Levered Free Cash Flow Margin %</t>
  </si>
  <si>
    <t>8.1%</t>
  </si>
  <si>
    <t>Normalized Net Income Margin %</t>
  </si>
  <si>
    <t>9.3%</t>
  </si>
  <si>
    <t>9.6%</t>
  </si>
  <si>
    <t>Net Income Avail. for Common Margin %</t>
  </si>
  <si>
    <t>Net Income Margin %</t>
  </si>
  <si>
    <t>9.8%</t>
  </si>
  <si>
    <t>10.0%</t>
  </si>
  <si>
    <t>Earnings from Cont. Ops Margin %</t>
  </si>
  <si>
    <t>EBIT Margin %</t>
  </si>
  <si>
    <t>EBITA Margin %</t>
  </si>
  <si>
    <t>15.2%</t>
  </si>
  <si>
    <t>15.6%</t>
  </si>
  <si>
    <t>EBITDA Margin %</t>
  </si>
  <si>
    <t>29.0%</t>
  </si>
  <si>
    <t>30.0%</t>
  </si>
  <si>
    <t>29.7%</t>
  </si>
  <si>
    <t>30.4%</t>
  </si>
  <si>
    <t>29.4%</t>
  </si>
  <si>
    <t>SG&amp;A Margin %</t>
  </si>
  <si>
    <t>45.4%</t>
  </si>
  <si>
    <t>46.1%</t>
  </si>
  <si>
    <t>46.8%</t>
  </si>
  <si>
    <t>48.7%</t>
  </si>
  <si>
    <t>Gross Margin %</t>
  </si>
  <si>
    <t>Margin Analysis</t>
  </si>
  <si>
    <t>14.3%</t>
  </si>
  <si>
    <t>13.9%</t>
  </si>
  <si>
    <t>14.1%</t>
  </si>
  <si>
    <t>Return on Equity %</t>
  </si>
  <si>
    <t>10.1%</t>
  </si>
  <si>
    <t>11.1%</t>
  </si>
  <si>
    <t>Return on Capital %</t>
  </si>
  <si>
    <t>7.1%</t>
  </si>
  <si>
    <t>7.9%</t>
  </si>
  <si>
    <t>Return on Assets %</t>
  </si>
  <si>
    <t>Profitability</t>
  </si>
  <si>
    <t>7.2x</t>
  </si>
  <si>
    <t>6.8x</t>
  </si>
  <si>
    <t>5.3x</t>
  </si>
  <si>
    <t>P/TangBV</t>
  </si>
  <si>
    <t>3.0x</t>
  </si>
  <si>
    <t>P/BV</t>
  </si>
  <si>
    <t>22.7x</t>
  </si>
  <si>
    <t>22.4x</t>
  </si>
  <si>
    <t>19.8x</t>
  </si>
  <si>
    <t>15.9x</t>
  </si>
  <si>
    <t>16.5x</t>
  </si>
  <si>
    <t>P/E</t>
  </si>
  <si>
    <t>16.0x</t>
  </si>
  <si>
    <t>10.4x</t>
  </si>
  <si>
    <t>10.0x</t>
  </si>
  <si>
    <t>TEV/EBIT</t>
  </si>
  <si>
    <t>12.2x</t>
  </si>
  <si>
    <t>12.1x</t>
  </si>
  <si>
    <t>9.7x</t>
  </si>
  <si>
    <t>7.9x</t>
  </si>
  <si>
    <t>7.7x</t>
  </si>
  <si>
    <t>TEV/EBITDA</t>
  </si>
  <si>
    <t>2.9x</t>
  </si>
  <si>
    <t>TEV/Total Revenue</t>
  </si>
  <si>
    <t>Count</t>
  </si>
  <si>
    <t>Latest</t>
  </si>
  <si>
    <t>CY2013</t>
  </si>
  <si>
    <t>CY2012</t>
  </si>
  <si>
    <t>CY2011</t>
  </si>
  <si>
    <t>CY2010</t>
  </si>
  <si>
    <t>Trading Multiples</t>
  </si>
  <si>
    <t>Latest As of June-24-2014</t>
  </si>
  <si>
    <t>Pharmaceuticals &gt; Key Stats &amp; RatiosKey Stats &amp; Ratios</t>
  </si>
  <si>
    <t>http://www.fiercepharma.com/press-releases/pfizer-reports-fourth-quarter-and-full-year-2012-results-provides-2013-fina</t>
  </si>
  <si>
    <t>Pfizer can highlight its newer products: Lyrica, with 13% growth worldwide to $4.158 billion. Prevnar/Prevenar 13, with 2% growth to $3.718 billion.Sutent, with 4% growth to $1.236 billion. And so on. More importantly, perhaps, it can cite the newly approved Eliquis, which promises to become the anticoagulant to beat, and Xeljanz, a first-in-class rheumatoid arthritis remedy. Maybe these will help reverse Pfizer's pharma sales decline.</t>
  </si>
  <si>
    <t>●</t>
  </si>
  <si>
    <t>Pfizer's results show that shrinkage can be a positive thing. After all, the market loves the fact that Pfizer sold off its nutrition business, and that it's spinning off its animal health operation, Zoetis, beginning with an IPO at the end of this week. Indeed, analysts would like to see CEO Ian Read continue hiving off divisions--namely consumer health and generics. They pounce on any hints to that effect.</t>
  </si>
  <si>
    <t>Comparing company's Revenue to the forth quarter results, sales were lower by -16.26% . On the annual basis, average annual sales growth for Pfizer is 2.7%, while S &amp; P 500's including only Businesses with the first quarter Results, average yearly sales growth is 2.74% over the past five years.</t>
  </si>
  <si>
    <t xml:space="preserve">Major Drugs industry saw Revenue decrease just by -3.48%, Pfizer announced -8.52% year on year sales decline in the first quarter, to $ 11.35 billions, and underperformed the 9.75% Revenue growth in the Healthcare sector. </t>
  </si>
  <si>
    <t>Healthcare sector grew above market average, while Major Drugs industry and Pfizer Inc. results underperformed, in the first quarter. </t>
  </si>
  <si>
    <t>Last year (2012) was Pfizer's first full year with generic competition for its biggest all-time seller, Lipitor.  Overall, pharma sales dropped 8.8%.</t>
  </si>
  <si>
    <t>Primary care sales dropped 31% to $15.558 billion</t>
  </si>
  <si>
    <t>By itself, the cholesterol drug lost 59% of its worldwide sales--and 81% in the U.S. From $9.577 billion in 2011, Lipitor faded to $3.948 in 2012.</t>
  </si>
  <si>
    <t>We believe Pfizer will face some hurdels in the near term with Lipitor sales declining from $9B to $3B</t>
  </si>
  <si>
    <t>We expect earnings to grow 4% in the long term, 1% in years 2013, 2014 and 2015</t>
  </si>
  <si>
    <t>Growth rate of 5% is aggressive.</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</si>
</sst>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164" formatCode="&quot;$&quot;#,##0_);\(&quot;$&quot;#,##0\)"/>
    <numFmt numFmtId="165" formatCode="&quot;$&quot;#,##0.00_);\(&quot;$&quot;#,##0.00\)"/>
    <numFmt numFmtId="166" formatCode="&quot;$&quot;#,##0.00_);[Red]\(&quot;$&quot;#,##0.00\)"/>
    <numFmt numFmtId="167" formatCode="_(&quot;$&quot;* #,##0_);_(&quot;$&quot;* \(#,##0\);_(&quot;$&quot;* &quot;-&quot;_);_(@_)"/>
    <numFmt numFmtId="168" formatCode="_(* #,##0.00_);_(* \(#,##0.00\);_(* &quot;-&quot;??_);_(@_)"/>
    <numFmt numFmtId="169" formatCode="&quot;$&quot;#,##0.0_);[Red]\(&quot;$&quot;#,##0.0\)"/>
    <numFmt numFmtId="170" formatCode="0.00\x"/>
    <numFmt numFmtId="171" formatCode="0.0\x"/>
    <numFmt numFmtId="172" formatCode="0.0"/>
    <numFmt numFmtId="173" formatCode="0.000_);[Red]\(0.000\)"/>
    <numFmt numFmtId="174" formatCode="#,##0.0_);[Red]\(#,##0.0\)"/>
    <numFmt numFmtId="175" formatCode="0.0%"/>
    <numFmt numFmtId="176" formatCode="0.0\x\ "/>
    <numFmt numFmtId="177" formatCode="0.000%"/>
    <numFmt numFmtId="178" formatCode="#,##0.0_);\(#,##0.0\)"/>
    <numFmt numFmtId="179" formatCode="\¥#,##0_);\(\¥#,##0\)"/>
    <numFmt numFmtId="180" formatCode="\£#,##0_);\(\£#,##0\)"/>
    <numFmt numFmtId="181" formatCode="&quot;$&quot;#,##0.0_);\(&quot;$&quot;#,##0.0\)"/>
    <numFmt numFmtId="182" formatCode="&quot;$&quot;####.0,;[Red]\(&quot;$&quot;####.0,\)"/>
    <numFmt numFmtId="183" formatCode="#,##0\ \ \ ;\(#,##0\)\ \ "/>
    <numFmt numFmtId="184" formatCode="&quot;$&quot;#,##0\ \ \ ;\(&quot;$&quot;#,##0\)\ \ "/>
    <numFmt numFmtId="185" formatCode="&quot;$&quot;#,##0.00\ \ \ ;\(&quot;$&quot;#,##0.00\)\ \ "/>
    <numFmt numFmtId="186" formatCode="#,##0.00\ \ \ ;\(#,##0.00\)\ \ "/>
    <numFmt numFmtId="187" formatCode="0.0\ _x\ ;&quot;NM   &quot;;0.0\ \x"/>
    <numFmt numFmtId="188" formatCode="0.0\ \x\ ;&quot;NM   &quot;;0.0\ \x"/>
    <numFmt numFmtId="189" formatCode="#,##0_%_);\(#,##0\)_%;#,##0_%_);@_%_)"/>
    <numFmt numFmtId="190" formatCode="#,##0.00_%_);\(#,##0.00\)_%;#,##0.00_%_);@_%_)"/>
    <numFmt numFmtId="191" formatCode="&quot;$&quot;#,##0.00_%_);\(&quot;$&quot;#,##0.00\)_%;&quot;$&quot;#,##0.00_%_);@_%_)"/>
    <numFmt numFmtId="192" formatCode="0_%_);\(0\)_%;0_%_);@_%_)"/>
    <numFmt numFmtId="193" formatCode="0.0\x_)_);&quot;NM&quot;_x_)_);0.0\x_)_);@_%_)"/>
    <numFmt numFmtId="194" formatCode="m/d/yy_%_)"/>
    <numFmt numFmtId="195" formatCode="0.0\%_);\(0.0\%\);0.0\%_);@_%_)"/>
    <numFmt numFmtId="196" formatCode="&quot;$&quot;#,##0_%_);\(&quot;$&quot;#,##0\)_%;&quot;$&quot;#,##0_%_);@_%_)"/>
    <numFmt numFmtId="197" formatCode="[Blue]0.0%;[Blue]\-0.0%"/>
    <numFmt numFmtId="198" formatCode="0\ \ ;\(0\)\ \ \ "/>
    <numFmt numFmtId="199" formatCode="#,##0.0\ \ \ ;\(#,##0.0\)\ \ "/>
    <numFmt numFmtId="200" formatCode="\£\ #,##0_);[Red]\(\£\ #,##0\)"/>
    <numFmt numFmtId="201" formatCode="\¥\ #,##0_);[Red]\(\¥\ #,##0\)"/>
    <numFmt numFmtId="202" formatCode="\•\ \ @"/>
    <numFmt numFmtId="203" formatCode="\ \ _•\–\ \ \ \ @"/>
    <numFmt numFmtId="204" formatCode="&quot;$&quot;#,##0_);\(&quot;$&quot;#,##0\);&quot;- &quot;"/>
    <numFmt numFmtId="205" formatCode="#,##0_);\(#,##0\);&quot;- &quot;"/>
    <numFmt numFmtId="206" formatCode="&quot;$&quot;#,##0.0_);\(&quot;$&quot;#,##0.0\);&quot;- &quot;"/>
    <numFmt numFmtId="207" formatCode="0.0%;\(0.0%\);&quot;- &quot;"/>
    <numFmt numFmtId="208" formatCode="#,##0.0_);\(#,##0.0\);&quot;- &quot;"/>
    <numFmt numFmtId="209" formatCode="&quot;$&quot;#,##0.00_);\(&quot;$&quot;#,##0.00\);&quot;- &quot;"/>
    <numFmt numFmtId="210" formatCode="0.00%;\(0.00%\);&quot;- &quot;"/>
    <numFmt numFmtId="211" formatCode="#,##0.00_);\(#,##0.00\);&quot;- &quot;"/>
    <numFmt numFmtId="212" formatCode="&quot;$&quot;#,##0.000_);\(&quot;$&quot;#,##0.000\);&quot;- &quot;"/>
    <numFmt numFmtId="213" formatCode="#,##0.000_);\(#,##0.000\);&quot;- &quot;"/>
    <numFmt numFmtId="214" formatCode="#,##0.0\x_);\(#,##0.0\x\);&quot;- &quot;"/>
    <numFmt numFmtId="215" formatCode="#,##0.00\x_);\(#,##0.00\x\);&quot;- &quot;"/>
    <numFmt numFmtId="216" formatCode="#,##0.000_);\(#,##0.000\)"/>
    <numFmt numFmtId="217" formatCode="&quot;$&quot;#,##0"/>
    <numFmt numFmtId="218" formatCode="_(* #,##0.0_);_(* \(#,##0.0\);_(* &quot;-&quot;?_);_(@_)"/>
    <numFmt numFmtId="219" formatCode="&quot;$&quot;#,##0.0\ ;\(&quot;$&quot;#,##0.0\)"/>
    <numFmt numFmtId="220" formatCode="_([$€-2]* #,##0.00_);_([$€-2]* \(#,##0.00\);_([$€-2]* &quot;-&quot;??_)"/>
    <numFmt numFmtId="221" formatCode="General_)"/>
    <numFmt numFmtId="222" formatCode="&quot;£&quot;#,##0;\-&quot;£&quot;#,##0"/>
    <numFmt numFmtId="223" formatCode="&quot;Yes&quot;;;&quot;No&quot;"/>
    <numFmt numFmtId="224" formatCode="&quot;$&quot;#,##0.0;\(&quot;$&quot;#,##0.0\)"/>
    <numFmt numFmtId="225" formatCode="\£0.0\ ;\(\£0.0_)"/>
    <numFmt numFmtId="226" formatCode="#,##0.0\%_);\(#,##0.0\%\);#,##0.0\%_);@_%_)"/>
    <numFmt numFmtId="227" formatCode="_-[$£-809]* #,##0.00_-;\-[$£-809]* #,##0.00_-;_-[$£-809]* &quot;-&quot;??_-;_-@_-"/>
    <numFmt numFmtId="228" formatCode="#,##0.0;\(#,##0.0\)"/>
    <numFmt numFmtId="229" formatCode="#,##0.000;\(#,##0.000\)"/>
    <numFmt numFmtId="230" formatCode="#,##0.0\x;\(#,##0.0\)\x"/>
    <numFmt numFmtId="231" formatCode="m/d/yy;@"/>
    <numFmt numFmtId="232" formatCode="0.000"/>
    <numFmt numFmtId="233" formatCode="&quot;$&quot;#,##0.00;[Red]&quot;$&quot;#,##0.00"/>
    <numFmt numFmtId="234" formatCode="_(* #,##0_);_(* \(#,##0\);_(* &quot;-&quot;??_);_(@_)"/>
  </numFmts>
  <fonts count="98" x14ac:knownFonts="1">
    <font>
      <sz val="10"/>
      <name val="Arial"/>
    </font>
    <font>
      <sz val="10"/>
      <name val="Arial"/>
    </font>
    <font>
      <sz val="10"/>
      <name val="Times New Roman"/>
      <family val="1"/>
    </font>
    <font>
      <b/>
      <sz val="10"/>
      <color indexed="8"/>
      <name val="Times New Roman"/>
      <family val="1"/>
    </font>
    <font>
      <sz val="10"/>
      <color indexed="12"/>
      <name val="Times New Roman"/>
      <family val="1"/>
    </font>
    <font>
      <b/>
      <u/>
      <sz val="10"/>
      <color indexed="8"/>
      <name val="Times New Roman"/>
      <family val="1"/>
    </font>
    <font>
      <b/>
      <sz val="10"/>
      <color indexed="12"/>
      <name val="Times New Roman"/>
      <family val="1"/>
    </font>
    <font>
      <i/>
      <sz val="10"/>
      <name val="Times New Roman"/>
      <family val="1"/>
    </font>
    <font>
      <i/>
      <sz val="10"/>
      <color indexed="12"/>
      <name val="Times New Roman"/>
      <family val="1"/>
    </font>
    <font>
      <b/>
      <sz val="10"/>
      <name val="Times New Roman"/>
      <family val="1"/>
    </font>
    <font>
      <b/>
      <sz val="12"/>
      <color indexed="9"/>
      <name val="Times New Roman"/>
      <family val="1"/>
    </font>
    <font>
      <sz val="12"/>
      <name val="Times New Roman"/>
      <family val="1"/>
    </font>
    <font>
      <sz val="12"/>
      <name val="Times New Roman"/>
      <family val="1"/>
    </font>
    <font>
      <sz val="9"/>
      <name val="Times New Roman"/>
      <family val="1"/>
    </font>
    <font>
      <sz val="8"/>
      <name val="Times"/>
    </font>
    <font>
      <sz val="10"/>
      <name val="Arial"/>
    </font>
    <font>
      <sz val="12"/>
      <name val="Arial"/>
      <family val="2"/>
    </font>
    <font>
      <sz val="10"/>
      <color indexed="8"/>
      <name val="Times"/>
    </font>
    <font>
      <strike/>
      <sz val="8"/>
      <name val="Arial"/>
      <family val="2"/>
    </font>
    <font>
      <sz val="8"/>
      <color indexed="8"/>
      <name val="Arial"/>
      <family val="2"/>
    </font>
    <font>
      <sz val="9"/>
      <color indexed="8"/>
      <name val="Times New Roman"/>
      <family val="1"/>
    </font>
    <font>
      <sz val="8"/>
      <name val="Helv"/>
    </font>
    <font>
      <b/>
      <sz val="12"/>
      <name val="Times New Roman"/>
      <family val="1"/>
    </font>
    <font>
      <b/>
      <sz val="8"/>
      <color indexed="8"/>
      <name val="Arial"/>
      <family val="2"/>
    </font>
    <font>
      <sz val="8"/>
      <name val="Times New Roman"/>
      <family val="1"/>
    </font>
    <font>
      <b/>
      <sz val="7"/>
      <name val="Arial"/>
      <family val="2"/>
    </font>
    <font>
      <u val="singleAccounting"/>
      <sz val="10"/>
      <name val="Arial"/>
      <family val="2"/>
    </font>
    <font>
      <b/>
      <sz val="10"/>
      <color indexed="8"/>
      <name val="Times New Roman"/>
      <family val="1"/>
    </font>
    <font>
      <sz val="8"/>
      <name val="Times"/>
    </font>
    <font>
      <sz val="8"/>
      <name val="Times New Roman"/>
      <family val="1"/>
    </font>
    <font>
      <sz val="6"/>
      <color indexed="10"/>
      <name val="Times New Roman"/>
      <family val="1"/>
    </font>
    <font>
      <b/>
      <sz val="8"/>
      <name val="Arial"/>
      <family val="2"/>
    </font>
    <font>
      <b/>
      <sz val="12"/>
      <name val="Arial"/>
      <family val="2"/>
    </font>
    <font>
      <sz val="8"/>
      <name val="Palatino"/>
      <family val="1"/>
    </font>
    <font>
      <sz val="11"/>
      <color indexed="12"/>
      <name val="Book Antiqua"/>
      <family val="1"/>
    </font>
    <font>
      <sz val="8"/>
      <color indexed="16"/>
      <name val="Palatino"/>
      <family val="1"/>
    </font>
    <font>
      <sz val="9"/>
      <name val="Times New Roman"/>
      <family val="1"/>
    </font>
    <font>
      <sz val="8"/>
      <color indexed="8"/>
      <name val="Arial"/>
      <family val="2"/>
    </font>
    <font>
      <sz val="9"/>
      <color indexed="12"/>
      <name val="Times New Roman"/>
      <family val="1"/>
    </font>
    <font>
      <u val="doubleAccounting"/>
      <sz val="10"/>
      <name val="Arial"/>
      <family val="2"/>
    </font>
    <font>
      <b/>
      <sz val="7"/>
      <color indexed="12"/>
      <name val="Arial"/>
      <family val="2"/>
    </font>
    <font>
      <sz val="7"/>
      <name val="Palatino"/>
      <family val="1"/>
    </font>
    <font>
      <sz val="8"/>
      <name val="Arial"/>
      <family val="2"/>
    </font>
    <font>
      <sz val="12"/>
      <name val="Arial"/>
      <family val="2"/>
    </font>
    <font>
      <sz val="9"/>
      <color indexed="17"/>
      <name val="Times New Roman"/>
      <family val="1"/>
    </font>
    <font>
      <sz val="6"/>
      <color indexed="16"/>
      <name val="Palatino"/>
      <family val="1"/>
    </font>
    <font>
      <b/>
      <sz val="12"/>
      <name val="Arial"/>
      <family val="2"/>
    </font>
    <font>
      <b/>
      <i/>
      <sz val="8"/>
      <name val="Helv"/>
    </font>
    <font>
      <b/>
      <i/>
      <sz val="22"/>
      <name val="Times New Roman"/>
      <family val="1"/>
    </font>
    <font>
      <sz val="8"/>
      <color indexed="12"/>
      <name val="Helv"/>
    </font>
    <font>
      <sz val="10"/>
      <name val="Times New Roman"/>
      <family val="1"/>
    </font>
    <font>
      <sz val="8"/>
      <color indexed="10"/>
      <name val="Helv"/>
    </font>
    <font>
      <sz val="10"/>
      <color indexed="16"/>
      <name val="MS Sans Serif"/>
      <family val="2"/>
    </font>
    <font>
      <sz val="10"/>
      <name val="Palatino"/>
      <family val="1"/>
    </font>
    <font>
      <sz val="12"/>
      <color indexed="12"/>
      <name val="Times New Roman"/>
      <family val="1"/>
    </font>
    <font>
      <b/>
      <sz val="12"/>
      <name val="Times New Roman"/>
      <family val="1"/>
    </font>
    <font>
      <sz val="8"/>
      <name val="Helv"/>
    </font>
    <font>
      <sz val="7"/>
      <color indexed="12"/>
      <name val="Arial"/>
      <family val="2"/>
    </font>
    <font>
      <sz val="8"/>
      <name val="Arial"/>
      <family val="2"/>
    </font>
    <font>
      <sz val="8"/>
      <color indexed="8"/>
      <name val="Times New Roman"/>
      <family val="1"/>
    </font>
    <font>
      <b/>
      <sz val="8"/>
      <name val="Arial"/>
      <family val="2"/>
    </font>
    <font>
      <b/>
      <sz val="26"/>
      <name val="Times New Roman"/>
      <family val="1"/>
    </font>
    <font>
      <b/>
      <sz val="18"/>
      <name val="Times New Roman"/>
      <family val="1"/>
    </font>
    <font>
      <sz val="10"/>
      <color indexed="16"/>
      <name val="Helvetica-Black"/>
    </font>
    <font>
      <b/>
      <u/>
      <sz val="10"/>
      <name val="Helv"/>
    </font>
    <font>
      <sz val="10"/>
      <name val="MS Sans Serif"/>
      <family val="2"/>
    </font>
    <font>
      <b/>
      <sz val="10"/>
      <name val="MS Sans Serif"/>
      <family val="2"/>
    </font>
    <font>
      <sz val="10"/>
      <color indexed="8"/>
      <name val="Times New Roman"/>
      <family val="1"/>
    </font>
    <font>
      <sz val="10"/>
      <name val="Times"/>
    </font>
    <font>
      <b/>
      <sz val="9"/>
      <name val="Times New Roman"/>
      <family val="1"/>
    </font>
    <font>
      <b/>
      <sz val="18"/>
      <name val="Times New Roman"/>
      <family val="1"/>
    </font>
    <font>
      <b/>
      <sz val="9"/>
      <name val="Palatino"/>
      <family val="1"/>
    </font>
    <font>
      <sz val="9"/>
      <color indexed="21"/>
      <name val="Helvetica-Black"/>
    </font>
    <font>
      <sz val="9"/>
      <name val="Helvetica-Black"/>
    </font>
    <font>
      <b/>
      <sz val="8"/>
      <name val="Helv"/>
    </font>
    <font>
      <b/>
      <i/>
      <sz val="24"/>
      <name val="Arial"/>
      <family val="2"/>
    </font>
    <font>
      <sz val="8"/>
      <color indexed="9"/>
      <name val="Arial"/>
      <family val="2"/>
    </font>
    <font>
      <b/>
      <i/>
      <sz val="8"/>
      <color indexed="12"/>
      <name val="Times New Roman"/>
      <family val="1"/>
    </font>
    <font>
      <b/>
      <sz val="11"/>
      <name val="Times New Roman"/>
      <family val="1"/>
    </font>
    <font>
      <sz val="20"/>
      <name val="Times New Roman"/>
      <family val="1"/>
    </font>
    <font>
      <sz val="24"/>
      <name val="Times New Roman"/>
      <family val="1"/>
    </font>
    <font>
      <i/>
      <sz val="9"/>
      <color indexed="8"/>
      <name val="Times New Roman"/>
      <family val="1"/>
    </font>
    <font>
      <b/>
      <u/>
      <sz val="12"/>
      <name val="Times New Roman"/>
      <family val="1"/>
    </font>
    <font>
      <b/>
      <sz val="22"/>
      <color indexed="12"/>
      <name val="Times New Roman"/>
      <family val="1"/>
    </font>
    <font>
      <b/>
      <sz val="16"/>
      <color indexed="8"/>
      <name val="Times New Roman"/>
      <family val="1"/>
    </font>
    <font>
      <b/>
      <i/>
      <sz val="10"/>
      <name val="Times New Roman"/>
      <family val="1"/>
    </font>
    <font>
      <u/>
      <sz val="10"/>
      <name val="Arial"/>
      <family val="2"/>
    </font>
    <font>
      <i/>
      <sz val="10"/>
      <name val="Arial"/>
      <family val="2"/>
    </font>
    <font>
      <b/>
      <i/>
      <sz val="10"/>
      <name val="Arial"/>
      <family val="2"/>
    </font>
    <font>
      <b/>
      <sz val="10"/>
      <name val="Arial"/>
      <family val="2"/>
    </font>
    <font>
      <b/>
      <u/>
      <sz val="10"/>
      <name val="Arial"/>
      <family val="2"/>
    </font>
    <font>
      <b/>
      <sz val="11"/>
      <color theme="4"/>
      <name val="Times New Roman"/>
      <family val="1"/>
    </font>
    <font>
      <sz val="10"/>
      <color rgb="FF0000D4"/>
      <name val="Times New Roman"/>
    </font>
    <font>
      <sz val="10"/>
      <color rgb="FF0000D4"/>
      <name val="Arial"/>
    </font>
    <font>
      <b/>
      <u val="singleAccounting"/>
      <sz val="8"/>
      <color indexed="8"/>
      <name val="Arial"/>
      <family val="2"/>
    </font>
    <font>
      <sz val="1"/>
      <color indexed="9"/>
      <name val="Symbol"/>
      <family val="1"/>
      <charset val="2"/>
    </font>
    <font>
      <b/>
      <sz val="8"/>
      <color indexed="9"/>
      <name val="Verdana"/>
      <family val="2"/>
    </font>
    <font>
      <sz val="8"/>
      <name val="Calibri"/>
      <family val="2"/>
    </font>
  </fonts>
  <fills count="18">
    <fill>
      <patternFill patternType="none"/>
    </fill>
    <fill>
      <patternFill patternType="gray125"/>
    </fill>
    <fill>
      <patternFill patternType="solid">
        <fgColor indexed="9"/>
        <bgColor indexed="64"/>
      </patternFill>
    </fill>
    <fill>
      <patternFill patternType="lightGray">
        <fgColor indexed="15"/>
      </patternFill>
    </fill>
    <fill>
      <patternFill patternType="solid">
        <fgColor indexed="26"/>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22"/>
        <bgColor indexed="64"/>
      </patternFill>
    </fill>
    <fill>
      <patternFill patternType="mediumGray">
        <fgColor indexed="22"/>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theme="9" tint="0.79998168889431442"/>
        <bgColor indexed="64"/>
      </patternFill>
    </fill>
    <fill>
      <patternFill patternType="solid">
        <fgColor theme="0"/>
        <bgColor indexed="64"/>
      </patternFill>
    </fill>
    <fill>
      <patternFill patternType="solid">
        <fgColor indexed="60"/>
        <bgColor indexed="64"/>
      </patternFill>
    </fill>
    <fill>
      <patternFill patternType="solid">
        <fgColor rgb="FFFFFF00"/>
        <bgColor indexed="64"/>
      </patternFill>
    </fill>
    <fill>
      <patternFill patternType="solid">
        <fgColor indexed="56"/>
        <bgColor indexed="64"/>
      </patternFill>
    </fill>
  </fills>
  <borders count="40">
    <border>
      <left/>
      <right/>
      <top/>
      <bottom/>
      <diagonal/>
    </border>
    <border>
      <left/>
      <right/>
      <top/>
      <bottom style="thin">
        <color auto="1"/>
      </bottom>
      <diagonal/>
    </border>
    <border>
      <left/>
      <right style="thin">
        <color auto="1"/>
      </right>
      <top/>
      <bottom/>
      <diagonal/>
    </border>
    <border>
      <left/>
      <right/>
      <top/>
      <bottom style="medium">
        <color auto="1"/>
      </bottom>
      <diagonal/>
    </border>
    <border>
      <left/>
      <right/>
      <top/>
      <bottom style="thin">
        <color indexed="28"/>
      </bottom>
      <diagonal/>
    </border>
    <border>
      <left/>
      <right style="thin">
        <color indexed="8"/>
      </right>
      <top style="thin">
        <color indexed="8"/>
      </top>
      <bottom/>
      <diagonal/>
    </border>
    <border>
      <left/>
      <right/>
      <top/>
      <bottom style="dotted">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top style="thin">
        <color auto="1"/>
      </top>
      <bottom style="thin">
        <color auto="1"/>
      </bottom>
      <diagonal/>
    </border>
    <border>
      <left/>
      <right/>
      <top/>
      <bottom style="thick">
        <color auto="1"/>
      </bottom>
      <diagonal/>
    </border>
    <border>
      <left style="medium">
        <color auto="1"/>
      </left>
      <right style="medium">
        <color auto="1"/>
      </right>
      <top style="medium">
        <color auto="1"/>
      </top>
      <bottom style="medium">
        <color auto="1"/>
      </bottom>
      <diagonal/>
    </border>
    <border>
      <left/>
      <right/>
      <top/>
      <bottom style="medium">
        <color indexed="45"/>
      </bottom>
      <diagonal/>
    </border>
    <border>
      <left style="thin">
        <color auto="1"/>
      </left>
      <right style="thin">
        <color auto="1"/>
      </right>
      <top/>
      <bottom/>
      <diagonal/>
    </border>
    <border>
      <left/>
      <right/>
      <top/>
      <bottom style="thin">
        <color indexed="45"/>
      </bottom>
      <diagonal/>
    </border>
    <border>
      <left/>
      <right/>
      <top style="medium">
        <color indexed="45"/>
      </top>
      <bottom/>
      <diagonal/>
    </border>
    <border>
      <left/>
      <right/>
      <top/>
      <bottom style="double">
        <color indexed="45"/>
      </bottom>
      <diagonal/>
    </border>
    <border>
      <left/>
      <right/>
      <top/>
      <bottom style="thin">
        <color indexed="8"/>
      </bottom>
      <diagonal/>
    </border>
    <border>
      <left/>
      <right/>
      <top style="medium">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ck">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8"/>
      </top>
      <bottom style="double">
        <color auto="1"/>
      </bottom>
      <diagonal/>
    </border>
    <border>
      <left style="medium">
        <color rgb="FFFF0000"/>
      </left>
      <right style="medium">
        <color rgb="FFFF0000"/>
      </right>
      <top style="medium">
        <color rgb="FFFF0000"/>
      </top>
      <bottom style="medium">
        <color rgb="FFFF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168">
    <xf numFmtId="0" fontId="0" fillId="0" borderId="0"/>
    <xf numFmtId="200" fontId="12" fillId="0" borderId="0" applyFont="0" applyFill="0" applyBorder="0" applyAlignment="0" applyProtection="0"/>
    <xf numFmtId="201" fontId="12" fillId="0" borderId="0" applyFont="0" applyFill="0" applyBorder="0" applyAlignment="0" applyProtection="0"/>
    <xf numFmtId="218" fontId="13" fillId="0" borderId="0" applyFont="0" applyFill="0" applyBorder="0" applyAlignment="0" applyProtection="0"/>
    <xf numFmtId="0" fontId="14" fillId="0" borderId="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2" borderId="0" applyNumberFormat="0" applyFill="0" applyBorder="0" applyAlignment="0" applyProtection="0">
      <protection locked="0"/>
    </xf>
    <xf numFmtId="205" fontId="1" fillId="0" borderId="0" applyFont="0" applyFill="0" applyBorder="0" applyAlignment="0"/>
    <xf numFmtId="204" fontId="1" fillId="0" borderId="0" applyFont="0" applyFill="0" applyBorder="0" applyAlignment="0"/>
    <xf numFmtId="208" fontId="1" fillId="0" borderId="0" applyFont="0" applyFill="0" applyBorder="0" applyAlignment="0"/>
    <xf numFmtId="207" fontId="20" fillId="0" borderId="0" applyFont="0" applyFill="0" applyBorder="0" applyAlignment="0">
      <alignment horizontal="right"/>
    </xf>
    <xf numFmtId="206" fontId="1" fillId="0" borderId="0" applyFont="0" applyFill="0" applyBorder="0" applyAlignment="0"/>
    <xf numFmtId="211" fontId="2" fillId="0" borderId="0" applyFont="0" applyFill="0" applyBorder="0" applyAlignment="0"/>
    <xf numFmtId="210" fontId="2" fillId="0" borderId="0" applyFont="0" applyFill="0" applyBorder="0" applyAlignment="0">
      <alignment horizontal="right"/>
    </xf>
    <xf numFmtId="209" fontId="2" fillId="0" borderId="0" applyFont="0" applyFill="0" applyBorder="0" applyAlignment="0"/>
    <xf numFmtId="213" fontId="1" fillId="0" borderId="0" applyFont="0" applyFill="0" applyBorder="0" applyAlignment="0"/>
    <xf numFmtId="212" fontId="1" fillId="0" borderId="0" applyFont="0" applyFill="0" applyBorder="0" applyAlignment="0"/>
    <xf numFmtId="197" fontId="21" fillId="0" borderId="0"/>
    <xf numFmtId="0" fontId="22" fillId="0" borderId="1" applyNumberFormat="0" applyFill="0" applyAlignment="0" applyProtection="0"/>
    <xf numFmtId="0" fontId="9" fillId="0" borderId="0" applyFill="0">
      <alignment horizontal="center"/>
    </xf>
    <xf numFmtId="0" fontId="9" fillId="0" borderId="1" applyNumberFormat="0" applyFill="0">
      <alignment horizontal="center"/>
    </xf>
    <xf numFmtId="0" fontId="23" fillId="2" borderId="2" applyNumberFormat="0" applyFill="0" applyBorder="0" applyAlignment="0" applyProtection="0">
      <protection locked="0"/>
    </xf>
    <xf numFmtId="0" fontId="24" fillId="0" borderId="3" applyNumberFormat="0" applyFont="0" applyFill="0" applyAlignment="0" applyProtection="0"/>
    <xf numFmtId="0" fontId="25" fillId="0" borderId="4" applyNumberFormat="0" applyFont="0" applyFill="0" applyAlignment="0" applyProtection="0">
      <alignment horizontal="centerContinuous"/>
    </xf>
    <xf numFmtId="180" fontId="26" fillId="0" borderId="0" applyFont="0" applyFill="0" applyBorder="0" applyAlignment="0" applyProtection="0"/>
    <xf numFmtId="202" fontId="12" fillId="0" borderId="0" applyFont="0" applyFill="0" applyBorder="0" applyAlignment="0" applyProtection="0"/>
    <xf numFmtId="0" fontId="27" fillId="0" borderId="0"/>
    <xf numFmtId="222" fontId="28" fillId="0" borderId="0" applyFill="0" applyBorder="0" applyAlignment="0"/>
    <xf numFmtId="39" fontId="29" fillId="3" borderId="0" applyNumberFormat="0" applyFont="0" applyBorder="0" applyAlignment="0"/>
    <xf numFmtId="168" fontId="30" fillId="0" borderId="0" applyFill="0" applyBorder="0" applyAlignment="0" applyProtection="0"/>
    <xf numFmtId="0" fontId="31" fillId="0" borderId="0" applyNumberFormat="0" applyFill="0" applyBorder="0" applyProtection="0">
      <alignment wrapText="1"/>
    </xf>
    <xf numFmtId="0" fontId="32" fillId="0" borderId="0" applyNumberFormat="0" applyFill="0" applyBorder="0" applyProtection="0">
      <alignment wrapText="1"/>
    </xf>
    <xf numFmtId="0" fontId="31" fillId="0" borderId="0" applyNumberFormat="0" applyFill="0" applyBorder="0" applyProtection="0">
      <alignment horizontal="center" wrapText="1"/>
    </xf>
    <xf numFmtId="168" fontId="1" fillId="0" borderId="0" applyFont="0" applyFill="0" applyBorder="0" applyAlignment="0" applyProtection="0"/>
    <xf numFmtId="189" fontId="33" fillId="0" borderId="0" applyFont="0" applyFill="0" applyBorder="0" applyAlignment="0" applyProtection="0">
      <alignment horizontal="right"/>
    </xf>
    <xf numFmtId="190" fontId="33" fillId="0" borderId="0" applyFont="0" applyFill="0" applyBorder="0" applyAlignment="0" applyProtection="0">
      <alignment horizontal="right"/>
    </xf>
    <xf numFmtId="166" fontId="34" fillId="0" borderId="5">
      <protection locked="0"/>
    </xf>
    <xf numFmtId="196" fontId="33" fillId="0" borderId="0" applyFont="0" applyFill="0" applyBorder="0" applyAlignment="0" applyProtection="0">
      <alignment horizontal="right"/>
    </xf>
    <xf numFmtId="191" fontId="33" fillId="0" borderId="0" applyFont="0" applyFill="0" applyBorder="0" applyAlignment="0" applyProtection="0">
      <alignment horizontal="right"/>
    </xf>
    <xf numFmtId="0" fontId="35" fillId="0" borderId="0" applyFont="0" applyFill="0" applyBorder="0" applyAlignment="0" applyProtection="0"/>
    <xf numFmtId="219" fontId="36" fillId="0" borderId="0"/>
    <xf numFmtId="185" fontId="21" fillId="0" borderId="0"/>
    <xf numFmtId="165" fontId="21" fillId="0" borderId="0" applyFill="0" applyBorder="0" applyProtection="0"/>
    <xf numFmtId="203" fontId="12" fillId="0" borderId="0" applyFont="0" applyFill="0" applyBorder="0" applyAlignment="0" applyProtection="0"/>
    <xf numFmtId="15" fontId="37" fillId="2" borderId="0" applyFont="0" applyFill="0" applyBorder="0" applyAlignment="0" applyProtection="0">
      <protection locked="0"/>
    </xf>
    <xf numFmtId="194" fontId="33" fillId="0" borderId="0" applyFont="0" applyFill="0" applyBorder="0" applyAlignment="0" applyProtection="0"/>
    <xf numFmtId="37" fontId="38" fillId="4" borderId="0" applyFont="0" applyFill="0" applyBorder="0" applyAlignment="0" applyProtection="0">
      <alignment horizontal="center"/>
    </xf>
    <xf numFmtId="192" fontId="33" fillId="0" borderId="6" applyNumberFormat="0" applyFont="0" applyFill="0" applyAlignment="0" applyProtection="0"/>
    <xf numFmtId="167" fontId="39" fillId="0" borderId="0" applyFill="0" applyBorder="0" applyAlignment="0" applyProtection="0"/>
    <xf numFmtId="220" fontId="1" fillId="0" borderId="0" applyFont="0" applyFill="0" applyBorder="0" applyAlignment="0" applyProtection="0"/>
    <xf numFmtId="3" fontId="40" fillId="0" borderId="0" applyNumberFormat="0" applyFont="0" applyFill="0" applyBorder="0" applyAlignment="0" applyProtection="0">
      <alignment horizontal="left"/>
    </xf>
    <xf numFmtId="216" fontId="21" fillId="0" borderId="0" applyFill="0" applyBorder="0" applyProtection="0"/>
    <xf numFmtId="0" fontId="41" fillId="0" borderId="0" applyFill="0" applyBorder="0" applyProtection="0">
      <alignment horizontal="left"/>
    </xf>
    <xf numFmtId="174" fontId="42" fillId="2" borderId="7" applyFont="0" applyBorder="0" applyAlignment="0" applyProtection="0">
      <alignment vertical="top"/>
    </xf>
    <xf numFmtId="0" fontId="42" fillId="0" borderId="0" applyNumberFormat="0" applyFill="0" applyBorder="0" applyProtection="0">
      <alignment wrapText="1"/>
    </xf>
    <xf numFmtId="0" fontId="43" fillId="0" borderId="0" applyNumberFormat="0" applyFill="0" applyBorder="0" applyProtection="0">
      <alignment wrapText="1"/>
    </xf>
    <xf numFmtId="181" fontId="44" fillId="2" borderId="0" applyFill="0" applyBorder="0" applyAlignment="0" applyProtection="0">
      <alignment horizontal="center"/>
    </xf>
    <xf numFmtId="195" fontId="33" fillId="0" borderId="0" applyFont="0" applyFill="0" applyBorder="0" applyAlignment="0" applyProtection="0">
      <alignment horizontal="right"/>
    </xf>
    <xf numFmtId="0" fontId="45" fillId="0" borderId="0" applyProtection="0">
      <alignment horizontal="right"/>
    </xf>
    <xf numFmtId="0" fontId="46" fillId="0" borderId="8" applyNumberFormat="0" applyAlignment="0" applyProtection="0">
      <alignment horizontal="left" vertical="center"/>
    </xf>
    <xf numFmtId="0" fontId="46" fillId="0" borderId="9">
      <alignment horizontal="left" vertical="center"/>
    </xf>
    <xf numFmtId="0" fontId="47" fillId="0" borderId="1">
      <alignment horizontal="center"/>
    </xf>
    <xf numFmtId="0" fontId="48" fillId="0" borderId="10" applyNumberFormat="0" applyFill="0" applyBorder="0" applyAlignment="0" applyProtection="0">
      <alignment horizontal="left"/>
    </xf>
    <xf numFmtId="183" fontId="49" fillId="0" borderId="0"/>
    <xf numFmtId="217" fontId="42" fillId="4" borderId="0" applyNumberFormat="0" applyFont="0" applyBorder="0" applyAlignment="0" applyProtection="0">
      <alignment horizontal="center"/>
      <protection locked="0"/>
    </xf>
    <xf numFmtId="175" fontId="42" fillId="4" borderId="1" applyNumberFormat="0" applyFont="0" applyAlignment="0" applyProtection="0">
      <alignment horizontal="center"/>
      <protection locked="0"/>
    </xf>
    <xf numFmtId="0" fontId="4" fillId="0" borderId="0" applyNumberFormat="0" applyFill="0" applyBorder="0" applyAlignment="0">
      <protection locked="0"/>
    </xf>
    <xf numFmtId="184" fontId="49" fillId="0" borderId="0"/>
    <xf numFmtId="185" fontId="49" fillId="0" borderId="0"/>
    <xf numFmtId="183" fontId="49" fillId="0" borderId="0"/>
    <xf numFmtId="175" fontId="49" fillId="0" borderId="0"/>
    <xf numFmtId="40" fontId="50" fillId="0" borderId="0"/>
    <xf numFmtId="1" fontId="51" fillId="1" borderId="11">
      <protection locked="0"/>
    </xf>
    <xf numFmtId="37" fontId="52" fillId="0" borderId="0" applyNumberFormat="0" applyFill="0" applyBorder="0" applyAlignment="0" applyProtection="0">
      <alignment horizontal="right"/>
    </xf>
    <xf numFmtId="193" fontId="33" fillId="0" borderId="0" applyFont="0" applyFill="0" applyBorder="0" applyAlignment="0" applyProtection="0">
      <alignment horizontal="right"/>
    </xf>
    <xf numFmtId="0" fontId="2" fillId="0" borderId="0" applyFont="0" applyFill="0" applyBorder="0" applyAlignment="0"/>
    <xf numFmtId="214" fontId="2" fillId="0" borderId="0" applyFont="0" applyFill="0" applyBorder="0" applyAlignment="0"/>
    <xf numFmtId="215" fontId="2" fillId="0" borderId="0" applyFont="0" applyFill="0" applyBorder="0" applyAlignment="0"/>
    <xf numFmtId="188" fontId="21" fillId="0" borderId="0"/>
    <xf numFmtId="39" fontId="21" fillId="0" borderId="0"/>
    <xf numFmtId="0" fontId="14" fillId="0" borderId="0"/>
    <xf numFmtId="183" fontId="21" fillId="0" borderId="0"/>
    <xf numFmtId="187" fontId="21" fillId="0" borderId="0"/>
    <xf numFmtId="186" fontId="21" fillId="0" borderId="0"/>
    <xf numFmtId="178" fontId="54" fillId="0" borderId="0">
      <alignment horizontal="left"/>
      <protection locked="0"/>
    </xf>
    <xf numFmtId="178" fontId="55" fillId="0" borderId="0">
      <alignment horizontal="left"/>
      <protection locked="0"/>
    </xf>
    <xf numFmtId="184" fontId="21" fillId="0" borderId="0"/>
    <xf numFmtId="0" fontId="56" fillId="0" borderId="0" applyFill="0" applyBorder="0" applyAlignment="0" applyProtection="0"/>
    <xf numFmtId="37" fontId="57" fillId="0" borderId="0" applyNumberFormat="0" applyFont="0" applyFill="0" applyBorder="0" applyAlignment="0" applyProtection="0"/>
    <xf numFmtId="38" fontId="58" fillId="0" borderId="0"/>
    <xf numFmtId="172" fontId="59" fillId="0" borderId="0">
      <alignment horizontal="right"/>
      <protection locked="0"/>
    </xf>
    <xf numFmtId="228" fontId="42" fillId="0" borderId="0" applyFill="0" applyBorder="0" applyProtection="0">
      <alignment horizontal="right" wrapText="1"/>
    </xf>
    <xf numFmtId="228" fontId="31" fillId="0" borderId="0" applyFill="0" applyBorder="0" applyProtection="0">
      <alignment horizontal="right" wrapText="1"/>
    </xf>
    <xf numFmtId="2" fontId="59" fillId="0" borderId="0">
      <alignment horizontal="right"/>
      <protection locked="0"/>
    </xf>
    <xf numFmtId="229" fontId="42" fillId="0" borderId="0" applyFill="0" applyBorder="0" applyProtection="0">
      <alignment horizontal="right" wrapText="1"/>
    </xf>
    <xf numFmtId="229" fontId="31" fillId="0" borderId="0" applyFill="0" applyBorder="0" applyProtection="0">
      <alignment horizontal="right" wrapText="1"/>
    </xf>
    <xf numFmtId="1" fontId="60" fillId="0" borderId="0" applyFont="0" applyFill="0" applyBorder="0" applyAlignment="0" applyProtection="0">
      <protection locked="0"/>
    </xf>
    <xf numFmtId="228" fontId="42" fillId="0" borderId="0" applyFill="0" applyBorder="0" applyProtection="0">
      <alignment horizontal="right" wrapText="1"/>
    </xf>
    <xf numFmtId="228" fontId="31" fillId="0" borderId="0" applyFill="0" applyBorder="0" applyProtection="0">
      <alignment horizontal="right" wrapText="1"/>
    </xf>
    <xf numFmtId="230" fontId="42" fillId="0" borderId="0" applyFill="0" applyBorder="0" applyProtection="0">
      <alignment horizontal="right" wrapText="1"/>
    </xf>
    <xf numFmtId="230" fontId="31" fillId="0" borderId="0" applyFill="0" applyBorder="0" applyProtection="0">
      <alignment horizontal="right" wrapText="1"/>
    </xf>
    <xf numFmtId="199" fontId="21" fillId="0" borderId="0" applyBorder="0" applyProtection="0"/>
    <xf numFmtId="0" fontId="61" fillId="0" borderId="0" applyProtection="0">
      <alignment horizontal="left"/>
    </xf>
    <xf numFmtId="0" fontId="61" fillId="0" borderId="0" applyFill="0" applyBorder="0" applyProtection="0">
      <alignment horizontal="left"/>
    </xf>
    <xf numFmtId="0" fontId="62" fillId="0" borderId="0" applyFill="0" applyBorder="0" applyProtection="0">
      <alignment horizontal="left"/>
    </xf>
    <xf numFmtId="1" fontId="63" fillId="0" borderId="0" applyProtection="0">
      <alignment horizontal="right" vertical="center"/>
    </xf>
    <xf numFmtId="0" fontId="21" fillId="0" borderId="0">
      <alignment horizontal="center"/>
    </xf>
    <xf numFmtId="0" fontId="64" fillId="0" borderId="0">
      <alignment horizontal="center"/>
    </xf>
    <xf numFmtId="0" fontId="9" fillId="0" borderId="12" applyNumberFormat="0" applyAlignment="0" applyProtection="0"/>
    <xf numFmtId="0" fontId="2" fillId="5" borderId="0" applyNumberFormat="0" applyFont="0" applyBorder="0" applyAlignment="0" applyProtection="0"/>
    <xf numFmtId="0" fontId="58" fillId="6" borderId="13" applyNumberFormat="0" applyFont="0" applyBorder="0" applyAlignment="0" applyProtection="0">
      <alignment horizontal="center"/>
    </xf>
    <xf numFmtId="0" fontId="58" fillId="7" borderId="13" applyNumberFormat="0" applyFont="0" applyBorder="0" applyAlignment="0" applyProtection="0">
      <alignment horizontal="center"/>
    </xf>
    <xf numFmtId="0" fontId="2" fillId="0" borderId="14" applyNumberFormat="0" applyAlignment="0" applyProtection="0"/>
    <xf numFmtId="0" fontId="2" fillId="0" borderId="15" applyNumberFormat="0" applyAlignment="0" applyProtection="0"/>
    <xf numFmtId="0" fontId="9" fillId="0" borderId="16" applyNumberFormat="0" applyAlignment="0" applyProtection="0"/>
    <xf numFmtId="175" fontId="29" fillId="0" borderId="0">
      <alignment horizontal="right"/>
    </xf>
    <xf numFmtId="9" fontId="1" fillId="0" borderId="0" applyFont="0" applyFill="0" applyBorder="0" applyAlignment="0" applyProtection="0"/>
    <xf numFmtId="226" fontId="29" fillId="0" borderId="0" applyFont="0" applyFill="0" applyBorder="0" applyProtection="0">
      <alignment horizontal="right"/>
    </xf>
    <xf numFmtId="175" fontId="21" fillId="0" borderId="0"/>
    <xf numFmtId="177" fontId="21" fillId="0" borderId="0" applyFill="0" applyBorder="0" applyProtection="0"/>
    <xf numFmtId="227" fontId="2" fillId="0" borderId="0"/>
    <xf numFmtId="225" fontId="2" fillId="0" borderId="0" applyFont="0" applyFill="0" applyBorder="0" applyAlignment="0" applyProtection="0"/>
    <xf numFmtId="0" fontId="60" fillId="8" borderId="7" applyNumberFormat="0" applyFont="0" applyAlignment="0" applyProtection="0"/>
    <xf numFmtId="217" fontId="42" fillId="8" borderId="0" applyNumberFormat="0" applyFont="0" applyBorder="0" applyAlignment="0" applyProtection="0">
      <alignment horizontal="center"/>
      <protection locked="0"/>
    </xf>
    <xf numFmtId="182" fontId="16" fillId="0" borderId="0">
      <alignment horizontal="left"/>
    </xf>
    <xf numFmtId="0" fontId="65" fillId="0" borderId="0" applyNumberFormat="0" applyFont="0" applyFill="0" applyBorder="0" applyAlignment="0" applyProtection="0">
      <alignment horizontal="left"/>
    </xf>
    <xf numFmtId="0" fontId="66" fillId="0" borderId="3">
      <alignment horizontal="center"/>
    </xf>
    <xf numFmtId="0" fontId="65" fillId="9" borderId="0" applyNumberFormat="0" applyFont="0" applyBorder="0" applyAlignment="0" applyProtection="0"/>
    <xf numFmtId="178" fontId="67" fillId="0" borderId="0"/>
    <xf numFmtId="0" fontId="67" fillId="0" borderId="17">
      <protection locked="0"/>
    </xf>
    <xf numFmtId="0" fontId="67" fillId="0" borderId="17">
      <alignment horizontal="centerContinuous"/>
    </xf>
    <xf numFmtId="0" fontId="68" fillId="0" borderId="18"/>
    <xf numFmtId="0" fontId="2" fillId="10" borderId="0" applyNumberFormat="0" applyFont="0" applyBorder="0" applyAlignment="0" applyProtection="0"/>
    <xf numFmtId="167" fontId="26" fillId="0" borderId="0" applyFill="0" applyBorder="0" applyAlignment="0" applyProtection="0"/>
    <xf numFmtId="0" fontId="65" fillId="0" borderId="0"/>
    <xf numFmtId="165" fontId="69" fillId="0" borderId="19" applyFont="0" applyFill="0" applyBorder="0" applyProtection="0"/>
    <xf numFmtId="0" fontId="70" fillId="0" borderId="0"/>
    <xf numFmtId="0" fontId="50" fillId="0" borderId="20" applyNumberFormat="0" applyFont="0" applyFill="0" applyAlignment="0" applyProtection="0"/>
    <xf numFmtId="0" fontId="60" fillId="8" borderId="0" applyNumberFormat="0" applyFont="0" applyBorder="0" applyAlignment="0" applyProtection="0"/>
    <xf numFmtId="175" fontId="36" fillId="0" borderId="0"/>
    <xf numFmtId="0" fontId="25" fillId="0" borderId="0" applyFill="0" applyBorder="0" applyProtection="0">
      <alignment horizontal="center" vertical="center"/>
    </xf>
    <xf numFmtId="0" fontId="71" fillId="0" borderId="0" applyBorder="0" applyProtection="0">
      <alignment vertical="center"/>
    </xf>
    <xf numFmtId="192" fontId="71" fillId="0" borderId="1" applyBorder="0" applyProtection="0">
      <alignment horizontal="right" vertical="center"/>
    </xf>
    <xf numFmtId="0" fontId="72" fillId="11" borderId="0" applyBorder="0" applyProtection="0">
      <alignment horizontal="centerContinuous" vertical="center"/>
    </xf>
    <xf numFmtId="0" fontId="72" fillId="12" borderId="1" applyBorder="0" applyProtection="0">
      <alignment horizontal="centerContinuous" vertical="center"/>
    </xf>
    <xf numFmtId="0" fontId="25" fillId="0" borderId="0" applyFill="0" applyBorder="0" applyProtection="0"/>
    <xf numFmtId="0" fontId="73" fillId="0" borderId="0" applyFill="0" applyBorder="0" applyProtection="0">
      <alignment horizontal="left"/>
    </xf>
    <xf numFmtId="0" fontId="41" fillId="0" borderId="21" applyFill="0" applyBorder="0" applyProtection="0">
      <alignment horizontal="left" vertical="top"/>
    </xf>
    <xf numFmtId="0" fontId="19" fillId="2" borderId="20" applyNumberFormat="0" applyFont="0" applyFill="0" applyAlignment="0" applyProtection="0">
      <protection locked="0"/>
    </xf>
    <xf numFmtId="0" fontId="19" fillId="2" borderId="22" applyNumberFormat="0" applyFont="0" applyFill="0" applyAlignment="0" applyProtection="0">
      <protection locked="0"/>
    </xf>
    <xf numFmtId="0" fontId="60" fillId="0" borderId="0" applyNumberFormat="0" applyFill="0" applyBorder="0" applyAlignment="0" applyProtection="0"/>
    <xf numFmtId="18" fontId="37" fillId="2" borderId="0" applyFont="0" applyFill="0" applyBorder="0" applyAlignment="0" applyProtection="0">
      <protection locked="0"/>
    </xf>
    <xf numFmtId="0" fontId="2" fillId="0" borderId="0" applyNumberFormat="0" applyFill="0" applyBorder="0" applyAlignment="0" applyProtection="0"/>
    <xf numFmtId="0" fontId="11" fillId="0" borderId="0" applyNumberFormat="0" applyFill="0" applyBorder="0" applyAlignment="0" applyProtection="0"/>
    <xf numFmtId="221" fontId="74" fillId="0" borderId="0">
      <alignment horizontal="center"/>
    </xf>
    <xf numFmtId="181" fontId="20" fillId="0" borderId="0" applyFont="0" applyFill="0" applyBorder="0" applyProtection="0"/>
    <xf numFmtId="0" fontId="75" fillId="0" borderId="0"/>
    <xf numFmtId="224" fontId="29" fillId="0" borderId="0">
      <alignment horizontal="right"/>
    </xf>
    <xf numFmtId="0" fontId="60" fillId="2" borderId="0" applyNumberFormat="0" applyFont="0" applyAlignment="0" applyProtection="0"/>
    <xf numFmtId="0" fontId="60" fillId="2" borderId="20" applyNumberFormat="0" applyFont="0" applyAlignment="0" applyProtection="0">
      <protection locked="0"/>
    </xf>
    <xf numFmtId="0" fontId="76" fillId="0" borderId="0" applyNumberFormat="0" applyFill="0" applyBorder="0" applyAlignment="0" applyProtection="0"/>
    <xf numFmtId="198" fontId="47" fillId="0" borderId="1" applyBorder="0" applyProtection="0">
      <alignment horizontal="right"/>
    </xf>
    <xf numFmtId="179" fontId="26" fillId="0" borderId="0" applyFont="0" applyFill="0" applyBorder="0" applyAlignment="0" applyProtection="0"/>
    <xf numFmtId="223" fontId="77" fillId="4" borderId="0" applyFont="0" applyFill="0" applyBorder="0" applyProtection="0">
      <alignment horizontal="center"/>
    </xf>
    <xf numFmtId="0" fontId="95" fillId="0" borderId="0" applyAlignment="0"/>
  </cellStyleXfs>
  <cellXfs count="188">
    <xf numFmtId="0" fontId="0" fillId="0" borderId="0" xfId="0"/>
    <xf numFmtId="0" fontId="2" fillId="0" borderId="0" xfId="0" applyFont="1"/>
    <xf numFmtId="0" fontId="2" fillId="0" borderId="1" xfId="0" applyFont="1" applyBorder="1"/>
    <xf numFmtId="0" fontId="2" fillId="0" borderId="17" xfId="0" applyFont="1" applyBorder="1"/>
    <xf numFmtId="0" fontId="2" fillId="0" borderId="21" xfId="0" applyFont="1" applyBorder="1"/>
    <xf numFmtId="0" fontId="2" fillId="0" borderId="0" xfId="0" applyFont="1" applyBorder="1"/>
    <xf numFmtId="0" fontId="2" fillId="0" borderId="2" xfId="0" applyFont="1" applyBorder="1"/>
    <xf numFmtId="0" fontId="2" fillId="0" borderId="23" xfId="0" applyFont="1" applyBorder="1"/>
    <xf numFmtId="0" fontId="2" fillId="0" borderId="24" xfId="0" applyFont="1" applyBorder="1"/>
    <xf numFmtId="0" fontId="3" fillId="0" borderId="0" xfId="0" applyFont="1" applyAlignment="1">
      <alignment horizontal="center"/>
    </xf>
    <xf numFmtId="169" fontId="2" fillId="0" borderId="0" xfId="0" applyNumberFormat="1" applyFont="1" applyFill="1" applyBorder="1"/>
    <xf numFmtId="0" fontId="10" fillId="12" borderId="25" xfId="0" applyFont="1" applyFill="1" applyBorder="1" applyAlignment="1">
      <alignment horizontal="centerContinuous"/>
    </xf>
    <xf numFmtId="0" fontId="10" fillId="12" borderId="9" xfId="0" applyFont="1" applyFill="1" applyBorder="1" applyAlignment="1">
      <alignment horizontal="centerContinuous"/>
    </xf>
    <xf numFmtId="0" fontId="10" fillId="12" borderId="26" xfId="0" applyFont="1" applyFill="1" applyBorder="1" applyAlignment="1">
      <alignment horizontal="centerContinuous"/>
    </xf>
    <xf numFmtId="0" fontId="11" fillId="0" borderId="0" xfId="0" applyFont="1"/>
    <xf numFmtId="0" fontId="10" fillId="12" borderId="19" xfId="0" applyFont="1" applyFill="1" applyBorder="1" applyAlignment="1">
      <alignment horizontal="centerContinuous"/>
    </xf>
    <xf numFmtId="0" fontId="10" fillId="12" borderId="20" xfId="0" applyFont="1" applyFill="1" applyBorder="1" applyAlignment="1">
      <alignment horizontal="centerContinuous"/>
    </xf>
    <xf numFmtId="0" fontId="10" fillId="12" borderId="27" xfId="0" applyFont="1" applyFill="1" applyBorder="1" applyAlignment="1">
      <alignment horizontal="centerContinuous"/>
    </xf>
    <xf numFmtId="0" fontId="11" fillId="12" borderId="9" xfId="0" applyFont="1" applyFill="1" applyBorder="1" applyAlignment="1">
      <alignment horizontal="centerContinuous"/>
    </xf>
    <xf numFmtId="0" fontId="11" fillId="12" borderId="20" xfId="0" applyFont="1" applyFill="1" applyBorder="1" applyAlignment="1">
      <alignment horizontal="centerContinuous"/>
    </xf>
    <xf numFmtId="0" fontId="11" fillId="12" borderId="26" xfId="0" applyFont="1" applyFill="1" applyBorder="1" applyAlignment="1">
      <alignment horizontal="centerContinuous"/>
    </xf>
    <xf numFmtId="0" fontId="2" fillId="0" borderId="0" xfId="0" applyFont="1" applyAlignment="1">
      <alignment horizontal="centerContinuous"/>
    </xf>
    <xf numFmtId="0" fontId="79" fillId="0" borderId="0" xfId="0" applyFont="1" applyAlignment="1">
      <alignment horizontal="centerContinuous"/>
    </xf>
    <xf numFmtId="0" fontId="62" fillId="0" borderId="0" xfId="0" applyFont="1" applyAlignment="1">
      <alignment horizontal="centerContinuous"/>
    </xf>
    <xf numFmtId="0" fontId="9" fillId="0" borderId="0" xfId="0" applyFont="1" applyAlignment="1">
      <alignment horizontal="centerContinuous"/>
    </xf>
    <xf numFmtId="0" fontId="80" fillId="0" borderId="20" xfId="0" applyFont="1" applyBorder="1" applyAlignment="1">
      <alignment horizontal="centerContinuous"/>
    </xf>
    <xf numFmtId="0" fontId="2" fillId="0" borderId="20" xfId="0" applyFont="1" applyBorder="1" applyAlignment="1">
      <alignment horizontal="centerContinuous"/>
    </xf>
    <xf numFmtId="0" fontId="81" fillId="0" borderId="0" xfId="4" applyFont="1" applyAlignment="1">
      <alignment horizontal="centerContinuous"/>
    </xf>
    <xf numFmtId="0" fontId="2" fillId="0" borderId="28" xfId="0" applyFont="1" applyBorder="1" applyAlignment="1">
      <alignment horizontal="center"/>
    </xf>
    <xf numFmtId="0" fontId="2" fillId="0" borderId="29" xfId="0" applyFont="1" applyBorder="1" applyAlignment="1">
      <alignment horizontal="centerContinuous"/>
    </xf>
    <xf numFmtId="0" fontId="2" fillId="0" borderId="28" xfId="0" applyFont="1" applyBorder="1" applyAlignment="1">
      <alignment horizontal="centerContinuous"/>
    </xf>
    <xf numFmtId="0" fontId="2" fillId="0" borderId="28" xfId="0" applyFont="1" applyBorder="1"/>
    <xf numFmtId="0" fontId="2" fillId="0" borderId="30" xfId="0" applyFont="1" applyBorder="1"/>
    <xf numFmtId="0" fontId="82" fillId="0" borderId="0" xfId="0" applyFont="1"/>
    <xf numFmtId="0" fontId="2" fillId="0" borderId="0" xfId="0" applyNumberFormat="1" applyFont="1" applyFill="1" applyBorder="1" applyAlignment="1">
      <alignment horizontal="centerContinuous"/>
    </xf>
    <xf numFmtId="0" fontId="83" fillId="0" borderId="0" xfId="83" applyNumberFormat="1" applyFont="1" applyFill="1" applyBorder="1" applyAlignment="1">
      <alignment horizontal="centerContinuous"/>
    </xf>
    <xf numFmtId="0" fontId="84" fillId="0" borderId="17" xfId="83" applyFont="1" applyBorder="1" applyAlignment="1">
      <alignment horizontal="left"/>
    </xf>
    <xf numFmtId="0" fontId="85" fillId="0" borderId="0" xfId="0" quotePrefix="1" applyFont="1"/>
    <xf numFmtId="0" fontId="2" fillId="0" borderId="0" xfId="0" applyFont="1" applyFill="1"/>
    <xf numFmtId="0" fontId="2" fillId="0" borderId="21" xfId="0" applyFont="1" applyFill="1" applyBorder="1"/>
    <xf numFmtId="0" fontId="2" fillId="0" borderId="0" xfId="0" applyFont="1" applyFill="1" applyBorder="1"/>
    <xf numFmtId="0" fontId="2" fillId="0" borderId="2" xfId="0" applyFont="1" applyFill="1" applyBorder="1"/>
    <xf numFmtId="0" fontId="0" fillId="0" borderId="0" xfId="0" applyFill="1"/>
    <xf numFmtId="0" fontId="2" fillId="0" borderId="23" xfId="0" applyFont="1" applyFill="1" applyBorder="1"/>
    <xf numFmtId="0" fontId="2" fillId="0" borderId="1" xfId="0" applyFont="1" applyFill="1" applyBorder="1"/>
    <xf numFmtId="0" fontId="2" fillId="0" borderId="24" xfId="0" applyFont="1" applyFill="1" applyBorder="1"/>
    <xf numFmtId="0" fontId="3" fillId="0" borderId="0" xfId="0" applyFont="1" applyFill="1" applyAlignment="1">
      <alignment horizontal="center"/>
    </xf>
    <xf numFmtId="0" fontId="3" fillId="0" borderId="21" xfId="0" applyFont="1" applyFill="1" applyBorder="1" applyAlignment="1">
      <alignment horizontal="center"/>
    </xf>
    <xf numFmtId="0" fontId="3" fillId="0" borderId="0" xfId="0" applyFont="1" applyFill="1" applyBorder="1" applyAlignment="1">
      <alignment horizontal="center"/>
    </xf>
    <xf numFmtId="0" fontId="3" fillId="0" borderId="2" xfId="0" applyFont="1" applyFill="1" applyBorder="1" applyAlignment="1">
      <alignment horizontal="center"/>
    </xf>
    <xf numFmtId="231" fontId="91" fillId="0" borderId="17" xfId="82" applyNumberFormat="1" applyFont="1" applyFill="1" applyBorder="1" applyAlignment="1">
      <alignment horizontal="center"/>
    </xf>
    <xf numFmtId="1" fontId="91" fillId="0" borderId="17" xfId="82" quotePrefix="1" applyNumberFormat="1" applyFont="1" applyFill="1" applyBorder="1" applyAlignment="1">
      <alignment horizontal="center"/>
    </xf>
    <xf numFmtId="1" fontId="78" fillId="0" borderId="17" xfId="82" quotePrefix="1" applyNumberFormat="1" applyFont="1" applyFill="1" applyBorder="1" applyAlignment="1">
      <alignment horizontal="center"/>
    </xf>
    <xf numFmtId="0" fontId="9" fillId="0" borderId="0" xfId="0" applyFont="1" applyFill="1" applyBorder="1" applyAlignment="1">
      <alignment horizontal="center"/>
    </xf>
    <xf numFmtId="14" fontId="6" fillId="0" borderId="0" xfId="0" applyNumberFormat="1" applyFont="1" applyFill="1" applyBorder="1" applyAlignment="1">
      <alignment horizontal="center"/>
    </xf>
    <xf numFmtId="0" fontId="6" fillId="0" borderId="0" xfId="0" applyFont="1" applyFill="1" applyBorder="1" applyAlignment="1">
      <alignment horizontal="center"/>
    </xf>
    <xf numFmtId="169" fontId="4" fillId="0" borderId="0" xfId="0" applyNumberFormat="1" applyFont="1" applyFill="1" applyBorder="1"/>
    <xf numFmtId="0" fontId="7" fillId="0" borderId="0" xfId="0" applyFont="1" applyFill="1"/>
    <xf numFmtId="0" fontId="7" fillId="0" borderId="21" xfId="0" applyFont="1" applyFill="1" applyBorder="1"/>
    <xf numFmtId="0" fontId="7" fillId="0" borderId="0" xfId="0" applyFont="1" applyFill="1" applyBorder="1"/>
    <xf numFmtId="0" fontId="8" fillId="0" borderId="0" xfId="0" applyFont="1" applyFill="1" applyBorder="1" applyAlignment="1">
      <alignment horizontal="right"/>
    </xf>
    <xf numFmtId="175" fontId="8" fillId="0" borderId="0" xfId="0" applyNumberFormat="1" applyFont="1" applyFill="1" applyBorder="1"/>
    <xf numFmtId="0" fontId="7" fillId="0" borderId="2" xfId="0" applyFont="1" applyFill="1" applyBorder="1"/>
    <xf numFmtId="175" fontId="7" fillId="0" borderId="0" xfId="0" applyNumberFormat="1" applyFont="1" applyFill="1" applyBorder="1"/>
    <xf numFmtId="175" fontId="2" fillId="0" borderId="0" xfId="0" applyNumberFormat="1" applyFont="1" applyFill="1" applyBorder="1"/>
    <xf numFmtId="174" fontId="2" fillId="0" borderId="0" xfId="0" applyNumberFormat="1" applyFont="1" applyFill="1" applyBorder="1"/>
    <xf numFmtId="174" fontId="2" fillId="0" borderId="17" xfId="0" applyNumberFormat="1" applyFont="1" applyFill="1" applyBorder="1"/>
    <xf numFmtId="169" fontId="2" fillId="0" borderId="31" xfId="0" applyNumberFormat="1" applyFont="1" applyFill="1" applyBorder="1"/>
    <xf numFmtId="0" fontId="0" fillId="0" borderId="0" xfId="0" applyFill="1" applyBorder="1"/>
    <xf numFmtId="0" fontId="3" fillId="0" borderId="17" xfId="0" applyFont="1" applyFill="1" applyBorder="1" applyAlignment="1">
      <alignment horizontal="center"/>
    </xf>
    <xf numFmtId="169" fontId="2" fillId="0" borderId="17" xfId="0" applyNumberFormat="1" applyFont="1" applyFill="1" applyBorder="1"/>
    <xf numFmtId="169" fontId="2" fillId="0" borderId="1" xfId="0" applyNumberFormat="1" applyFont="1" applyFill="1" applyBorder="1"/>
    <xf numFmtId="0" fontId="9" fillId="0" borderId="17" xfId="0" applyFont="1" applyFill="1" applyBorder="1" applyAlignment="1">
      <alignment horizontal="center"/>
    </xf>
    <xf numFmtId="171" fontId="2" fillId="0" borderId="0" xfId="0" applyNumberFormat="1" applyFont="1" applyFill="1"/>
    <xf numFmtId="169" fontId="2" fillId="0" borderId="0" xfId="0" applyNumberFormat="1" applyFont="1" applyFill="1"/>
    <xf numFmtId="174" fontId="2" fillId="0" borderId="0" xfId="0" applyNumberFormat="1" applyFont="1" applyFill="1"/>
    <xf numFmtId="0" fontId="3" fillId="0" borderId="25" xfId="0" applyFont="1" applyFill="1" applyBorder="1"/>
    <xf numFmtId="0" fontId="3" fillId="0" borderId="9" xfId="0" applyFont="1" applyFill="1" applyBorder="1"/>
    <xf numFmtId="0" fontId="2" fillId="0" borderId="9" xfId="0" applyFont="1" applyFill="1" applyBorder="1"/>
    <xf numFmtId="175" fontId="3" fillId="0" borderId="9" xfId="0" applyNumberFormat="1" applyFont="1" applyFill="1" applyBorder="1"/>
    <xf numFmtId="175" fontId="3" fillId="0" borderId="26" xfId="0" applyNumberFormat="1" applyFont="1" applyFill="1" applyBorder="1"/>
    <xf numFmtId="169" fontId="2" fillId="0" borderId="2" xfId="0" applyNumberFormat="1" applyFont="1" applyFill="1" applyBorder="1"/>
    <xf numFmtId="174" fontId="4" fillId="0" borderId="0" xfId="0" applyNumberFormat="1" applyFont="1" applyFill="1" applyBorder="1"/>
    <xf numFmtId="170" fontId="2" fillId="0" borderId="0" xfId="0" applyNumberFormat="1" applyFont="1" applyFill="1" applyBorder="1"/>
    <xf numFmtId="170" fontId="2" fillId="0" borderId="0" xfId="0" applyNumberFormat="1" applyFont="1" applyFill="1" applyBorder="1" applyAlignment="1">
      <alignment horizontal="right"/>
    </xf>
    <xf numFmtId="175" fontId="2" fillId="0" borderId="0" xfId="0" applyNumberFormat="1" applyFont="1" applyFill="1" applyBorder="1" applyAlignment="1">
      <alignment horizontal="right"/>
    </xf>
    <xf numFmtId="0" fontId="2" fillId="0" borderId="19" xfId="0" applyFont="1" applyFill="1" applyBorder="1"/>
    <xf numFmtId="0" fontId="2" fillId="0" borderId="20" xfId="0" applyFont="1" applyFill="1" applyBorder="1"/>
    <xf numFmtId="0" fontId="2" fillId="0" borderId="27" xfId="0" applyFont="1" applyFill="1" applyBorder="1"/>
    <xf numFmtId="0" fontId="5" fillId="0" borderId="0" xfId="0" applyFont="1" applyFill="1" applyBorder="1"/>
    <xf numFmtId="0" fontId="3" fillId="0" borderId="21" xfId="0" applyFont="1" applyFill="1" applyBorder="1"/>
    <xf numFmtId="0" fontId="3" fillId="0" borderId="0" xfId="0" applyFont="1" applyFill="1" applyBorder="1"/>
    <xf numFmtId="10" fontId="4" fillId="0" borderId="0" xfId="0" applyNumberFormat="1" applyFont="1" applyFill="1" applyBorder="1"/>
    <xf numFmtId="176" fontId="2" fillId="0" borderId="17" xfId="0" applyNumberFormat="1" applyFont="1" applyFill="1" applyBorder="1"/>
    <xf numFmtId="10" fontId="4" fillId="0" borderId="17" xfId="0" applyNumberFormat="1" applyFont="1" applyFill="1" applyBorder="1" applyAlignment="1">
      <alignment horizontal="right"/>
    </xf>
    <xf numFmtId="175" fontId="2" fillId="0" borderId="17" xfId="0" applyNumberFormat="1" applyFont="1" applyFill="1" applyBorder="1"/>
    <xf numFmtId="174" fontId="4" fillId="0" borderId="17" xfId="0" applyNumberFormat="1" applyFont="1" applyFill="1" applyBorder="1"/>
    <xf numFmtId="176" fontId="2" fillId="0" borderId="31" xfId="0" applyNumberFormat="1" applyFont="1" applyFill="1" applyBorder="1"/>
    <xf numFmtId="0" fontId="4" fillId="0" borderId="31" xfId="0" applyFont="1" applyFill="1" applyBorder="1" applyAlignment="1">
      <alignment horizontal="right"/>
    </xf>
    <xf numFmtId="175" fontId="2" fillId="0" borderId="31" xfId="0" applyNumberFormat="1" applyFont="1" applyFill="1" applyBorder="1"/>
    <xf numFmtId="10" fontId="4" fillId="0" borderId="31" xfId="0" applyNumberFormat="1" applyFont="1" applyFill="1" applyBorder="1" applyAlignment="1">
      <alignment horizontal="right"/>
    </xf>
    <xf numFmtId="166" fontId="2" fillId="0" borderId="0" xfId="0" applyNumberFormat="1" applyFont="1" applyFill="1" applyBorder="1"/>
    <xf numFmtId="40" fontId="2" fillId="0" borderId="0" xfId="0" applyNumberFormat="1" applyFont="1" applyFill="1" applyBorder="1"/>
    <xf numFmtId="173" fontId="4" fillId="0" borderId="0" xfId="0" applyNumberFormat="1" applyFont="1" applyFill="1" applyBorder="1"/>
    <xf numFmtId="232" fontId="2" fillId="0" borderId="0" xfId="0" applyNumberFormat="1" applyFont="1" applyFill="1" applyBorder="1"/>
    <xf numFmtId="0" fontId="86" fillId="0" borderId="0" xfId="0" applyFont="1"/>
    <xf numFmtId="0" fontId="87" fillId="0" borderId="0" xfId="0" applyFont="1"/>
    <xf numFmtId="0" fontId="88" fillId="0" borderId="0" xfId="0" applyFont="1"/>
    <xf numFmtId="14" fontId="90" fillId="0" borderId="0" xfId="0" applyNumberFormat="1" applyFont="1" applyAlignment="1">
      <alignment horizontal="center"/>
    </xf>
    <xf numFmtId="0" fontId="0" fillId="0" borderId="0" xfId="0" applyFont="1"/>
    <xf numFmtId="164" fontId="0" fillId="0" borderId="0" xfId="0" applyNumberFormat="1" applyFont="1"/>
    <xf numFmtId="164" fontId="0" fillId="0" borderId="20" xfId="0" applyNumberFormat="1" applyFont="1" applyBorder="1"/>
    <xf numFmtId="0" fontId="89" fillId="13" borderId="0" xfId="0" applyFont="1" applyFill="1"/>
    <xf numFmtId="164" fontId="89" fillId="13" borderId="20" xfId="0" applyNumberFormat="1" applyFont="1" applyFill="1" applyBorder="1"/>
    <xf numFmtId="0" fontId="90" fillId="0" borderId="0" xfId="0" applyFont="1"/>
    <xf numFmtId="233" fontId="0" fillId="0" borderId="0" xfId="0" applyNumberFormat="1" applyFont="1"/>
    <xf numFmtId="234" fontId="0" fillId="0" borderId="0" xfId="36" applyNumberFormat="1" applyFont="1"/>
    <xf numFmtId="0" fontId="0" fillId="0" borderId="0" xfId="0" applyFont="1" applyAlignment="1">
      <alignment horizontal="right"/>
    </xf>
    <xf numFmtId="0" fontId="0" fillId="13" borderId="0" xfId="0" applyFont="1" applyFill="1"/>
    <xf numFmtId="234" fontId="0" fillId="13" borderId="0" xfId="0" applyNumberFormat="1" applyFont="1" applyFill="1"/>
    <xf numFmtId="0" fontId="90" fillId="0" borderId="0" xfId="0" applyFont="1" applyAlignment="1">
      <alignment horizontal="center"/>
    </xf>
    <xf numFmtId="9" fontId="15" fillId="13" borderId="0" xfId="119" applyFont="1" applyFill="1"/>
    <xf numFmtId="0" fontId="7" fillId="14" borderId="0" xfId="0" applyFont="1" applyFill="1" applyBorder="1"/>
    <xf numFmtId="175" fontId="8" fillId="14" borderId="32" xfId="0" applyNumberFormat="1" applyFont="1" applyFill="1" applyBorder="1"/>
    <xf numFmtId="175" fontId="8" fillId="0" borderId="32" xfId="0" applyNumberFormat="1" applyFont="1" applyFill="1" applyBorder="1"/>
    <xf numFmtId="176" fontId="2" fillId="0" borderId="0" xfId="0" applyNumberFormat="1" applyFont="1" applyFill="1" applyBorder="1"/>
    <xf numFmtId="176" fontId="4" fillId="0" borderId="32" xfId="0" applyNumberFormat="1" applyFont="1" applyFill="1" applyBorder="1"/>
    <xf numFmtId="166" fontId="92" fillId="0" borderId="0" xfId="0" applyNumberFormat="1" applyFont="1" applyFill="1" applyBorder="1"/>
    <xf numFmtId="0" fontId="92" fillId="0" borderId="0" xfId="0" applyFont="1" applyFill="1" applyBorder="1"/>
    <xf numFmtId="164" fontId="93" fillId="0" borderId="0" xfId="0" applyNumberFormat="1" applyFont="1"/>
    <xf numFmtId="234" fontId="93" fillId="0" borderId="0" xfId="36" applyNumberFormat="1" applyFont="1"/>
    <xf numFmtId="233" fontId="93" fillId="0" borderId="0" xfId="0" applyNumberFormat="1" applyFont="1"/>
    <xf numFmtId="0" fontId="3" fillId="14" borderId="0" xfId="0" applyFont="1" applyFill="1" applyBorder="1" applyAlignment="1">
      <alignment horizontal="center"/>
    </xf>
    <xf numFmtId="0" fontId="0" fillId="14" borderId="0" xfId="0" applyFill="1"/>
    <xf numFmtId="1" fontId="78" fillId="14" borderId="17" xfId="82" quotePrefix="1" applyNumberFormat="1" applyFont="1" applyFill="1" applyBorder="1" applyAlignment="1">
      <alignment horizontal="center"/>
    </xf>
    <xf numFmtId="14" fontId="6" fillId="14" borderId="0" xfId="0" applyNumberFormat="1" applyFont="1" applyFill="1" applyBorder="1" applyAlignment="1">
      <alignment horizontal="center"/>
    </xf>
    <xf numFmtId="0" fontId="6" fillId="14" borderId="0" xfId="0" applyFont="1" applyFill="1" applyBorder="1" applyAlignment="1">
      <alignment horizontal="center"/>
    </xf>
    <xf numFmtId="0" fontId="2" fillId="14" borderId="0" xfId="0" applyFont="1" applyFill="1" applyBorder="1"/>
    <xf numFmtId="169" fontId="2" fillId="14" borderId="0" xfId="0" applyNumberFormat="1" applyFont="1" applyFill="1" applyBorder="1"/>
    <xf numFmtId="175" fontId="7" fillId="14" borderId="0" xfId="0" applyNumberFormat="1" applyFont="1" applyFill="1" applyBorder="1"/>
    <xf numFmtId="0" fontId="0" fillId="14" borderId="0" xfId="0" applyFont="1" applyFill="1"/>
    <xf numFmtId="0" fontId="7" fillId="14" borderId="0" xfId="0" applyFont="1" applyFill="1" applyBorder="1" applyAlignment="1">
      <alignment horizontal="right"/>
    </xf>
    <xf numFmtId="0" fontId="0" fillId="14" borderId="0" xfId="0" applyFont="1" applyFill="1" applyBorder="1"/>
    <xf numFmtId="166" fontId="2" fillId="14" borderId="0" xfId="0" applyNumberFormat="1" applyFont="1" applyFill="1" applyBorder="1"/>
    <xf numFmtId="231" fontId="78" fillId="14" borderId="17" xfId="82" applyNumberFormat="1" applyFont="1" applyFill="1" applyBorder="1" applyAlignment="1">
      <alignment horizontal="center"/>
    </xf>
    <xf numFmtId="0" fontId="15" fillId="14" borderId="0" xfId="0" applyFont="1" applyFill="1"/>
    <xf numFmtId="0" fontId="9" fillId="14" borderId="0" xfId="0" applyFont="1" applyFill="1" applyBorder="1"/>
    <xf numFmtId="0" fontId="89" fillId="14" borderId="0" xfId="0" applyFont="1" applyFill="1"/>
    <xf numFmtId="169" fontId="9" fillId="14" borderId="0" xfId="0" applyNumberFormat="1" applyFont="1" applyFill="1" applyBorder="1"/>
    <xf numFmtId="0" fontId="89" fillId="14" borderId="0" xfId="0" applyFont="1" applyFill="1" applyBorder="1"/>
    <xf numFmtId="0" fontId="87" fillId="14" borderId="0" xfId="0" applyFont="1" applyFill="1"/>
    <xf numFmtId="0" fontId="89" fillId="14" borderId="1" xfId="0" applyFont="1" applyFill="1" applyBorder="1" applyAlignment="1">
      <alignment horizontal="center"/>
    </xf>
    <xf numFmtId="0" fontId="0" fillId="14" borderId="0" xfId="0" applyFill="1" applyAlignment="1">
      <alignment horizontal="center"/>
    </xf>
    <xf numFmtId="0" fontId="90" fillId="14" borderId="0" xfId="0" applyFont="1" applyFill="1"/>
    <xf numFmtId="0" fontId="87" fillId="14" borderId="0" xfId="0" applyFont="1" applyFill="1" applyAlignment="1">
      <alignment horizontal="center"/>
    </xf>
    <xf numFmtId="169" fontId="0" fillId="14" borderId="0" xfId="0" applyNumberFormat="1" applyFill="1"/>
    <xf numFmtId="0" fontId="0" fillId="0" borderId="0" xfId="0" applyAlignment="1">
      <alignment horizontal="right"/>
    </xf>
    <xf numFmtId="0" fontId="0" fillId="0" borderId="1" xfId="0" applyBorder="1"/>
    <xf numFmtId="0" fontId="42" fillId="0" borderId="0" xfId="0" applyFont="1"/>
    <xf numFmtId="0" fontId="19" fillId="0" borderId="0" xfId="0" applyFont="1" applyAlignment="1"/>
    <xf numFmtId="0" fontId="19" fillId="0" borderId="0" xfId="0" applyNumberFormat="1" applyFont="1" applyAlignment="1">
      <alignment horizontal="right"/>
    </xf>
    <xf numFmtId="0" fontId="19" fillId="0" borderId="0" xfId="0" applyNumberFormat="1" applyFont="1" applyAlignment="1"/>
    <xf numFmtId="0" fontId="23" fillId="15" borderId="0" xfId="0" applyFont="1" applyFill="1" applyAlignment="1"/>
    <xf numFmtId="0" fontId="19" fillId="16" borderId="0" xfId="0" applyNumberFormat="1" applyFont="1" applyFill="1" applyAlignment="1">
      <alignment horizontal="right"/>
    </xf>
    <xf numFmtId="0" fontId="19" fillId="16" borderId="0" xfId="0" applyNumberFormat="1" applyFont="1" applyFill="1" applyAlignment="1"/>
    <xf numFmtId="0" fontId="94" fillId="15" borderId="0" xfId="0" applyNumberFormat="1" applyFont="1" applyFill="1" applyAlignment="1">
      <alignment horizontal="right"/>
    </xf>
    <xf numFmtId="0" fontId="94" fillId="15" borderId="0" xfId="0" applyNumberFormat="1" applyFont="1" applyFill="1" applyAlignment="1"/>
    <xf numFmtId="0" fontId="95" fillId="0" borderId="0" xfId="167" applyFont="1" applyAlignment="1"/>
    <xf numFmtId="0" fontId="96" fillId="17" borderId="0" xfId="0" applyFont="1" applyFill="1" applyAlignment="1"/>
    <xf numFmtId="0" fontId="96" fillId="17" borderId="0" xfId="0" applyNumberFormat="1" applyFont="1" applyFill="1" applyAlignment="1"/>
    <xf numFmtId="0" fontId="97" fillId="0" borderId="33" xfId="0" applyFont="1" applyBorder="1" applyAlignment="1">
      <alignment horizontal="right"/>
    </xf>
    <xf numFmtId="0" fontId="42" fillId="0" borderId="34" xfId="0" applyFont="1" applyBorder="1"/>
    <xf numFmtId="0" fontId="42" fillId="0" borderId="35" xfId="0" applyFont="1" applyBorder="1"/>
    <xf numFmtId="0" fontId="97" fillId="0" borderId="36" xfId="0" applyFont="1" applyBorder="1" applyAlignment="1">
      <alignment horizontal="right"/>
    </xf>
    <xf numFmtId="0" fontId="42" fillId="0" borderId="0" xfId="0" applyFont="1" applyBorder="1"/>
    <xf numFmtId="0" fontId="42" fillId="0" borderId="37" xfId="0" applyFont="1" applyBorder="1"/>
    <xf numFmtId="0" fontId="42" fillId="0" borderId="36" xfId="0" applyFont="1" applyBorder="1"/>
    <xf numFmtId="0" fontId="42" fillId="0" borderId="37" xfId="0" applyFont="1" applyBorder="1" applyAlignment="1">
      <alignment vertical="top" wrapText="1"/>
    </xf>
    <xf numFmtId="0" fontId="42" fillId="0" borderId="0" xfId="0" applyFont="1" applyBorder="1" applyAlignment="1">
      <alignment vertical="top" wrapText="1"/>
    </xf>
    <xf numFmtId="0" fontId="42" fillId="0" borderId="38" xfId="0" applyFont="1" applyBorder="1"/>
    <xf numFmtId="22" fontId="2" fillId="0" borderId="0" xfId="0" applyNumberFormat="1" applyFont="1" applyFill="1" applyBorder="1" applyAlignment="1">
      <alignment horizontal="left"/>
    </xf>
    <xf numFmtId="0" fontId="0" fillId="0" borderId="0" xfId="0" applyAlignment="1">
      <alignment horizontal="center"/>
    </xf>
    <xf numFmtId="0" fontId="89" fillId="14" borderId="1" xfId="0" applyFont="1" applyFill="1" applyBorder="1" applyAlignment="1">
      <alignment horizontal="center"/>
    </xf>
    <xf numFmtId="0" fontId="42" fillId="0" borderId="0" xfId="0" applyFont="1" applyAlignment="1">
      <alignment horizontal="left" vertical="top" wrapText="1"/>
    </xf>
    <xf numFmtId="0" fontId="42" fillId="0" borderId="0" xfId="0" applyFont="1" applyBorder="1" applyAlignment="1">
      <alignment horizontal="left" vertical="top" wrapText="1"/>
    </xf>
    <xf numFmtId="0" fontId="42" fillId="0" borderId="37" xfId="0" applyFont="1" applyBorder="1" applyAlignment="1">
      <alignment horizontal="left" vertical="top" wrapText="1"/>
    </xf>
    <xf numFmtId="0" fontId="42" fillId="0" borderId="3" xfId="0" applyFont="1" applyBorder="1" applyAlignment="1">
      <alignment horizontal="left" vertical="top" wrapText="1"/>
    </xf>
    <xf numFmtId="0" fontId="42" fillId="0" borderId="39" xfId="0" applyFont="1" applyBorder="1" applyAlignment="1">
      <alignment horizontal="left" vertical="top" wrapText="1"/>
    </xf>
  </cellXfs>
  <cellStyles count="168">
    <cellStyle name="£ BP" xfId="1"/>
    <cellStyle name="¥ JY" xfId="2"/>
    <cellStyle name="Accounting" xfId="3"/>
    <cellStyle name="AFE" xfId="4"/>
    <cellStyle name="Arial 10" xfId="5"/>
    <cellStyle name="Arial 12" xfId="6"/>
    <cellStyle name="BLACK" xfId="7"/>
    <cellStyle name="BlackStrike" xfId="8"/>
    <cellStyle name="BlackText" xfId="9"/>
    <cellStyle name="Blank[,]" xfId="10"/>
    <cellStyle name="Blank[$]" xfId="11"/>
    <cellStyle name="Blank[1]" xfId="12"/>
    <cellStyle name="Blank[1%]" xfId="13"/>
    <cellStyle name="Blank[1$]" xfId="14"/>
    <cellStyle name="Blank[2]" xfId="15"/>
    <cellStyle name="Blank[2%]" xfId="16"/>
    <cellStyle name="Blank[2$]" xfId="17"/>
    <cellStyle name="Blank[3]" xfId="18"/>
    <cellStyle name="Blank[3$]" xfId="19"/>
    <cellStyle name="bluepercent" xfId="20"/>
    <cellStyle name="Bold/Border" xfId="21"/>
    <cellStyle name="BoldCen" xfId="22"/>
    <cellStyle name="BoldCenUnd" xfId="23"/>
    <cellStyle name="BoldText" xfId="24"/>
    <cellStyle name="Border Heavy" xfId="25"/>
    <cellStyle name="Border Thin" xfId="26"/>
    <cellStyle name="British Pound" xfId="27"/>
    <cellStyle name="Bullet" xfId="28"/>
    <cellStyle name="c" xfId="29"/>
    <cellStyle name="Calc Currency (0)" xfId="30"/>
    <cellStyle name="Case" xfId="31"/>
    <cellStyle name="check" xfId="32"/>
    <cellStyle name="column1" xfId="33"/>
    <cellStyle name="column1Big" xfId="34"/>
    <cellStyle name="column1Date" xfId="35"/>
    <cellStyle name="Comma" xfId="36" builtinId="3"/>
    <cellStyle name="Comma 0" xfId="37"/>
    <cellStyle name="Comma 2" xfId="38"/>
    <cellStyle name="Currency [2]" xfId="39"/>
    <cellStyle name="Currency 0" xfId="40"/>
    <cellStyle name="Currency 2" xfId="41"/>
    <cellStyle name="Currency 2*" xfId="42"/>
    <cellStyle name="Currency1" xfId="43"/>
    <cellStyle name="Currency2" xfId="44"/>
    <cellStyle name="Currsmall" xfId="45"/>
    <cellStyle name="Dash" xfId="46"/>
    <cellStyle name="Date" xfId="47"/>
    <cellStyle name="Date Aligned" xfId="48"/>
    <cellStyle name="Dec_0" xfId="49"/>
    <cellStyle name="Dotted Line" xfId="50"/>
    <cellStyle name="Double Accounting" xfId="51"/>
    <cellStyle name="Euro" xfId="52"/>
    <cellStyle name="FF_EURO" xfId="53"/>
    <cellStyle name="Fixlong" xfId="54"/>
    <cellStyle name="Footnote" xfId="55"/>
    <cellStyle name="Formula" xfId="56"/>
    <cellStyle name="grayText2" xfId="57"/>
    <cellStyle name="grayText2Big" xfId="58"/>
    <cellStyle name="Green_$_1_Dec" xfId="59"/>
    <cellStyle name="Hard Percent" xfId="60"/>
    <cellStyle name="Header" xfId="61"/>
    <cellStyle name="Header1" xfId="62"/>
    <cellStyle name="Header2" xfId="63"/>
    <cellStyle name="heading" xfId="64"/>
    <cellStyle name="HeadingS" xfId="65"/>
    <cellStyle name="Input0" xfId="66"/>
    <cellStyle name="Input1" xfId="67"/>
    <cellStyle name="Input2" xfId="68"/>
    <cellStyle name="InputBlueFont" xfId="69"/>
    <cellStyle name="InputCurrency" xfId="70"/>
    <cellStyle name="InputCurrency2" xfId="71"/>
    <cellStyle name="InputNormal" xfId="72"/>
    <cellStyle name="InputPercent1" xfId="73"/>
    <cellStyle name="Invisible" xfId="167"/>
    <cellStyle name="Italics" xfId="74"/>
    <cellStyle name="kopregel" xfId="75"/>
    <cellStyle name="Linked" xfId="76"/>
    <cellStyle name="Multiple" xfId="77"/>
    <cellStyle name="Multiple[,]" xfId="78"/>
    <cellStyle name="Multiple[1]" xfId="79"/>
    <cellStyle name="Multiple[2]" xfId="80"/>
    <cellStyle name="Multiple1" xfId="81"/>
    <cellStyle name="Normal" xfId="0" builtinId="0"/>
    <cellStyle name="Normal_PIGLET Current" xfId="82"/>
    <cellStyle name="Normal_Project Halo - All Bank Model (4-5-05) v1" xfId="83"/>
    <cellStyle name="Normal0" xfId="84"/>
    <cellStyle name="Normal1" xfId="85"/>
    <cellStyle name="Normal2" xfId="86"/>
    <cellStyle name="NormalBlue" xfId="87"/>
    <cellStyle name="NormalBold" xfId="88"/>
    <cellStyle name="NormalCurrency" xfId="89"/>
    <cellStyle name="NormalHelv" xfId="90"/>
    <cellStyle name="NOT" xfId="91"/>
    <cellStyle name="NPLODE" xfId="92"/>
    <cellStyle name="Num1" xfId="93"/>
    <cellStyle name="num1Style" xfId="94"/>
    <cellStyle name="num1Styleb" xfId="95"/>
    <cellStyle name="Num2" xfId="96"/>
    <cellStyle name="num4Style" xfId="97"/>
    <cellStyle name="num4Styleb" xfId="98"/>
    <cellStyle name="number" xfId="99"/>
    <cellStyle name="numPStyle" xfId="100"/>
    <cellStyle name="numPStyleb" xfId="101"/>
    <cellStyle name="numXStyle" xfId="102"/>
    <cellStyle name="numXStyleb" xfId="103"/>
    <cellStyle name="onedec" xfId="104"/>
    <cellStyle name="Page Heading" xfId="105"/>
    <cellStyle name="Page Heading Large" xfId="106"/>
    <cellStyle name="Page Heading Small" xfId="107"/>
    <cellStyle name="Page Number" xfId="108"/>
    <cellStyle name="PageSubTitle" xfId="109"/>
    <cellStyle name="PageTitle" xfId="110"/>
    <cellStyle name="PB Table Heading" xfId="111"/>
    <cellStyle name="PB Table Highlight1" xfId="112"/>
    <cellStyle name="PB Table Highlight2" xfId="113"/>
    <cellStyle name="PB Table Highlight3" xfId="114"/>
    <cellStyle name="PB Table Standard Row" xfId="115"/>
    <cellStyle name="PB Table Subtotal Row" xfId="116"/>
    <cellStyle name="PB Table Total Row" xfId="117"/>
    <cellStyle name="Perc1" xfId="118"/>
    <cellStyle name="Percent" xfId="119" builtinId="5"/>
    <cellStyle name="Percent Hard" xfId="120"/>
    <cellStyle name="Percent1" xfId="121"/>
    <cellStyle name="Perlong" xfId="122"/>
    <cellStyle name="Pound" xfId="123"/>
    <cellStyle name="Pounds" xfId="124"/>
    <cellStyle name="Private" xfId="125"/>
    <cellStyle name="Private1" xfId="126"/>
    <cellStyle name="PS_Deptls" xfId="127"/>
    <cellStyle name="PSChar" xfId="128"/>
    <cellStyle name="PSHeading" xfId="129"/>
    <cellStyle name="PSSpacer" xfId="130"/>
    <cellStyle name="s" xfId="131"/>
    <cellStyle name="s_DCFLBO1" xfId="132"/>
    <cellStyle name="s_DCFLBO1_1" xfId="133"/>
    <cellStyle name="ScotchRule" xfId="134"/>
    <cellStyle name="Shaded" xfId="135"/>
    <cellStyle name="Single Accounting" xfId="136"/>
    <cellStyle name="Standaard_TELECOM" xfId="137"/>
    <cellStyle name="Stock Price" xfId="138"/>
    <cellStyle name="Subtitle" xfId="139"/>
    <cellStyle name="Subtotal" xfId="140"/>
    <cellStyle name="Summary" xfId="141"/>
    <cellStyle name="t" xfId="142"/>
    <cellStyle name="Table Col Head" xfId="143"/>
    <cellStyle name="Table Head" xfId="144"/>
    <cellStyle name="Table Head Aligned" xfId="145"/>
    <cellStyle name="Table Head Blue" xfId="146"/>
    <cellStyle name="Table Head Green" xfId="147"/>
    <cellStyle name="Table Sub Head" xfId="148"/>
    <cellStyle name="Table Title" xfId="149"/>
    <cellStyle name="Table Units" xfId="150"/>
    <cellStyle name="TableBase" xfId="151"/>
    <cellStyle name="TableHead" xfId="152"/>
    <cellStyle name="Text" xfId="153"/>
    <cellStyle name="Time" xfId="154"/>
    <cellStyle name="Times 10" xfId="155"/>
    <cellStyle name="Times 12" xfId="156"/>
    <cellStyle name="TitleCenter" xfId="157"/>
    <cellStyle name="Top_$" xfId="158"/>
    <cellStyle name="topline" xfId="159"/>
    <cellStyle name="TransVal" xfId="160"/>
    <cellStyle name="WhitePattern" xfId="161"/>
    <cellStyle name="WhitePattern1" xfId="162"/>
    <cellStyle name="WhiteText" xfId="163"/>
    <cellStyle name="year" xfId="164"/>
    <cellStyle name="Yen" xfId="165"/>
    <cellStyle name="Yes_No" xfId="166"/>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4" Type="http://schemas.openxmlformats.org/officeDocument/2006/relationships/externalLink" Target="externalLinks/externalLink7.xml"/><Relationship Id="rId15" Type="http://schemas.openxmlformats.org/officeDocument/2006/relationships/externalLink" Target="externalLinks/externalLink8.xml"/><Relationship Id="rId16" Type="http://schemas.openxmlformats.org/officeDocument/2006/relationships/externalLink" Target="externalLinks/externalLink9.xml"/><Relationship Id="rId17" Type="http://schemas.openxmlformats.org/officeDocument/2006/relationships/externalLink" Target="externalLinks/externalLink10.xml"/><Relationship Id="rId18" Type="http://schemas.openxmlformats.org/officeDocument/2006/relationships/externalLink" Target="externalLinks/externalLink11.xml"/><Relationship Id="rId19" Type="http://schemas.openxmlformats.org/officeDocument/2006/relationships/externalLink" Target="externalLinks/externalLink12.xml"/><Relationship Id="rId50" Type="http://schemas.openxmlformats.org/officeDocument/2006/relationships/theme" Target="theme/theme1.xml"/><Relationship Id="rId51" Type="http://schemas.openxmlformats.org/officeDocument/2006/relationships/styles" Target="styles.xml"/><Relationship Id="rId52" Type="http://schemas.openxmlformats.org/officeDocument/2006/relationships/sharedStrings" Target="sharedStrings.xml"/><Relationship Id="rId53" Type="http://schemas.openxmlformats.org/officeDocument/2006/relationships/calcChain" Target="calcChain.xml"/><Relationship Id="rId40" Type="http://schemas.openxmlformats.org/officeDocument/2006/relationships/externalLink" Target="externalLinks/externalLink33.xml"/><Relationship Id="rId41" Type="http://schemas.openxmlformats.org/officeDocument/2006/relationships/externalLink" Target="externalLinks/externalLink34.xml"/><Relationship Id="rId42" Type="http://schemas.openxmlformats.org/officeDocument/2006/relationships/externalLink" Target="externalLinks/externalLink35.xml"/><Relationship Id="rId43" Type="http://schemas.openxmlformats.org/officeDocument/2006/relationships/externalLink" Target="externalLinks/externalLink36.xml"/><Relationship Id="rId44" Type="http://schemas.openxmlformats.org/officeDocument/2006/relationships/externalLink" Target="externalLinks/externalLink37.xml"/><Relationship Id="rId45" Type="http://schemas.openxmlformats.org/officeDocument/2006/relationships/externalLink" Target="externalLinks/externalLink38.xml"/><Relationship Id="rId46" Type="http://schemas.openxmlformats.org/officeDocument/2006/relationships/externalLink" Target="externalLinks/externalLink39.xml"/><Relationship Id="rId47" Type="http://schemas.openxmlformats.org/officeDocument/2006/relationships/externalLink" Target="externalLinks/externalLink40.xml"/><Relationship Id="rId48" Type="http://schemas.openxmlformats.org/officeDocument/2006/relationships/externalLink" Target="externalLinks/externalLink41.xml"/><Relationship Id="rId49" Type="http://schemas.openxmlformats.org/officeDocument/2006/relationships/externalLink" Target="externalLinks/externalLink4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30" Type="http://schemas.openxmlformats.org/officeDocument/2006/relationships/externalLink" Target="externalLinks/externalLink23.xml"/><Relationship Id="rId31" Type="http://schemas.openxmlformats.org/officeDocument/2006/relationships/externalLink" Target="externalLinks/externalLink24.xml"/><Relationship Id="rId32" Type="http://schemas.openxmlformats.org/officeDocument/2006/relationships/externalLink" Target="externalLinks/externalLink25.xml"/><Relationship Id="rId33" Type="http://schemas.openxmlformats.org/officeDocument/2006/relationships/externalLink" Target="externalLinks/externalLink26.xml"/><Relationship Id="rId34" Type="http://schemas.openxmlformats.org/officeDocument/2006/relationships/externalLink" Target="externalLinks/externalLink27.xml"/><Relationship Id="rId35" Type="http://schemas.openxmlformats.org/officeDocument/2006/relationships/externalLink" Target="externalLinks/externalLink28.xml"/><Relationship Id="rId36" Type="http://schemas.openxmlformats.org/officeDocument/2006/relationships/externalLink" Target="externalLinks/externalLink29.xml"/><Relationship Id="rId37" Type="http://schemas.openxmlformats.org/officeDocument/2006/relationships/externalLink" Target="externalLinks/externalLink30.xml"/><Relationship Id="rId38" Type="http://schemas.openxmlformats.org/officeDocument/2006/relationships/externalLink" Target="externalLinks/externalLink31.xml"/><Relationship Id="rId39" Type="http://schemas.openxmlformats.org/officeDocument/2006/relationships/externalLink" Target="externalLinks/externalLink32.xml"/><Relationship Id="rId20" Type="http://schemas.openxmlformats.org/officeDocument/2006/relationships/externalLink" Target="externalLinks/externalLink13.xml"/><Relationship Id="rId21" Type="http://schemas.openxmlformats.org/officeDocument/2006/relationships/externalLink" Target="externalLinks/externalLink14.xml"/><Relationship Id="rId22" Type="http://schemas.openxmlformats.org/officeDocument/2006/relationships/externalLink" Target="externalLinks/externalLink15.xml"/><Relationship Id="rId23" Type="http://schemas.openxmlformats.org/officeDocument/2006/relationships/externalLink" Target="externalLinks/externalLink16.xml"/><Relationship Id="rId24" Type="http://schemas.openxmlformats.org/officeDocument/2006/relationships/externalLink" Target="externalLinks/externalLink17.xml"/><Relationship Id="rId25" Type="http://schemas.openxmlformats.org/officeDocument/2006/relationships/externalLink" Target="externalLinks/externalLink18.xml"/><Relationship Id="rId26" Type="http://schemas.openxmlformats.org/officeDocument/2006/relationships/externalLink" Target="externalLinks/externalLink19.xml"/><Relationship Id="rId27" Type="http://schemas.openxmlformats.org/officeDocument/2006/relationships/externalLink" Target="externalLinks/externalLink20.xml"/><Relationship Id="rId28" Type="http://schemas.openxmlformats.org/officeDocument/2006/relationships/externalLink" Target="externalLinks/externalLink21.xml"/><Relationship Id="rId29" Type="http://schemas.openxmlformats.org/officeDocument/2006/relationships/externalLink" Target="externalLinks/externalLink22.xml"/><Relationship Id="rId10" Type="http://schemas.openxmlformats.org/officeDocument/2006/relationships/externalLink" Target="externalLinks/externalLink3.xml"/><Relationship Id="rId11" Type="http://schemas.openxmlformats.org/officeDocument/2006/relationships/externalLink" Target="externalLinks/externalLink4.xml"/><Relationship Id="rId12"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1390650</xdr:colOff>
      <xdr:row>3</xdr:row>
      <xdr:rowOff>9525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096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180975</xdr:colOff>
      <xdr:row>0</xdr:row>
      <xdr:rowOff>95250</xdr:rowOff>
    </xdr:from>
    <xdr:ext cx="6638095" cy="4238095"/>
    <xdr:pic>
      <xdr:nvPicPr>
        <xdr:cNvPr id="2" name="Picture 1"/>
        <xdr:cNvPicPr>
          <a:picLocks noChangeAspect="1"/>
        </xdr:cNvPicPr>
      </xdr:nvPicPr>
      <xdr:blipFill>
        <a:blip xmlns:r="http://schemas.openxmlformats.org/officeDocument/2006/relationships" r:embed="rId1"/>
        <a:stretch>
          <a:fillRect/>
        </a:stretch>
      </xdr:blipFill>
      <xdr:spPr>
        <a:xfrm>
          <a:off x="180975" y="95250"/>
          <a:ext cx="6638095" cy="42380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M&amp;A/Shealy/Sheets/sysin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Finance%20and%20Treasury/finance/Financial%20Analysis/Projects/PGEQ%20Sale/Models/Base%20Case%20980323-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LBO/Rothenb/Models%20and%20Comp%20Templates/LBO%20Models/PIGLET%20Curr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amp;A/BROWDER/CD&amp;R/Interlake/Models/DCF.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IBD/ALPHA_A/ADMINISTAFF/SPREADSHEETS/ASF%20LBO%20v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MOD-other/lin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giangiacomo/Bakery%20Chef/BakeryChef%20Mini_Buyout_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industry/Internet/Comps%20&amp;%20Quals/Trading%20Comps/Business%20Services/Call%20centres%20comps%20sheet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UMMARY"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reuarc01\ibd\wells\industry\Internet\Comps%20&amp;%20Quals\Trading%20Comps\New%20Media\Old\Internet%20-%20comps%20shee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Workpapers%202001/TO%20BANKS/2002%20pro-forma%20bank%20budg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ion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EMP/Project%20Tiger/Sprdshts/M&amp;A%20-%20HSX/M&amp;A%20-%20HSX/Bryan's%20Misc%20Analysi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Ibd/Alpha_O/On%20Assignment/Project%20Next/Merger%20Model/Models%20for%209_6_02%20Pitch/Merger%20Model%20-%20MASTE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OVER"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IBD/Alpha_O/On%20Assignment/Valuation/mergercon%20v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E/INDUSTRY/SPIELMAN/Nestle/merger1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Ibd/Alpha_K/KForce/Spreadsheets/November%207,%202002/Spreadsheets/KFRC%20MCs%20v5.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industry/Internet/Comps%20&amp;%20Quals/Trading%20Comps/Business%20Services/Business%20Services%20Comp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IBD/Alpha_K/K2/spreadsheets/k2%20Financial%20Model%20v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TEMP/BaseCas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IBD/Alpha_S/Security/Spreadsheets/Comp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XMODEL"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A/Ibd/Alpha_W/Wackenhut%20Corrections/Project%20Badminton/Model/GEO_GSL%20Merger%20Model/GEO_GSL%20Merger%20Model_v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uments%20and%20Settings/fkragten/Local%20Settings/Temporary%20Internet%20Files/OLK1A2/Educate%20Corp%20Model_3-2-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Excel/ChristmasTree/DCF/DCF_ver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Shared/Subramanian/CSR/Break_up.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EMP/KFY-EV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pls5/data/CFD/DEALS/CHANNEL/CHANMOD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CFD/DEALS/CHANNEL/SINCOFF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A/GENCO_APPLE_PIE4.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iangiacomo/Sylvan/New%20Buyout/New%20K-12%20Buyout%20Model_3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giangiacomo/Hayes%20Lemmerz/Distressed%20Investment/Hayes_bond_analysis_8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UIBD07/IBDSHARE2/ISPs/France%20Telecom/Wanado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windows/TEMP/HW%20-Consol%20Model-31-VS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BUDGET"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IBD/Alpha_L/LECG/Spreadsheets/dcf2002v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EXCEL32/NEWAPPS97/STKAPPS/closep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Document/ALPHA_M/MATTEL/PRESENT/MAT%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bd/Alpha_H/Homebuilding/Comps/Compco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CORE/Project%20Block/MC%20and%20Valuation-CCA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GTQ_FS_01/SYS/finance/Financial%20Analysis/Projects/5%20Year%20Plan/Project%20Files/PGTQ-3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Integration"/>
    </sheetNames>
    <sheetDataSet>
      <sheetData sheetId="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Financials"/>
      <sheetName val="Assumptions"/>
      <sheetName val="FSUS"/>
      <sheetName val="Results"/>
      <sheetName val="Gearing"/>
      <sheetName val="CT"/>
      <sheetName val="PT"/>
      <sheetName val="Book Depr"/>
      <sheetName val="Austral Tax Depr"/>
      <sheetName val="US Tax Dep"/>
      <sheetName val="P1"/>
      <sheetName val="FSFinal"/>
      <sheetName val="C1-Income"/>
      <sheetName val="Capitalizaton"/>
      <sheetName val="EPS1"/>
      <sheetName val="Cover"/>
      <sheetName val="EPS2"/>
      <sheetName val="Macros1"/>
      <sheetName val="Macros2"/>
      <sheetName val="Macros3"/>
      <sheetName val="Macros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LBO"/>
      <sheetName val="Fin'g"/>
      <sheetName val="Drivers &amp; Assumptions"/>
      <sheetName val="Revs-UNUSED"/>
      <sheetName val="Module1"/>
      <sheetName val="Module2"/>
    </sheetNames>
    <sheetDataSet>
      <sheetData sheetId="0"/>
      <sheetData sheetId="1"/>
      <sheetData sheetId="2"/>
      <sheetData sheetId="3"/>
      <sheetData sheetId="4" refreshError="1"/>
      <sheetData sheetId="5"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ummary"/>
      <sheetName val="Advanstar"/>
      <sheetName val="Co. C"/>
      <sheetName val="Synergies or Adjustments"/>
      <sheetName val="Co. E+C "/>
      <sheetName val="Module1"/>
      <sheetName val="DCF"/>
    </sheetNames>
    <sheetDataSet>
      <sheetData sheetId="0"/>
      <sheetData sheetId="1"/>
      <sheetData sheetId="2"/>
      <sheetData sheetId="3"/>
      <sheetData sheetId="4"/>
      <sheetData sheetId="5" refreshError="1"/>
      <sheetData sheetId="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SF"/>
      <sheetName val="__FDSCACHE__"/>
      <sheetName val="Output"/>
      <sheetName val="Model"/>
      <sheetName val="Graphs"/>
    </sheetNames>
    <sheetDataSet>
      <sheetData sheetId="0"/>
      <sheetData sheetId="1"/>
      <sheetData sheetId="2"/>
      <sheetData sheetId="3"/>
      <sheetData sheetId="4"/>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link"/>
      <sheetName val="quickmodels"/>
      <sheetName val="CAPEX"/>
      <sheetName val="#REF"/>
      <sheetName val="AcqBSCF"/>
      <sheetName val="GenCo"/>
      <sheetName val="Financials"/>
      <sheetName val="Assumptions"/>
      <sheetName val="SUMMARY"/>
      <sheetName val="COVER"/>
      <sheetName val="US GenCo"/>
      <sheetName val="C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Assumptions"/>
      <sheetName val="Financials"/>
      <sheetName val="Summary Output"/>
      <sheetName val="Print(ctrl-e)"/>
    </sheetNames>
    <sheetDataSet>
      <sheetData sheetId="0">
        <row r="6">
          <cell r="D6">
            <v>6.5</v>
          </cell>
        </row>
        <row r="7">
          <cell r="D7">
            <v>4.25</v>
          </cell>
        </row>
        <row r="8">
          <cell r="D8">
            <v>3</v>
          </cell>
        </row>
        <row r="9">
          <cell r="D9">
            <v>6.5</v>
          </cell>
        </row>
      </sheetData>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__FDSCACHE__"/>
      <sheetName val="DATA"/>
      <sheetName val="Call Centre Benchmarking"/>
      <sheetName val="Output for Teletech prez (temp)"/>
      <sheetName val="Revenue Calendarisation"/>
      <sheetName val="EBITDA Calendarisation"/>
      <sheetName val="EBIT Calendarisation"/>
      <sheetName val="Net Income Calendarisation"/>
      <sheetName val="EPS Calendarisation"/>
      <sheetName val="Output (Marco)"/>
      <sheetName val="Charts"/>
      <sheetName val="Sheet1"/>
      <sheetName val="EBITDA Margin"/>
      <sheetName val="OutputNL_DPWN"/>
      <sheetName val="OutputNL_ SNT_SRT"/>
      <sheetName val="Profile Output"/>
      <sheetName val="Triton Output"/>
    </sheetNames>
    <sheetDataSet>
      <sheetData sheetId="0" refreshError="1"/>
      <sheetData sheetId="1"/>
      <sheetData sheetId="2">
        <row r="9">
          <cell r="A9" t="str">
            <v>APAC</v>
          </cell>
          <cell r="B9" t="str">
            <v>APAC</v>
          </cell>
          <cell r="D9" t="str">
            <v>Theodore Schwartz</v>
          </cell>
          <cell r="F9">
            <v>177.11104838399999</v>
          </cell>
          <cell r="H9">
            <v>425.05799999999999</v>
          </cell>
          <cell r="J9">
            <v>427.64499999999998</v>
          </cell>
          <cell r="L9">
            <v>464.35500000000002</v>
          </cell>
          <cell r="N9">
            <v>486.57883887599996</v>
          </cell>
          <cell r="P9">
            <v>4.5203766057768213E-2</v>
          </cell>
          <cell r="R9">
            <v>67</v>
          </cell>
          <cell r="T9">
            <v>64.599999999999994</v>
          </cell>
          <cell r="V9">
            <v>67.25200000000001</v>
          </cell>
          <cell r="X9">
            <v>46.238401008000004</v>
          </cell>
          <cell r="Z9">
            <v>1.8788320100644462E-3</v>
          </cell>
          <cell r="AB9">
            <v>9.5027562470268931E-2</v>
          </cell>
          <cell r="AD9">
            <v>48</v>
          </cell>
          <cell r="AF9">
            <v>9.1807328089811318</v>
          </cell>
          <cell r="AH9">
            <v>16000</v>
          </cell>
          <cell r="AJ9">
            <v>333.33333333333331</v>
          </cell>
          <cell r="AL9">
            <v>30411.177429749998</v>
          </cell>
          <cell r="AN9">
            <v>10500</v>
          </cell>
          <cell r="AP9">
            <v>46340.841797714282</v>
          </cell>
          <cell r="AR9" t="str">
            <v>64/36/0</v>
          </cell>
          <cell r="AT9" t="str">
            <v>UPS / 15%</v>
          </cell>
          <cell r="AV9" t="str">
            <v>N. America</v>
          </cell>
        </row>
        <row r="10">
          <cell r="A10" t="str">
            <v>CVG</v>
          </cell>
          <cell r="B10" t="str">
            <v xml:space="preserve">Convergys </v>
          </cell>
          <cell r="D10" t="str">
            <v>Cincinatti Bell/AT&amp;T</v>
          </cell>
          <cell r="F10">
            <v>5692.5699052114496</v>
          </cell>
          <cell r="H10">
            <v>869.9</v>
          </cell>
          <cell r="J10">
            <v>1110.9000000000001</v>
          </cell>
          <cell r="L10">
            <v>1395.5</v>
          </cell>
          <cell r="N10">
            <v>2633.0200573999996</v>
          </cell>
          <cell r="P10">
            <v>0.26657308520220768</v>
          </cell>
          <cell r="R10">
            <v>149.4</v>
          </cell>
          <cell r="T10">
            <v>206.5</v>
          </cell>
          <cell r="V10">
            <v>271.3</v>
          </cell>
          <cell r="X10">
            <v>615.76315829999987</v>
          </cell>
          <cell r="Z10">
            <v>0.34756461374568048</v>
          </cell>
          <cell r="AB10">
            <v>0.23386193225889854</v>
          </cell>
          <cell r="AD10">
            <v>46</v>
          </cell>
          <cell r="AF10">
            <v>30.336956521739129</v>
          </cell>
          <cell r="AH10">
            <v>44000</v>
          </cell>
          <cell r="AJ10">
            <v>956.52173913043475</v>
          </cell>
          <cell r="AL10">
            <v>59841.364940909079</v>
          </cell>
          <cell r="AN10">
            <v>25500</v>
          </cell>
          <cell r="AP10">
            <v>54694.117647058825</v>
          </cell>
          <cell r="AR10" t="str">
            <v>59/6/35</v>
          </cell>
          <cell r="AT10" t="str">
            <v>SBC, AT&amp;T, Cincinnati Bell / top 5-6%</v>
          </cell>
          <cell r="AV10" t="str">
            <v>9 countries</v>
          </cell>
        </row>
        <row r="11">
          <cell r="A11" t="str">
            <v>ICTG</v>
          </cell>
          <cell r="B11" t="str">
            <v>ICT Group</v>
          </cell>
          <cell r="D11" t="str">
            <v>MBO 1987</v>
          </cell>
          <cell r="F11">
            <v>340.20010338590623</v>
          </cell>
          <cell r="H11">
            <v>120.98189000000001</v>
          </cell>
          <cell r="J11">
            <v>153.04946699999999</v>
          </cell>
          <cell r="L11">
            <v>198.60941399999999</v>
          </cell>
          <cell r="N11">
            <v>271.51671970000001</v>
          </cell>
          <cell r="P11">
            <v>0.28126727105730298</v>
          </cell>
          <cell r="R11">
            <v>10.049132</v>
          </cell>
          <cell r="T11">
            <v>16.583323999999998</v>
          </cell>
          <cell r="V11">
            <v>21.859427</v>
          </cell>
          <cell r="X11">
            <v>28.237738848799996</v>
          </cell>
          <cell r="Z11">
            <v>0.4748746509363464</v>
          </cell>
          <cell r="AB11">
            <v>0.10399999999999998</v>
          </cell>
          <cell r="AD11">
            <v>44</v>
          </cell>
          <cell r="AF11">
            <v>5.2265635263157888</v>
          </cell>
          <cell r="AH11">
            <v>8800</v>
          </cell>
          <cell r="AJ11">
            <v>200</v>
          </cell>
          <cell r="AL11">
            <v>30854.172693181819</v>
          </cell>
          <cell r="AN11">
            <v>6600</v>
          </cell>
          <cell r="AP11">
            <v>41138.896924242428</v>
          </cell>
          <cell r="AR11" t="str">
            <v>37/63</v>
          </cell>
          <cell r="AT11" t="str">
            <v>JC Penney Life Insurance / 17%</v>
          </cell>
          <cell r="AV11" t="str">
            <v>N. America, UK, Australia</v>
          </cell>
        </row>
        <row r="12">
          <cell r="A12" t="str">
            <v>RMHT</v>
          </cell>
          <cell r="B12" t="str">
            <v>RMH Teleservices</v>
          </cell>
          <cell r="D12" t="str">
            <v>R. Hansell &amp; M. Lucci (Founders)</v>
          </cell>
          <cell r="F12">
            <v>408.68741421704345</v>
          </cell>
          <cell r="H12">
            <v>52.433999999999997</v>
          </cell>
          <cell r="J12">
            <v>80.317999999999998</v>
          </cell>
          <cell r="L12">
            <v>132.13999999999999</v>
          </cell>
          <cell r="N12">
            <v>219.89251848625</v>
          </cell>
          <cell r="P12">
            <v>0.58748875034720349</v>
          </cell>
          <cell r="R12">
            <v>1.9510000000000001</v>
          </cell>
          <cell r="T12">
            <v>3.98</v>
          </cell>
          <cell r="V12">
            <v>7.49</v>
          </cell>
          <cell r="X12">
            <v>0.42662050400000034</v>
          </cell>
          <cell r="Z12">
            <v>0.95935114104148367</v>
          </cell>
          <cell r="AB12">
            <v>1.940131965093106E-3</v>
          </cell>
          <cell r="AD12">
            <v>24</v>
          </cell>
          <cell r="AF12">
            <v>5.5058333333333325</v>
          </cell>
          <cell r="AH12">
            <v>7500</v>
          </cell>
          <cell r="AJ12">
            <v>312.5</v>
          </cell>
          <cell r="AL12">
            <v>29319.002464833331</v>
          </cell>
          <cell r="AN12">
            <v>5417</v>
          </cell>
          <cell r="AP12">
            <v>40593.043840917482</v>
          </cell>
          <cell r="AR12" t="str">
            <v>40/60</v>
          </cell>
          <cell r="AT12" t="str">
            <v>Top 2 / 49%</v>
          </cell>
          <cell r="AV12" t="str">
            <v>N. America</v>
          </cell>
        </row>
        <row r="13">
          <cell r="A13" t="str">
            <v>SWW</v>
          </cell>
          <cell r="B13" t="str">
            <v>Sitel</v>
          </cell>
          <cell r="D13" t="str">
            <v>J. Lynch (Founder)</v>
          </cell>
          <cell r="F13">
            <v>261.56352728831661</v>
          </cell>
          <cell r="H13">
            <v>586.31799999999998</v>
          </cell>
          <cell r="J13">
            <v>737.52200000000005</v>
          </cell>
          <cell r="L13">
            <v>764.447</v>
          </cell>
          <cell r="N13">
            <v>822.66048719199989</v>
          </cell>
          <cell r="P13">
            <v>0.14184479540971773</v>
          </cell>
          <cell r="R13">
            <v>56.68</v>
          </cell>
          <cell r="T13">
            <v>73.89200000000001</v>
          </cell>
          <cell r="V13">
            <v>86.427999999999997</v>
          </cell>
          <cell r="X13">
            <v>61.699536539399993</v>
          </cell>
          <cell r="Z13">
            <v>0.23484461120905387</v>
          </cell>
          <cell r="AB13">
            <v>7.4999999999999997E-2</v>
          </cell>
          <cell r="AD13">
            <v>60</v>
          </cell>
          <cell r="AF13">
            <v>12.740783333333333</v>
          </cell>
          <cell r="AH13">
            <v>24000</v>
          </cell>
          <cell r="AJ13">
            <v>400</v>
          </cell>
          <cell r="AL13">
            <v>34277.520299666663</v>
          </cell>
          <cell r="AN13">
            <v>17537</v>
          </cell>
          <cell r="AP13">
            <v>46909.98957586816</v>
          </cell>
          <cell r="AR13" t="str">
            <v>56/34/10</v>
          </cell>
          <cell r="AT13" t="str">
            <v>General Motors / 20.2%</v>
          </cell>
          <cell r="AV13" t="str">
            <v>19 countries</v>
          </cell>
        </row>
        <row r="14">
          <cell r="A14" t="str">
            <v>SNT</v>
          </cell>
          <cell r="B14" t="str">
            <v>SNT</v>
          </cell>
          <cell r="D14" t="str">
            <v>Tobias Walraven / KPN</v>
          </cell>
          <cell r="F14">
            <v>304.9577771260997</v>
          </cell>
          <cell r="H14">
            <v>44</v>
          </cell>
          <cell r="J14">
            <v>81</v>
          </cell>
          <cell r="L14">
            <v>99</v>
          </cell>
          <cell r="N14">
            <v>317.96800000000002</v>
          </cell>
          <cell r="P14">
            <v>0.5</v>
          </cell>
          <cell r="R14">
            <v>8.3000000000000007</v>
          </cell>
          <cell r="T14">
            <v>16</v>
          </cell>
          <cell r="V14">
            <v>19</v>
          </cell>
          <cell r="X14">
            <v>39.420999999999999</v>
          </cell>
          <cell r="Z14">
            <v>0.51299591093499775</v>
          </cell>
          <cell r="AB14">
            <v>0.12397788456700044</v>
          </cell>
          <cell r="AD14">
            <v>56</v>
          </cell>
          <cell r="AF14">
            <v>2.8285714285714287</v>
          </cell>
          <cell r="AH14">
            <v>15000</v>
          </cell>
          <cell r="AJ14">
            <v>267.85714285714283</v>
          </cell>
          <cell r="AL14">
            <v>21197.866666666669</v>
          </cell>
          <cell r="AN14">
            <v>7500</v>
          </cell>
          <cell r="AP14">
            <v>42395.733333333337</v>
          </cell>
          <cell r="AT14" t="str">
            <v>KPN</v>
          </cell>
          <cell r="AV14" t="str">
            <v>8 countries</v>
          </cell>
        </row>
        <row r="15">
          <cell r="A15" t="str">
            <v>RCF</v>
          </cell>
          <cell r="B15" t="str">
            <v>SR Teleperformance</v>
          </cell>
          <cell r="D15" t="str">
            <v>Merger of SDPS and Rochefortaise</v>
          </cell>
          <cell r="F15">
            <v>954.73335599999996</v>
          </cell>
          <cell r="H15">
            <v>398.54472000000004</v>
          </cell>
          <cell r="J15">
            <v>501.55300000000005</v>
          </cell>
          <cell r="L15">
            <v>570.90840000000003</v>
          </cell>
          <cell r="N15">
            <v>800</v>
          </cell>
          <cell r="P15">
            <v>0.19686367578259278</v>
          </cell>
          <cell r="R15">
            <v>52.618170000000006</v>
          </cell>
          <cell r="T15">
            <v>58.736600000000003</v>
          </cell>
          <cell r="V15">
            <v>68.823099999999997</v>
          </cell>
          <cell r="X15">
            <v>91</v>
          </cell>
          <cell r="Z15">
            <v>0.14366609290477994</v>
          </cell>
          <cell r="AB15">
            <v>0.11375</v>
          </cell>
          <cell r="AD15">
            <v>129</v>
          </cell>
          <cell r="AF15">
            <v>3.3192348837209309</v>
          </cell>
          <cell r="AH15">
            <v>23000</v>
          </cell>
          <cell r="AJ15">
            <v>178.29457364341084</v>
          </cell>
          <cell r="AL15">
            <v>34782.608695652176</v>
          </cell>
          <cell r="AN15">
            <v>14000</v>
          </cell>
          <cell r="AP15">
            <v>42857.142857142855</v>
          </cell>
          <cell r="AR15" t="str">
            <v>45/50/5</v>
          </cell>
          <cell r="AT15" t="str">
            <v>Top 5 / 35%</v>
          </cell>
          <cell r="AV15" t="str">
            <v>30 countries</v>
          </cell>
        </row>
        <row r="16">
          <cell r="A16" t="str">
            <v>SYKE</v>
          </cell>
          <cell r="B16" t="str">
            <v>Sykes</v>
          </cell>
          <cell r="D16" t="str">
            <v>J. Sykes (Founder)</v>
          </cell>
          <cell r="F16">
            <v>437.35692873401229</v>
          </cell>
          <cell r="H16">
            <v>460.10199999999998</v>
          </cell>
          <cell r="J16">
            <v>572.74199999999996</v>
          </cell>
          <cell r="L16">
            <v>603.60599999999999</v>
          </cell>
          <cell r="N16">
            <v>563.59518613799992</v>
          </cell>
          <cell r="P16">
            <v>0.14538031143836894</v>
          </cell>
          <cell r="R16">
            <v>68.971999999999994</v>
          </cell>
          <cell r="T16">
            <v>80.585999999999999</v>
          </cell>
          <cell r="V16">
            <v>54.989000000000004</v>
          </cell>
          <cell r="X16">
            <v>58.038542607999965</v>
          </cell>
          <cell r="Z16">
            <v>-0.10710271753261646</v>
          </cell>
          <cell r="AB16">
            <v>0.10297913118404253</v>
          </cell>
          <cell r="AD16">
            <v>44</v>
          </cell>
          <cell r="AF16">
            <v>13.718318181818182</v>
          </cell>
          <cell r="AH16">
            <v>17055</v>
          </cell>
          <cell r="AJ16">
            <v>387.61363636363637</v>
          </cell>
          <cell r="AL16">
            <v>33045.745302726471</v>
          </cell>
          <cell r="AN16">
            <v>14800</v>
          </cell>
          <cell r="AP16">
            <v>38080.755820135128</v>
          </cell>
          <cell r="AR16" t="str">
            <v>87/0/13</v>
          </cell>
          <cell r="AT16" t="str">
            <v>No client &gt;10%</v>
          </cell>
          <cell r="AV16" t="str">
            <v>15 countries</v>
          </cell>
        </row>
        <row r="17">
          <cell r="A17" t="str">
            <v>TTEC</v>
          </cell>
          <cell r="B17" t="str">
            <v>Teletech</v>
          </cell>
          <cell r="D17" t="str">
            <v>K. Tuchman (Founder)</v>
          </cell>
          <cell r="F17">
            <v>1103.50081646628</v>
          </cell>
          <cell r="H17">
            <v>424.87700000000001</v>
          </cell>
          <cell r="J17">
            <v>604.26400000000001</v>
          </cell>
          <cell r="L17">
            <v>885.34900000000005</v>
          </cell>
          <cell r="N17">
            <v>1039.483550576</v>
          </cell>
          <cell r="P17">
            <v>0.44352942030291964</v>
          </cell>
          <cell r="R17">
            <v>51.236000000000004</v>
          </cell>
          <cell r="T17">
            <v>82.858000000000004</v>
          </cell>
          <cell r="V17">
            <v>138</v>
          </cell>
          <cell r="X17">
            <v>141.48823629999998</v>
          </cell>
          <cell r="Z17">
            <v>0.64116382179951947</v>
          </cell>
          <cell r="AB17">
            <v>0.1361139733491678</v>
          </cell>
          <cell r="AD17">
            <v>55</v>
          </cell>
          <cell r="AF17">
            <v>16.097254545454547</v>
          </cell>
          <cell r="AH17">
            <v>31000</v>
          </cell>
          <cell r="AJ17">
            <v>563.63636363636363</v>
          </cell>
          <cell r="AL17">
            <v>33531.727437935486</v>
          </cell>
          <cell r="AN17">
            <v>22000</v>
          </cell>
          <cell r="AP17">
            <v>47249.252298909094</v>
          </cell>
          <cell r="AR17" t="str">
            <v>95/5</v>
          </cell>
          <cell r="AT17" t="str">
            <v>Verizon / 25%</v>
          </cell>
          <cell r="AV17" t="str">
            <v>27 countries</v>
          </cell>
        </row>
        <row r="18">
          <cell r="A18" t="str">
            <v>TRCMC</v>
          </cell>
          <cell r="B18" t="str">
            <v>Transcom</v>
          </cell>
          <cell r="D18" t="str">
            <v>Kinnevik (Founder)</v>
          </cell>
          <cell r="F18" t="str">
            <v>NA</v>
          </cell>
          <cell r="H18" t="str">
            <v>NA</v>
          </cell>
          <cell r="J18">
            <v>102.27669225401256</v>
          </cell>
          <cell r="L18">
            <v>163.33740404745288</v>
          </cell>
          <cell r="N18">
            <v>215.3</v>
          </cell>
          <cell r="P18" t="str">
            <v>NA</v>
          </cell>
          <cell r="R18" t="str">
            <v>NA</v>
          </cell>
          <cell r="T18">
            <v>-1.3302857695703176</v>
          </cell>
          <cell r="V18">
            <v>1.8536287508722957</v>
          </cell>
          <cell r="X18">
            <v>8.6</v>
          </cell>
          <cell r="Z18" t="str">
            <v xml:space="preserve">NA </v>
          </cell>
          <cell r="AB18">
            <v>3.9944263817928469E-2</v>
          </cell>
          <cell r="AD18">
            <v>26</v>
          </cell>
          <cell r="AF18">
            <v>6.2822078479789569</v>
          </cell>
          <cell r="AH18">
            <v>6500</v>
          </cell>
          <cell r="AJ18">
            <v>250</v>
          </cell>
          <cell r="AL18">
            <v>33123.076923076922</v>
          </cell>
          <cell r="AN18">
            <v>4500</v>
          </cell>
          <cell r="AP18">
            <v>47844.444444444445</v>
          </cell>
          <cell r="AT18" t="str">
            <v>Tele2</v>
          </cell>
        </row>
        <row r="19">
          <cell r="A19" t="str">
            <v>WSTC</v>
          </cell>
          <cell r="B19" t="str">
            <v>West Corporation</v>
          </cell>
          <cell r="D19" t="str">
            <v>West family (Founders)</v>
          </cell>
          <cell r="F19">
            <v>2498.7235408741208</v>
          </cell>
          <cell r="H19">
            <v>482.82299999999998</v>
          </cell>
          <cell r="J19">
            <v>562.44399999999996</v>
          </cell>
          <cell r="L19">
            <v>724.505</v>
          </cell>
          <cell r="N19">
            <v>885.23754579999991</v>
          </cell>
          <cell r="P19">
            <v>0.22497356980290406</v>
          </cell>
          <cell r="R19">
            <v>100.77500000000001</v>
          </cell>
          <cell r="T19">
            <v>116.67400000000001</v>
          </cell>
          <cell r="V19">
            <v>154.55000000000001</v>
          </cell>
          <cell r="X19">
            <v>190.84459779999997</v>
          </cell>
          <cell r="Z19">
            <v>0.23839189585533416</v>
          </cell>
          <cell r="AB19">
            <v>0.21558574724429633</v>
          </cell>
          <cell r="AD19">
            <v>40</v>
          </cell>
          <cell r="AF19">
            <v>18.112625000000001</v>
          </cell>
          <cell r="AH19">
            <v>24000</v>
          </cell>
          <cell r="AJ19">
            <v>600</v>
          </cell>
          <cell r="AL19">
            <v>36884.897741666668</v>
          </cell>
          <cell r="AN19">
            <v>11675</v>
          </cell>
          <cell r="AP19">
            <v>75823.344394004278</v>
          </cell>
          <cell r="AR19" t="str">
            <v>49/32/19</v>
          </cell>
          <cell r="AT19" t="str">
            <v>AT&amp;T / 28%</v>
          </cell>
          <cell r="AV19" t="str">
            <v>N. America, India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UMMARY"/>
    </sheet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__FDSCACHE__"/>
      <sheetName val="DATA"/>
      <sheetName val="Group Universe"/>
      <sheetName val="Revenue Calendarisation"/>
      <sheetName val="Portal Revenue Calendarisation"/>
      <sheetName val="Gross Profit Calendarisation"/>
      <sheetName val="EBITDA Calendarisation"/>
      <sheetName val="EBIT Calendarisation"/>
      <sheetName val="EPS Calendarisation"/>
      <sheetName val="ISP Portals (Gwth-adj.)"/>
      <sheetName val="ISP Portals"/>
      <sheetName val="Business Services"/>
      <sheetName val="GUS"/>
      <sheetName val="Experian Comps"/>
      <sheetName val="ISP Portals and High Speed Acs"/>
      <sheetName val="Project Bird"/>
      <sheetName val="Yahoo! (Gwth-adj.)"/>
      <sheetName val="Yahoo! (Basics)"/>
      <sheetName val="Yahoo! Valuation"/>
      <sheetName val="AOL Time Warner"/>
      <sheetName val="ISP Portals (Fin. Metrics)"/>
      <sheetName val="ISP Portals (Op. Metrics)"/>
      <sheetName val="Recruitment"/>
      <sheetName val="Jobline Comps"/>
      <sheetName val="Jobline Valuation Analysis"/>
      <sheetName val="Directories"/>
      <sheetName val="Revenue Mix"/>
      <sheetName val="TL Rev Mix 1"/>
      <sheetName val="TL Rev Mix 2"/>
      <sheetName val="Telco vs Non Telco ISPs"/>
      <sheetName val="2001 Revs &amp; Subs"/>
      <sheetName val="TL Portal Metrics"/>
      <sheetName val="IPO Table"/>
      <sheetName val="IPO Table (2)"/>
      <sheetName val="New Media"/>
      <sheetName val="Gaming and Sports"/>
      <sheetName val="e-tailers &amp; auctions"/>
      <sheetName val="US Comps"/>
      <sheetName val="Wireless Internet"/>
      <sheetName val="Selected Eur &amp; US E-tail"/>
      <sheetName val="Selected Eur &amp; US incl. Pmarg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balance sheets worst"/>
      <sheetName val="balance sheets budget"/>
      <sheetName val="cash flow worst"/>
      <sheetName val="p&amp;l Worst Case"/>
      <sheetName val="cash flow likely"/>
      <sheetName val="balance sheets likely"/>
      <sheetName val="p&amp;l Most Likely"/>
      <sheetName val="Assumptions"/>
      <sheetName val="2001 p&amp;l"/>
      <sheetName val="p&amp;l budget"/>
      <sheetName val="cash flow budget"/>
      <sheetName val="calculations budge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rojections"/>
    </sheet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heet2"/>
      <sheetName val="PAW"/>
      <sheetName val="Sheet1"/>
      <sheetName val="WACC_RE"/>
    </sheetNames>
    <sheetDataSet>
      <sheetData sheetId="0"/>
      <sheetData sheetId="1"/>
      <sheetData sheetId="2"/>
      <sheetData sheetId="3"/>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__FDSCACHE__"/>
      <sheetName val="Cover"/>
      <sheetName val="Trans Summary"/>
      <sheetName val="Opening BS"/>
      <sheetName val="Combined Financials"/>
      <sheetName val="Offense Financials"/>
      <sheetName val="Next Financials"/>
      <sheetName val="Fees"/>
      <sheetName val="Output"/>
    </sheetNames>
    <sheetDataSet>
      <sheetData sheetId="0"/>
      <sheetData sheetId="1"/>
      <sheetData sheetId="2">
        <row r="9">
          <cell r="T9">
            <v>1</v>
          </cell>
          <cell r="Y9">
            <v>1</v>
          </cell>
        </row>
      </sheetData>
      <sheetData sheetId="3"/>
      <sheetData sheetId="4"/>
      <sheetData sheetId="5"/>
      <sheetData sheetId="6"/>
      <sheetData sheetId="7"/>
      <sheetData sheetId="8"/>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COVER"/>
    </sheet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ash Mergercons-2002"/>
      <sheetName val="Cash Mergercons-2001"/>
      <sheetName val="Stock Mergercons-2002"/>
      <sheetName val="Stock Mergercons-2001"/>
      <sheetName val="ASGN"/>
      <sheetName val="RHI"/>
      <sheetName val="FSH"/>
      <sheetName val="CAH"/>
      <sheetName val="TMPW"/>
      <sheetName val="ADO"/>
      <sheetName val="CREYF"/>
      <sheetName val="RAND"/>
      <sheetName val="MAN"/>
      <sheetName val="RHB"/>
      <sheetName val="SFN"/>
      <sheetName val="HSII"/>
      <sheetName val="HAYS"/>
      <sheetName val="VDOR"/>
      <sheetName val="BDX"/>
      <sheetName val="BAX"/>
      <sheetName val="COCO"/>
      <sheetName val="PDII"/>
      <sheetName val="Template"/>
      <sheetName val="Cash Mergercons-2002 (2)"/>
    </sheetNames>
    <sheetDataSet>
      <sheetData sheetId="0" refreshError="1">
        <row r="56">
          <cell r="H56" t="str">
            <v>RHI</v>
          </cell>
          <cell r="J56" t="str">
            <v>FSH</v>
          </cell>
          <cell r="L56" t="str">
            <v>CAH</v>
          </cell>
          <cell r="N56" t="str">
            <v>TMPW</v>
          </cell>
          <cell r="P56" t="str">
            <v>ADO</v>
          </cell>
          <cell r="R56" t="str">
            <v>CREYF</v>
          </cell>
          <cell r="T56" t="str">
            <v>RAND</v>
          </cell>
          <cell r="V56" t="str">
            <v>MAN</v>
          </cell>
          <cell r="X56" t="str">
            <v>HSII</v>
          </cell>
          <cell r="Z56" t="str">
            <v>RHB</v>
          </cell>
          <cell r="AB56" t="str">
            <v>HAYS</v>
          </cell>
          <cell r="AD56" t="str">
            <v>VDOR</v>
          </cell>
          <cell r="AF56" t="str">
            <v>COCO</v>
          </cell>
        </row>
        <row r="57">
          <cell r="H57" t="str">
            <v>Robert Half International</v>
          </cell>
          <cell r="J57" t="str">
            <v>Fisher Scientific</v>
          </cell>
          <cell r="L57" t="str">
            <v>Cardinal Health Inc.</v>
          </cell>
          <cell r="N57" t="str">
            <v>TMP Worldwide</v>
          </cell>
          <cell r="P57" t="str">
            <v>Adecco</v>
          </cell>
          <cell r="R57" t="str">
            <v>Creyf's</v>
          </cell>
          <cell r="T57" t="str">
            <v>Randstad</v>
          </cell>
          <cell r="V57" t="str">
            <v>Manpower</v>
          </cell>
          <cell r="X57" t="str">
            <v>Heidrick &amp; Struggles</v>
          </cell>
          <cell r="Z57" t="str">
            <v>RehabCare</v>
          </cell>
          <cell r="AB57" t="str">
            <v>Hays</v>
          </cell>
          <cell r="AD57" t="str">
            <v>Vedior</v>
          </cell>
          <cell r="AF57" t="str">
            <v>Corinthian Colleges</v>
          </cell>
        </row>
        <row r="59">
          <cell r="H59">
            <v>24.426299</v>
          </cell>
          <cell r="J59">
            <v>24.426299</v>
          </cell>
          <cell r="L59">
            <v>12.2131495</v>
          </cell>
          <cell r="N59">
            <v>24.426299</v>
          </cell>
          <cell r="P59">
            <v>24.426299</v>
          </cell>
          <cell r="R59">
            <v>24.426299</v>
          </cell>
          <cell r="T59">
            <v>24.426299</v>
          </cell>
          <cell r="V59">
            <v>24.426299</v>
          </cell>
          <cell r="X59">
            <v>24.426299</v>
          </cell>
          <cell r="Z59">
            <v>24.426299</v>
          </cell>
          <cell r="AB59">
            <v>12.2131495</v>
          </cell>
          <cell r="AD59">
            <v>24.426299</v>
          </cell>
          <cell r="AF59">
            <v>12.2131495</v>
          </cell>
        </row>
        <row r="60">
          <cell r="H60">
            <v>-36.346332912000001</v>
          </cell>
          <cell r="J60">
            <v>-45.43291614000001</v>
          </cell>
          <cell r="L60">
            <v>-18.173166456000001</v>
          </cell>
          <cell r="N60">
            <v>-36.346332912000001</v>
          </cell>
          <cell r="P60">
            <v>-41.036182320000002</v>
          </cell>
          <cell r="R60">
            <v>-41.036182320000002</v>
          </cell>
          <cell r="T60">
            <v>-41.036182320000002</v>
          </cell>
          <cell r="V60">
            <v>-36.346332912000001</v>
          </cell>
          <cell r="X60">
            <v>-36.346332912000001</v>
          </cell>
          <cell r="Z60">
            <v>-36.346332912000001</v>
          </cell>
          <cell r="AB60">
            <v>-41.036182320000002</v>
          </cell>
          <cell r="AD60">
            <v>-36.932564088000007</v>
          </cell>
          <cell r="AF60">
            <v>-31.803041298000004</v>
          </cell>
        </row>
        <row r="61">
          <cell r="H61">
            <v>197.27095733535725</v>
          </cell>
          <cell r="J61">
            <v>23.168882859999989</v>
          </cell>
          <cell r="L61">
            <v>984.12044831973662</v>
          </cell>
          <cell r="N61">
            <v>148.17868722046845</v>
          </cell>
          <cell r="P61">
            <v>541.81937776000007</v>
          </cell>
          <cell r="R61">
            <v>37.986449479999997</v>
          </cell>
          <cell r="T61">
            <v>128.4522872</v>
          </cell>
          <cell r="V61">
            <v>189.68244212283753</v>
          </cell>
          <cell r="X61">
            <v>37.476065767999991</v>
          </cell>
          <cell r="Z61">
            <v>18.506452643816253</v>
          </cell>
          <cell r="AB61">
            <v>306.37449717999993</v>
          </cell>
          <cell r="AD61">
            <v>101.72066300799999</v>
          </cell>
          <cell r="AF61">
            <v>5.2129681713375717</v>
          </cell>
        </row>
        <row r="62">
          <cell r="H62">
            <v>1.101311457836607</v>
          </cell>
          <cell r="J62">
            <v>0.41825919574191028</v>
          </cell>
          <cell r="L62">
            <v>3.2185429145369242</v>
          </cell>
          <cell r="N62">
            <v>1.4786318822734223</v>
          </cell>
          <cell r="P62">
            <v>28.117248456668399</v>
          </cell>
          <cell r="R62">
            <v>1.6660723456140349</v>
          </cell>
          <cell r="T62">
            <v>1.110986742778066</v>
          </cell>
          <cell r="V62">
            <v>2.4780279975492832</v>
          </cell>
          <cell r="X62">
            <v>1.9369469853434003</v>
          </cell>
          <cell r="Z62">
            <v>1.1758193733456666</v>
          </cell>
          <cell r="AB62">
            <v>0.17709508507514446</v>
          </cell>
          <cell r="AD62">
            <v>1.011260418817354</v>
          </cell>
          <cell r="AF62">
            <v>0.2456014743908706</v>
          </cell>
        </row>
        <row r="63">
          <cell r="H63">
            <v>-5.6981583389053236E-2</v>
          </cell>
          <cell r="J63">
            <v>-0.47552641486796998</v>
          </cell>
          <cell r="L63">
            <v>-6.0197298755310102E-3</v>
          </cell>
          <cell r="N63">
            <v>-7.4454273136492888E-2</v>
          </cell>
          <cell r="P63">
            <v>-2.9743934420407236E-2</v>
          </cell>
          <cell r="R63">
            <v>-0.30423075082434836</v>
          </cell>
          <cell r="T63">
            <v>-0.11450182539292675</v>
          </cell>
          <cell r="V63">
            <v>-5.9126426155302725E-2</v>
          </cell>
          <cell r="X63">
            <v>-0.24131528580638761</v>
          </cell>
          <cell r="Z63">
            <v>-0.39176504622487862</v>
          </cell>
          <cell r="AB63">
            <v>-8.5988201703037781E-2</v>
          </cell>
          <cell r="AD63">
            <v>-0.10948613690713394</v>
          </cell>
          <cell r="AF63">
            <v>-0.78982390830000737</v>
          </cell>
        </row>
        <row r="64">
          <cell r="H64">
            <v>19.2258611483871</v>
          </cell>
          <cell r="J64">
            <v>33.881640548387111</v>
          </cell>
          <cell r="L64">
            <v>9.6129305741935411</v>
          </cell>
          <cell r="N64">
            <v>19.2258611483871</v>
          </cell>
          <cell r="P64">
            <v>23.728404742857151</v>
          </cell>
          <cell r="R64">
            <v>23.728404742857141</v>
          </cell>
          <cell r="T64">
            <v>23.728404742857151</v>
          </cell>
          <cell r="V64">
            <v>19.225861148387114</v>
          </cell>
          <cell r="X64">
            <v>19.225861148387114</v>
          </cell>
          <cell r="Z64">
            <v>19.2258611483871</v>
          </cell>
          <cell r="AB64">
            <v>41.17576117142864</v>
          </cell>
          <cell r="AD64">
            <v>19.851214425396812</v>
          </cell>
          <cell r="AF64">
            <v>31.596599674193556</v>
          </cell>
        </row>
        <row r="66">
          <cell r="H66">
            <v>28.578769829999999</v>
          </cell>
          <cell r="J66">
            <v>28.578769829999999</v>
          </cell>
          <cell r="L66">
            <v>26.502534415</v>
          </cell>
          <cell r="N66">
            <v>28.578769829999999</v>
          </cell>
          <cell r="P66">
            <v>28.578769829999999</v>
          </cell>
          <cell r="R66">
            <v>28.578769829999999</v>
          </cell>
          <cell r="T66">
            <v>28.578769829999999</v>
          </cell>
          <cell r="V66">
            <v>28.578769829999999</v>
          </cell>
          <cell r="X66">
            <v>28.578769829999999</v>
          </cell>
          <cell r="Z66">
            <v>28.578769829999999</v>
          </cell>
          <cell r="AB66">
            <v>26.502534415</v>
          </cell>
          <cell r="AD66">
            <v>28.578769829999999</v>
          </cell>
          <cell r="AF66">
            <v>26.502534415</v>
          </cell>
        </row>
        <row r="67">
          <cell r="H67">
            <v>-36.346332912000001</v>
          </cell>
          <cell r="J67">
            <v>-45.43291614000001</v>
          </cell>
          <cell r="L67">
            <v>-18.173166456000001</v>
          </cell>
          <cell r="N67">
            <v>-36.346332912000001</v>
          </cell>
          <cell r="P67">
            <v>-41.036182320000002</v>
          </cell>
          <cell r="R67">
            <v>-41.036182320000002</v>
          </cell>
          <cell r="T67">
            <v>-41.036182320000002</v>
          </cell>
          <cell r="V67">
            <v>-36.346332912000001</v>
          </cell>
          <cell r="X67">
            <v>-36.346332912000001</v>
          </cell>
          <cell r="Z67">
            <v>-36.346332912000001</v>
          </cell>
          <cell r="AB67">
            <v>-41.036182320000002</v>
          </cell>
          <cell r="AD67">
            <v>-36.932564088000007</v>
          </cell>
          <cell r="AF67">
            <v>-31.803041298000004</v>
          </cell>
        </row>
        <row r="68">
          <cell r="H68">
            <v>230.08321641060044</v>
          </cell>
          <cell r="J68">
            <v>28.89276118999998</v>
          </cell>
          <cell r="L68">
            <v>1201.784358521217</v>
          </cell>
          <cell r="N68">
            <v>201.43571044683242</v>
          </cell>
          <cell r="P68">
            <v>629.13972334000016</v>
          </cell>
          <cell r="R68">
            <v>-4.2152124900000061</v>
          </cell>
          <cell r="T68">
            <v>167.54674070999999</v>
          </cell>
          <cell r="V68">
            <v>222.15683008002853</v>
          </cell>
          <cell r="X68">
            <v>48.787299557999994</v>
          </cell>
          <cell r="Z68">
            <v>28.325034360233211</v>
          </cell>
          <cell r="AB68">
            <v>345.77829209500004</v>
          </cell>
          <cell r="AD68">
            <v>129.82394134200001</v>
          </cell>
          <cell r="AF68">
            <v>26.082200121550308</v>
          </cell>
        </row>
        <row r="69">
          <cell r="H69">
            <v>1.2844936016513049</v>
          </cell>
          <cell r="J69">
            <v>0.5215902351060735</v>
          </cell>
          <cell r="L69">
            <v>3.9304076432146955</v>
          </cell>
          <cell r="N69">
            <v>2.0100681770241851</v>
          </cell>
          <cell r="P69">
            <v>32.648662342501304</v>
          </cell>
          <cell r="R69">
            <v>-0.18487774078947394</v>
          </cell>
          <cell r="T69">
            <v>1.4491155570835494</v>
          </cell>
          <cell r="V69">
            <v>2.9022762392978949</v>
          </cell>
          <cell r="X69">
            <v>2.5215670552751472</v>
          </cell>
          <cell r="Z69">
            <v>1.7996492786840197</v>
          </cell>
          <cell r="AB69">
            <v>0.19987184514161851</v>
          </cell>
          <cell r="AD69">
            <v>1.2906503891319046</v>
          </cell>
          <cell r="AF69">
            <v>1.228825228673295</v>
          </cell>
        </row>
        <row r="70">
          <cell r="H70">
            <v>-3.2657295042590517E-2</v>
          </cell>
          <cell r="J70">
            <v>-0.36842154434154961</v>
          </cell>
          <cell r="L70">
            <v>6.9792057722060097E-3</v>
          </cell>
          <cell r="N70">
            <v>-3.7129261655312717E-2</v>
          </cell>
          <cell r="P70">
            <v>-1.9416253275327477E-2</v>
          </cell>
          <cell r="R70">
            <v>-1.5114183700953636</v>
          </cell>
          <cell r="T70">
            <v>-6.9206250347783715E-2</v>
          </cell>
          <cell r="V70">
            <v>-3.3783118768638709E-2</v>
          </cell>
          <cell r="X70">
            <v>-0.13734562722651156</v>
          </cell>
          <cell r="Z70">
            <v>-0.21521208315450591</v>
          </cell>
          <cell r="AB70">
            <v>-4.0336292782859329E-2</v>
          </cell>
          <cell r="AD70">
            <v>-6.0456876223408007E-2</v>
          </cell>
          <cell r="AF70">
            <v>-0.16889896981262531</v>
          </cell>
        </row>
        <row r="71">
          <cell r="H71">
            <v>12.52832755161287</v>
          </cell>
          <cell r="J71">
            <v>27.184106951612929</v>
          </cell>
          <cell r="L71">
            <v>-13.434464449999759</v>
          </cell>
          <cell r="N71">
            <v>12.528327551612881</v>
          </cell>
          <cell r="P71">
            <v>17.796303557142764</v>
          </cell>
          <cell r="R71">
            <v>17.796303557142863</v>
          </cell>
          <cell r="T71">
            <v>17.796303557142863</v>
          </cell>
          <cell r="V71">
            <v>12.528327551612909</v>
          </cell>
          <cell r="X71">
            <v>12.528327551612911</v>
          </cell>
          <cell r="Z71">
            <v>12.528327551612909</v>
          </cell>
          <cell r="AB71">
            <v>20.762354150000039</v>
          </cell>
          <cell r="AD71">
            <v>13.259990885714284</v>
          </cell>
          <cell r="AF71">
            <v>8.5492046500000107</v>
          </cell>
        </row>
        <row r="76">
          <cell r="H76">
            <v>434.22497000000004</v>
          </cell>
          <cell r="J76">
            <v>1371.86697</v>
          </cell>
          <cell r="L76">
            <v>2618.2669700000001</v>
          </cell>
          <cell r="N76">
            <v>202.86697000000004</v>
          </cell>
          <cell r="P76">
            <v>2603.7966700000002</v>
          </cell>
          <cell r="R76">
            <v>769.2876940000001</v>
          </cell>
          <cell r="T76">
            <v>771.04049000000009</v>
          </cell>
          <cell r="V76">
            <v>1045.4669699999999</v>
          </cell>
          <cell r="X76">
            <v>486.57597000000004</v>
          </cell>
          <cell r="Z76">
            <v>727.00197000000014</v>
          </cell>
          <cell r="AB76">
            <v>1071.7878699999999</v>
          </cell>
          <cell r="AD76">
            <v>1951.7869699999999</v>
          </cell>
          <cell r="AF76">
            <v>648.41097000000013</v>
          </cell>
        </row>
        <row r="77">
          <cell r="H77">
            <v>377.40600000000001</v>
          </cell>
          <cell r="J77">
            <v>251.67899999999997</v>
          </cell>
          <cell r="L77">
            <v>1770.1790000000001</v>
          </cell>
          <cell r="N77">
            <v>231.137</v>
          </cell>
          <cell r="P77">
            <v>866.92279999999994</v>
          </cell>
          <cell r="R77">
            <v>87.619400000000013</v>
          </cell>
          <cell r="T77">
            <v>306.60409999999996</v>
          </cell>
          <cell r="V77">
            <v>409.17900000000003</v>
          </cell>
          <cell r="X77">
            <v>92.498999999999995</v>
          </cell>
          <cell r="Z77">
            <v>80.640999999999991</v>
          </cell>
          <cell r="AB77">
            <v>586.67224999999996</v>
          </cell>
          <cell r="AD77">
            <v>331.77669000000003</v>
          </cell>
          <cell r="AF77">
            <v>65.667000000000002</v>
          </cell>
        </row>
        <row r="78">
          <cell r="H78">
            <v>45.74111760000001</v>
          </cell>
          <cell r="J78">
            <v>170.635897</v>
          </cell>
          <cell r="L78">
            <v>209.4801176</v>
          </cell>
          <cell r="N78">
            <v>76.080117600000008</v>
          </cell>
          <cell r="P78">
            <v>186.5521176</v>
          </cell>
          <cell r="R78">
            <v>63.566517600000012</v>
          </cell>
          <cell r="T78">
            <v>68.75311760000001</v>
          </cell>
          <cell r="V78">
            <v>101.98011760000001</v>
          </cell>
          <cell r="X78">
            <v>47.666117600000007</v>
          </cell>
          <cell r="Z78">
            <v>61.296117600000009</v>
          </cell>
          <cell r="AB78">
            <v>74.370917600000013</v>
          </cell>
          <cell r="AD78">
            <v>151.28001760000001</v>
          </cell>
          <cell r="AF78">
            <v>46.74822790000001</v>
          </cell>
        </row>
        <row r="79">
          <cell r="H79">
            <v>1.1505513160893044</v>
          </cell>
          <cell r="J79">
            <v>5.4508599048788344</v>
          </cell>
          <cell r="L79">
            <v>1.4790972946803684</v>
          </cell>
          <cell r="N79">
            <v>0.87769145571673957</v>
          </cell>
          <cell r="P79">
            <v>3.0034931253394195</v>
          </cell>
          <cell r="R79">
            <v>8.7798785885317638</v>
          </cell>
          <cell r="T79">
            <v>2.5147755362697373</v>
          </cell>
          <cell r="V79">
            <v>2.5550357423034904</v>
          </cell>
          <cell r="X79">
            <v>5.2603376252716254</v>
          </cell>
          <cell r="Z79">
            <v>9.0152896169442371</v>
          </cell>
          <cell r="AB79">
            <v>1.8268937554145435</v>
          </cell>
          <cell r="AD79">
            <v>5.8828333298520752</v>
          </cell>
          <cell r="AF79">
            <v>9.8742286079766117</v>
          </cell>
        </row>
        <row r="80">
          <cell r="H80">
            <v>8.2509133970089081</v>
          </cell>
          <cell r="J80">
            <v>1.4749475604186613</v>
          </cell>
          <cell r="L80">
            <v>8.4503437380159276</v>
          </cell>
          <cell r="N80">
            <v>3.0380736425149792</v>
          </cell>
          <cell r="P80">
            <v>4.6470809935207082</v>
          </cell>
          <cell r="R80">
            <v>1.3783891788969103</v>
          </cell>
          <cell r="T80">
            <v>4.4594937757411586</v>
          </cell>
          <cell r="V80">
            <v>4.0123409310522309</v>
          </cell>
          <cell r="X80">
            <v>1.9405608146277888</v>
          </cell>
          <cell r="Z80">
            <v>1.3155971888177136</v>
          </cell>
          <cell r="AB80">
            <v>7.8884632452080954</v>
          </cell>
          <cell r="AD80">
            <v>2.1931296364418191</v>
          </cell>
          <cell r="AF80">
            <v>1.4046949574317444</v>
          </cell>
        </row>
        <row r="84">
          <cell r="H84">
            <v>2952</v>
          </cell>
          <cell r="J84">
            <v>0</v>
          </cell>
          <cell r="L84">
            <v>37514</v>
          </cell>
          <cell r="N84">
            <v>1604.4</v>
          </cell>
          <cell r="P84">
            <v>18319.762200000001</v>
          </cell>
          <cell r="R84">
            <v>0</v>
          </cell>
          <cell r="T84">
            <v>5610.6</v>
          </cell>
          <cell r="V84">
            <v>12149.1</v>
          </cell>
          <cell r="X84">
            <v>688.1</v>
          </cell>
          <cell r="Z84">
            <v>545.6</v>
          </cell>
          <cell r="AB84">
            <v>3629.25</v>
          </cell>
          <cell r="AD84">
            <v>6473.7901999999995</v>
          </cell>
          <cell r="AF84">
            <v>239.1</v>
          </cell>
        </row>
        <row r="85">
          <cell r="H85">
            <v>3515.7</v>
          </cell>
          <cell r="J85">
            <v>0</v>
          </cell>
          <cell r="L85">
            <v>43672</v>
          </cell>
          <cell r="N85">
            <v>1925.3</v>
          </cell>
          <cell r="P85">
            <v>20670.601900000001</v>
          </cell>
          <cell r="R85">
            <v>0</v>
          </cell>
          <cell r="T85">
            <v>6150.88</v>
          </cell>
          <cell r="V85">
            <v>13920.9</v>
          </cell>
          <cell r="X85">
            <v>822.9</v>
          </cell>
          <cell r="Z85">
            <v>704.6</v>
          </cell>
          <cell r="AB85">
            <v>4137.3450000000003</v>
          </cell>
          <cell r="AD85">
            <v>7179.8719999999994</v>
          </cell>
          <cell r="AF85">
            <v>298.89999999999998</v>
          </cell>
        </row>
        <row r="87">
          <cell r="H87">
            <v>415</v>
          </cell>
          <cell r="J87">
            <v>0</v>
          </cell>
          <cell r="L87">
            <v>1898.8</v>
          </cell>
          <cell r="N87">
            <v>297.25799999999998</v>
          </cell>
          <cell r="P87">
            <v>1047.1327000000001</v>
          </cell>
          <cell r="R87">
            <v>0</v>
          </cell>
          <cell r="T87">
            <v>295.07600000000002</v>
          </cell>
          <cell r="V87">
            <v>438.9</v>
          </cell>
          <cell r="X87">
            <v>91</v>
          </cell>
          <cell r="Z87">
            <v>64.3</v>
          </cell>
          <cell r="AB87">
            <v>573.42149999999992</v>
          </cell>
          <cell r="AD87">
            <v>340.12811999999997</v>
          </cell>
          <cell r="AF87">
            <v>43.4</v>
          </cell>
        </row>
        <row r="88">
          <cell r="H88">
            <v>547.5</v>
          </cell>
          <cell r="J88">
            <v>0</v>
          </cell>
          <cell r="L88">
            <v>2253.3000000000002</v>
          </cell>
          <cell r="N88">
            <v>404.15800000000002</v>
          </cell>
          <cell r="P88">
            <v>1212.6261000000002</v>
          </cell>
          <cell r="R88">
            <v>0</v>
          </cell>
          <cell r="T88">
            <v>365.72800000000007</v>
          </cell>
          <cell r="V88">
            <v>523.9</v>
          </cell>
          <cell r="X88">
            <v>113.5</v>
          </cell>
          <cell r="Z88">
            <v>81</v>
          </cell>
          <cell r="AB88">
            <v>661.97519999999997</v>
          </cell>
          <cell r="AD88">
            <v>376.66854000000001</v>
          </cell>
          <cell r="AF88">
            <v>54.699999999999996</v>
          </cell>
        </row>
        <row r="90">
          <cell r="H90">
            <v>0.14058265582655827</v>
          </cell>
          <cell r="J90" t="e">
            <v>#DIV/0!</v>
          </cell>
          <cell r="L90">
            <v>5.0615770112491333E-2</v>
          </cell>
          <cell r="N90">
            <v>0.18527673896783842</v>
          </cell>
          <cell r="P90">
            <v>5.7158640410736337E-2</v>
          </cell>
          <cell r="R90" t="e">
            <v>#DIV/0!</v>
          </cell>
          <cell r="T90">
            <v>5.2592592592592594E-2</v>
          </cell>
          <cell r="V90">
            <v>3.6126132799960485E-2</v>
          </cell>
          <cell r="X90">
            <v>0.13224821973550355</v>
          </cell>
          <cell r="Z90">
            <v>0.11785190615835776</v>
          </cell>
          <cell r="AB90">
            <v>0.15799999999999997</v>
          </cell>
          <cell r="AD90">
            <v>5.2539255906068748E-2</v>
          </cell>
          <cell r="AF90">
            <v>0.18151401087411126</v>
          </cell>
        </row>
        <row r="91">
          <cell r="H91">
            <v>0.1557300110930967</v>
          </cell>
          <cell r="J91" t="e">
            <v>#DIV/0!</v>
          </cell>
          <cell r="L91">
            <v>5.1595988276241074E-2</v>
          </cell>
          <cell r="N91">
            <v>0.20991949306601571</v>
          </cell>
          <cell r="P91">
            <v>5.8664285919995396E-2</v>
          </cell>
          <cell r="R91" t="e">
            <v>#DIV/0!</v>
          </cell>
          <cell r="T91">
            <v>5.945945945945947E-2</v>
          </cell>
          <cell r="V91">
            <v>3.763406101616993E-2</v>
          </cell>
          <cell r="X91">
            <v>0.13792684408798153</v>
          </cell>
          <cell r="Z91">
            <v>0.11495884189611126</v>
          </cell>
          <cell r="AB91">
            <v>0.15999999999999998</v>
          </cell>
          <cell r="AD91">
            <v>5.2461734693877556E-2</v>
          </cell>
          <cell r="AF91">
            <v>0.18300434928069589</v>
          </cell>
        </row>
        <row r="94">
          <cell r="H94">
            <v>3187.5</v>
          </cell>
          <cell r="J94">
            <v>235.5</v>
          </cell>
          <cell r="L94">
            <v>37631.75</v>
          </cell>
          <cell r="N94">
            <v>1839.9</v>
          </cell>
          <cell r="P94">
            <v>18555.262200000001</v>
          </cell>
          <cell r="R94">
            <v>235.5</v>
          </cell>
          <cell r="T94">
            <v>5846.1</v>
          </cell>
          <cell r="V94">
            <v>12384.6</v>
          </cell>
          <cell r="X94">
            <v>923.6</v>
          </cell>
          <cell r="Z94">
            <v>781.1</v>
          </cell>
          <cell r="AB94">
            <v>3747</v>
          </cell>
          <cell r="AD94">
            <v>6709.2901999999995</v>
          </cell>
          <cell r="AF94">
            <v>356.85</v>
          </cell>
        </row>
        <row r="95">
          <cell r="H95">
            <v>3795.6</v>
          </cell>
          <cell r="J95">
            <v>279.89999999999998</v>
          </cell>
          <cell r="L95">
            <v>43929.7</v>
          </cell>
          <cell r="N95">
            <v>2205.1999999999998</v>
          </cell>
          <cell r="P95">
            <v>20950.501900000003</v>
          </cell>
          <cell r="R95">
            <v>279.89999999999998</v>
          </cell>
          <cell r="T95">
            <v>6430.78</v>
          </cell>
          <cell r="V95">
            <v>14200.8</v>
          </cell>
          <cell r="X95">
            <v>1102.8</v>
          </cell>
          <cell r="Z95">
            <v>984.5</v>
          </cell>
          <cell r="AB95">
            <v>4395.0450000000001</v>
          </cell>
          <cell r="AD95">
            <v>7459.771999999999</v>
          </cell>
          <cell r="AF95">
            <v>556.59999999999991</v>
          </cell>
        </row>
        <row r="97">
          <cell r="H97">
            <v>451.1</v>
          </cell>
          <cell r="J97">
            <v>36.099999999999994</v>
          </cell>
          <cell r="L97">
            <v>1916.85</v>
          </cell>
          <cell r="N97">
            <v>333.35799999999995</v>
          </cell>
          <cell r="P97">
            <v>1083.2327</v>
          </cell>
          <cell r="R97">
            <v>36.099999999999994</v>
          </cell>
          <cell r="T97">
            <v>331.17600000000004</v>
          </cell>
          <cell r="V97">
            <v>475</v>
          </cell>
          <cell r="X97">
            <v>127.1</v>
          </cell>
          <cell r="Z97">
            <v>100.39999999999999</v>
          </cell>
          <cell r="AB97">
            <v>591.47149999999988</v>
          </cell>
          <cell r="AD97">
            <v>376.22811999999999</v>
          </cell>
          <cell r="AF97">
            <v>61.449999999999996</v>
          </cell>
        </row>
        <row r="98">
          <cell r="H98">
            <v>590.9</v>
          </cell>
          <cell r="J98">
            <v>43.4</v>
          </cell>
          <cell r="L98">
            <v>2293.0500000000002</v>
          </cell>
          <cell r="N98">
            <v>447.55799999999999</v>
          </cell>
          <cell r="P98">
            <v>1256.0261000000003</v>
          </cell>
          <cell r="R98">
            <v>43.4</v>
          </cell>
          <cell r="T98">
            <v>409.12800000000004</v>
          </cell>
          <cell r="V98">
            <v>567.29999999999995</v>
          </cell>
          <cell r="X98">
            <v>156.9</v>
          </cell>
          <cell r="Z98">
            <v>124.4</v>
          </cell>
          <cell r="AB98">
            <v>701.72519999999997</v>
          </cell>
          <cell r="AD98">
            <v>420.06853999999998</v>
          </cell>
          <cell r="AF98">
            <v>94.449999999999989</v>
          </cell>
        </row>
        <row r="100">
          <cell r="H100">
            <v>0.14152156862745099</v>
          </cell>
          <cell r="J100">
            <v>0.15329087048832268</v>
          </cell>
          <cell r="L100">
            <v>5.0937041195267291E-2</v>
          </cell>
          <cell r="N100">
            <v>0.18118267297135709</v>
          </cell>
          <cell r="P100">
            <v>5.8378733122941263E-2</v>
          </cell>
          <cell r="R100">
            <v>0.15329087048832268</v>
          </cell>
          <cell r="T100">
            <v>5.6649048083337615E-2</v>
          </cell>
          <cell r="V100">
            <v>3.835408491190672E-2</v>
          </cell>
          <cell r="X100">
            <v>0.13761368557817236</v>
          </cell>
          <cell r="Z100">
            <v>0.12853667904237612</v>
          </cell>
          <cell r="AB100">
            <v>0.15785201494528953</v>
          </cell>
          <cell r="AD100">
            <v>5.6075696353095596E-2</v>
          </cell>
          <cell r="AF100">
            <v>0.17220120498809022</v>
          </cell>
        </row>
        <row r="101">
          <cell r="H101">
            <v>0.15568026135525345</v>
          </cell>
          <cell r="J101">
            <v>0.1550553769203287</v>
          </cell>
          <cell r="L101">
            <v>5.2198171168935832E-2</v>
          </cell>
          <cell r="N101">
            <v>0.20295574097587521</v>
          </cell>
          <cell r="P101">
            <v>5.9952076852154083E-2</v>
          </cell>
          <cell r="R101">
            <v>0.1550553769203287</v>
          </cell>
          <cell r="T101">
            <v>6.362027623398718E-2</v>
          </cell>
          <cell r="V101">
            <v>3.994845360824742E-2</v>
          </cell>
          <cell r="X101">
            <v>0.14227421109902069</v>
          </cell>
          <cell r="Z101">
            <v>0.12635855764347384</v>
          </cell>
          <cell r="AB101">
            <v>0.15966280208735062</v>
          </cell>
          <cell r="AD101">
            <v>5.6311176802722664E-2</v>
          </cell>
          <cell r="AF101">
            <v>0.16969098095580309</v>
          </cell>
        </row>
        <row r="104">
          <cell r="H104">
            <v>-0.67689397315332045</v>
          </cell>
          <cell r="J104">
            <v>3.1616389013957682</v>
          </cell>
          <cell r="L104">
            <v>1.1194990233252899</v>
          </cell>
          <cell r="N104">
            <v>-2.3159586818682465</v>
          </cell>
          <cell r="P104">
            <v>2.3098393993005026</v>
          </cell>
          <cell r="R104">
            <v>1.7164031260983725</v>
          </cell>
          <cell r="T104">
            <v>0.36593622743931881</v>
          </cell>
          <cell r="V104">
            <v>0.98998946259220233</v>
          </cell>
          <cell r="X104">
            <v>-2.9099014621741897</v>
          </cell>
          <cell r="Z104">
            <v>1.1228506521483685</v>
          </cell>
          <cell r="AB104">
            <v>0.72181973125684062</v>
          </cell>
          <cell r="AD104">
            <v>4.2426532115450648</v>
          </cell>
          <cell r="AF104">
            <v>-0.58900465528707602</v>
          </cell>
        </row>
        <row r="105">
          <cell r="H105">
            <v>-33.319954018584156</v>
          </cell>
          <cell r="J105">
            <v>2.2254509018036068</v>
          </cell>
          <cell r="L105">
            <v>11.354207436399218</v>
          </cell>
          <cell r="N105">
            <v>10.128542713567839</v>
          </cell>
          <cell r="P105">
            <v>6.422727272727272</v>
          </cell>
          <cell r="R105">
            <v>7.8577385465179255</v>
          </cell>
          <cell r="T105">
            <v>22.033333333333331</v>
          </cell>
          <cell r="V105">
            <v>8.2882096069869</v>
          </cell>
          <cell r="X105">
            <v>-7.3901808785529708</v>
          </cell>
          <cell r="Z105">
            <v>9.9808444096950737</v>
          </cell>
          <cell r="AB105">
            <v>30.625</v>
          </cell>
          <cell r="AD105">
            <v>3.1776867273256859</v>
          </cell>
          <cell r="AF105">
            <v>-17.15209125475285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Has Gets"/>
      <sheetName val="Stock_contribution"/>
      <sheetName val="Accre_Dilution Cash"/>
      <sheetName val="Segment_fin"/>
      <sheetName val="PepsiCo_fin"/>
      <sheetName val="PPR"/>
      <sheetName val="Comps_sum"/>
      <sheetName val="IS_OUT"/>
      <sheetName val="Contribution"/>
      <sheetName val="Comps"/>
      <sheetName val="BS_OUT"/>
      <sheetName val="Merger_AD"/>
      <sheetName val="Assumption"/>
      <sheetName val="Merger"/>
      <sheetName val="RevMerger_AD"/>
      <sheetName val="RevAssump"/>
      <sheetName val="RevMerger"/>
      <sheetName val="Nestle_SFR"/>
      <sheetName val="Nestle_$"/>
      <sheetName val="PepsiCo_$"/>
      <sheetName val="Accre_Dilution"/>
      <sheetName val="DCF_OUT"/>
      <sheetName val="Ownership"/>
      <sheetName val="Monkey"/>
      <sheetName val="RevMonkey"/>
      <sheetName val="International"/>
      <sheetName val="Tainted"/>
      <sheetName val="Monkey_AD"/>
      <sheetName val="CPB_AD"/>
      <sheetName val="CPBmonkey"/>
      <sheetName val="CPBfin"/>
      <sheetName val="CPBsegment"/>
      <sheetName val="CPBppr"/>
      <sheetName val="CPBowne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14">
          <cell r="AC14">
            <v>1.4827999999999999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KFRC (acquiror)"/>
      <sheetName val="MC CHRZ"/>
      <sheetName val="CHRZ MC Output"/>
      <sheetName val="CHRZ (target)"/>
      <sheetName val="PGA"/>
      <sheetName val="__FDSCACHE__"/>
    </sheetNames>
    <sheetDataSet>
      <sheetData sheetId="0"/>
      <sheetData sheetId="1">
        <row r="130">
          <cell r="K130">
            <v>10</v>
          </cell>
        </row>
      </sheetData>
      <sheetData sheetId="2"/>
      <sheetData sheetId="3"/>
      <sheetData sheetId="4"/>
      <sheetData sheetId="5"/>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__FDSCACHE__"/>
      <sheetName val="DATA"/>
      <sheetName val="Revenue Calendarisation"/>
      <sheetName val="EBITDA Calendarisation"/>
      <sheetName val="EBIT Calendarisation"/>
      <sheetName val="Net Income Calendarisation"/>
      <sheetName val="EPS Calendarisation"/>
      <sheetName val="Marketing_Data"/>
      <sheetName val="Advertising"/>
      <sheetName val="M_D EBITDA Margin"/>
      <sheetName val="Marketing_Research"/>
      <sheetName val="Printing"/>
      <sheetName val="Print EBITDA Margin"/>
      <sheetName val="BPO"/>
      <sheetName val="Newsletter Output"/>
      <sheetName val="Profile Output"/>
      <sheetName val="EBITDA Graph"/>
      <sheetName val="PE Graph"/>
      <sheetName val="EPS Growth Chart"/>
      <sheetName val="EBITDA Margin"/>
      <sheetName val="Profile Output (2)"/>
      <sheetName val="Doc Mgmt"/>
      <sheetName val="Output"/>
    </sheetNames>
    <sheetDataSet>
      <sheetData sheetId="0"/>
      <sheetData sheetId="1" refreshError="1">
        <row r="6">
          <cell r="A6" t="str">
            <v>ACXM</v>
          </cell>
          <cell r="B6" t="str">
            <v>ACXM</v>
          </cell>
          <cell r="C6" t="str">
            <v>Acxiom</v>
          </cell>
          <cell r="D6">
            <v>16.2</v>
          </cell>
          <cell r="E6">
            <v>35.375</v>
          </cell>
          <cell r="F6">
            <v>7.0600000000000005</v>
          </cell>
          <cell r="G6">
            <v>90.235816</v>
          </cell>
          <cell r="H6">
            <v>7.7224880000000002</v>
          </cell>
          <cell r="I6">
            <v>18.82</v>
          </cell>
          <cell r="J6">
            <v>0</v>
          </cell>
          <cell r="M6">
            <v>0</v>
          </cell>
          <cell r="N6">
            <v>90.235816</v>
          </cell>
          <cell r="O6">
            <v>446.38</v>
          </cell>
          <cell r="P6">
            <v>1.3169999999999999</v>
          </cell>
          <cell r="Q6">
            <v>447.697</v>
          </cell>
          <cell r="S6">
            <v>800.60199999999986</v>
          </cell>
          <cell r="T6">
            <v>926</v>
          </cell>
          <cell r="U6">
            <v>862.8</v>
          </cell>
          <cell r="V6">
            <v>928</v>
          </cell>
          <cell r="W6">
            <v>998.12702828001864</v>
          </cell>
          <cell r="AA6">
            <v>88.187000000000012</v>
          </cell>
          <cell r="AB6">
            <v>210.923</v>
          </cell>
          <cell r="AC6">
            <v>195.5</v>
          </cell>
          <cell r="AD6">
            <v>233.4</v>
          </cell>
          <cell r="AE6">
            <v>278.64736572890024</v>
          </cell>
          <cell r="AI6">
            <v>-38.621000000000002</v>
          </cell>
          <cell r="AJ6">
            <v>90.13</v>
          </cell>
          <cell r="AK6">
            <v>70.599999999999994</v>
          </cell>
          <cell r="AL6">
            <v>113.4</v>
          </cell>
          <cell r="AM6">
            <v>182.14674220963175</v>
          </cell>
          <cell r="AQ6">
            <v>-67.840799999999987</v>
          </cell>
          <cell r="AR6">
            <v>19.100000000000001</v>
          </cell>
          <cell r="AS6">
            <v>25.7</v>
          </cell>
          <cell r="AT6">
            <v>55</v>
          </cell>
          <cell r="AU6">
            <v>74</v>
          </cell>
          <cell r="AX6">
            <v>-0.77940030959031459</v>
          </cell>
          <cell r="AY6">
            <v>0.21</v>
          </cell>
          <cell r="AZ6">
            <v>0.3</v>
          </cell>
          <cell r="BA6">
            <v>0.56000000000000005</v>
          </cell>
          <cell r="BB6">
            <v>0.59</v>
          </cell>
          <cell r="BC6">
            <v>0.73749999999999993</v>
          </cell>
          <cell r="BD6">
            <v>0.92187499999999989</v>
          </cell>
          <cell r="BE6">
            <v>25</v>
          </cell>
          <cell r="BF6">
            <v>800.60199999999986</v>
          </cell>
          <cell r="BG6">
            <v>878.59999999999991</v>
          </cell>
          <cell r="BH6">
            <v>911.7</v>
          </cell>
          <cell r="BI6">
            <v>980.59527121001395</v>
          </cell>
          <cell r="BJ6">
            <v>88.187000000000012</v>
          </cell>
          <cell r="BK6">
            <v>199.35575</v>
          </cell>
          <cell r="BL6">
            <v>223.92500000000001</v>
          </cell>
          <cell r="BM6">
            <v>267.3355242966752</v>
          </cell>
          <cell r="BN6">
            <v>-38.621000000000002</v>
          </cell>
          <cell r="BO6">
            <v>75.482499999999987</v>
          </cell>
          <cell r="BP6">
            <v>102.70000000000002</v>
          </cell>
          <cell r="BQ6">
            <v>164.96005665722382</v>
          </cell>
          <cell r="BR6">
            <v>-67.840799999999987</v>
          </cell>
          <cell r="BS6">
            <v>24.049999999999997</v>
          </cell>
          <cell r="BT6">
            <v>47.674999999999997</v>
          </cell>
          <cell r="BU6">
            <v>0</v>
          </cell>
          <cell r="BV6">
            <v>-0.77940030959031459</v>
          </cell>
          <cell r="BW6">
            <v>0.27749999999999997</v>
          </cell>
          <cell r="BX6">
            <v>0.49500000000000005</v>
          </cell>
          <cell r="BY6">
            <v>0.58250000000000002</v>
          </cell>
          <cell r="BZ6">
            <v>11.489364</v>
          </cell>
          <cell r="CA6">
            <v>25.088657500000004</v>
          </cell>
          <cell r="CB6">
            <v>5.0070932000000008</v>
          </cell>
          <cell r="CC6">
            <v>316.58162360000006</v>
          </cell>
          <cell r="CD6">
            <v>0.93404274000000009</v>
          </cell>
          <cell r="CE6">
            <v>317.51566634000005</v>
          </cell>
          <cell r="CF6">
            <v>1036.752135861024</v>
          </cell>
          <cell r="CG6">
            <v>1353.3337594610241</v>
          </cell>
          <cell r="CH6">
            <v>567.8029504399999</v>
          </cell>
          <cell r="CI6">
            <v>623.12069199999996</v>
          </cell>
          <cell r="CJ6">
            <v>646.59587400000009</v>
          </cell>
          <cell r="CK6">
            <v>695.45777824756613</v>
          </cell>
          <cell r="CL6">
            <v>62.543984140000013</v>
          </cell>
          <cell r="CM6">
            <v>141.38708501500003</v>
          </cell>
          <cell r="CN6">
            <v>158.81208850000002</v>
          </cell>
          <cell r="CO6">
            <v>189.59970054168801</v>
          </cell>
          <cell r="CP6">
            <v>-27.390785620000003</v>
          </cell>
          <cell r="CQ6">
            <v>53.533698649999998</v>
          </cell>
          <cell r="CR6">
            <v>72.836894000000015</v>
          </cell>
          <cell r="CS6">
            <v>116.99297138243628</v>
          </cell>
          <cell r="CT6">
            <v>-48.114052175999994</v>
          </cell>
          <cell r="CU6">
            <v>17.056740999999999</v>
          </cell>
          <cell r="CV6">
            <v>33.812063500000001</v>
          </cell>
          <cell r="CW6">
            <v>0</v>
          </cell>
          <cell r="CX6">
            <v>-0.55276628756764301</v>
          </cell>
          <cell r="CY6">
            <v>0.19680855</v>
          </cell>
          <cell r="CZ6">
            <v>0.3510639000000001</v>
          </cell>
          <cell r="DA6">
            <v>0.41312065000000003</v>
          </cell>
          <cell r="DB6" t="str">
            <v>USD</v>
          </cell>
          <cell r="DC6">
            <v>37164</v>
          </cell>
          <cell r="DD6">
            <v>36981</v>
          </cell>
          <cell r="DE6">
            <v>37164</v>
          </cell>
          <cell r="DF6" t="str">
            <v>EL</v>
          </cell>
          <cell r="DG6" t="str">
            <v>SRH</v>
          </cell>
          <cell r="DH6">
            <v>37202</v>
          </cell>
          <cell r="DI6" t="str">
            <v>Press Release</v>
          </cell>
          <cell r="DJ6" t="str">
            <v xml:space="preserve">LB Research model </v>
          </cell>
          <cell r="DM6" t="str">
            <v>Currency Conversion</v>
          </cell>
          <cell r="DN6" t="str">
            <v>AUD</v>
          </cell>
          <cell r="DO6" t="str">
            <v>BEF</v>
          </cell>
          <cell r="DP6" t="str">
            <v>CAN</v>
          </cell>
          <cell r="DQ6" t="str">
            <v>CHF</v>
          </cell>
          <cell r="DR6" t="str">
            <v>DEM</v>
          </cell>
          <cell r="DS6" t="str">
            <v>ESP</v>
          </cell>
          <cell r="DT6" t="str">
            <v>EUR</v>
          </cell>
          <cell r="DU6" t="str">
            <v>FRF</v>
          </cell>
          <cell r="DV6" t="str">
            <v>GBP</v>
          </cell>
          <cell r="DW6" t="str">
            <v>ITL</v>
          </cell>
          <cell r="DX6" t="str">
            <v>NLG</v>
          </cell>
          <cell r="DY6" t="str">
            <v>NOK</v>
          </cell>
          <cell r="DZ6" t="str">
            <v>SEK</v>
          </cell>
          <cell r="EA6" t="str">
            <v>USD</v>
          </cell>
        </row>
        <row r="7">
          <cell r="A7" t="str">
            <v>ACS</v>
          </cell>
          <cell r="B7" t="str">
            <v>ACS</v>
          </cell>
          <cell r="C7" t="str">
            <v>ACS</v>
          </cell>
          <cell r="D7">
            <v>97.100000000000009</v>
          </cell>
          <cell r="E7">
            <v>109.55</v>
          </cell>
          <cell r="F7">
            <v>55.15</v>
          </cell>
          <cell r="G7">
            <v>60.208742000000001</v>
          </cell>
          <cell r="H7">
            <v>5.3560449999999999</v>
          </cell>
          <cell r="I7">
            <v>33.74</v>
          </cell>
          <cell r="J7">
            <v>3.494943472708548</v>
          </cell>
          <cell r="M7">
            <v>0</v>
          </cell>
          <cell r="N7">
            <v>63.70368547270855</v>
          </cell>
          <cell r="O7">
            <v>1288.1090000000002</v>
          </cell>
          <cell r="P7">
            <v>34.048000000000002</v>
          </cell>
          <cell r="Q7">
            <v>1322.1570000000002</v>
          </cell>
          <cell r="S7">
            <v>2239.9520000000002</v>
          </cell>
          <cell r="T7">
            <v>2063.5590000000002</v>
          </cell>
          <cell r="U7">
            <v>3103.07</v>
          </cell>
          <cell r="V7">
            <v>3768.57</v>
          </cell>
          <cell r="AA7">
            <v>361.57799999999997</v>
          </cell>
          <cell r="AB7">
            <v>331.38599999999997</v>
          </cell>
          <cell r="AC7">
            <v>504.72</v>
          </cell>
          <cell r="AD7">
            <v>633.15</v>
          </cell>
          <cell r="AI7">
            <v>283.38599999999997</v>
          </cell>
          <cell r="AJ7">
            <v>262.226</v>
          </cell>
          <cell r="AK7">
            <v>391.3</v>
          </cell>
          <cell r="AL7">
            <v>485.15</v>
          </cell>
          <cell r="AQ7">
            <v>163.59549999999999</v>
          </cell>
          <cell r="AR7">
            <v>154.81549999999999</v>
          </cell>
          <cell r="AS7">
            <v>229.08</v>
          </cell>
          <cell r="AT7">
            <v>296.22000000000003</v>
          </cell>
          <cell r="AX7">
            <v>2.8038499404230817</v>
          </cell>
          <cell r="AY7">
            <v>2.6587809988321767</v>
          </cell>
          <cell r="AZ7">
            <v>3.5100000000000002</v>
          </cell>
          <cell r="BA7">
            <v>4.1950000000000003</v>
          </cell>
          <cell r="BB7">
            <v>5.0717550000000005</v>
          </cell>
          <cell r="BC7">
            <v>6.1317517950000013</v>
          </cell>
          <cell r="BD7">
            <v>7.4132879201550024</v>
          </cell>
          <cell r="BE7">
            <v>20.900000000000002</v>
          </cell>
          <cell r="BF7">
            <v>2239.9520000000002</v>
          </cell>
          <cell r="BG7">
            <v>2583.3145000000004</v>
          </cell>
          <cell r="BH7">
            <v>3435.82</v>
          </cell>
          <cell r="BI7">
            <v>0</v>
          </cell>
          <cell r="BJ7">
            <v>361.57799999999997</v>
          </cell>
          <cell r="BK7">
            <v>418.053</v>
          </cell>
          <cell r="BL7">
            <v>568.93499999999995</v>
          </cell>
          <cell r="BM7">
            <v>0</v>
          </cell>
          <cell r="BN7">
            <v>283.38599999999997</v>
          </cell>
          <cell r="BO7">
            <v>326.76300000000003</v>
          </cell>
          <cell r="BP7">
            <v>438.22500000000002</v>
          </cell>
          <cell r="BQ7">
            <v>0</v>
          </cell>
          <cell r="BR7">
            <v>163.59549999999999</v>
          </cell>
          <cell r="BS7">
            <v>191.94774999999998</v>
          </cell>
          <cell r="BT7">
            <v>262.65000000000003</v>
          </cell>
          <cell r="BU7">
            <v>0</v>
          </cell>
          <cell r="BV7">
            <v>2.8038499404230817</v>
          </cell>
          <cell r="BW7">
            <v>3.0843904994160884</v>
          </cell>
          <cell r="BX7">
            <v>3.8525</v>
          </cell>
          <cell r="BY7">
            <v>4.6333774999999999</v>
          </cell>
          <cell r="BZ7">
            <v>68.865262000000016</v>
          </cell>
          <cell r="CA7">
            <v>77.695051000000007</v>
          </cell>
          <cell r="CB7">
            <v>39.113483000000002</v>
          </cell>
          <cell r="CC7">
            <v>913.55266498000015</v>
          </cell>
          <cell r="CD7">
            <v>24.147522560000002</v>
          </cell>
          <cell r="CE7">
            <v>937.70018754000023</v>
          </cell>
          <cell r="CF7">
            <v>4386.9709904436695</v>
          </cell>
          <cell r="CG7">
            <v>5300.5236554236699</v>
          </cell>
          <cell r="CH7">
            <v>1588.6187574400003</v>
          </cell>
          <cell r="CI7">
            <v>1832.1383096900004</v>
          </cell>
          <cell r="CJ7">
            <v>2436.7522604000005</v>
          </cell>
          <cell r="CK7">
            <v>0</v>
          </cell>
          <cell r="CL7">
            <v>256.43834916000003</v>
          </cell>
          <cell r="CM7">
            <v>296.49154866000003</v>
          </cell>
          <cell r="CN7">
            <v>403.50008070000001</v>
          </cell>
          <cell r="CO7">
            <v>0</v>
          </cell>
          <cell r="CP7">
            <v>200.98301892000001</v>
          </cell>
          <cell r="CQ7">
            <v>231.74685486000004</v>
          </cell>
          <cell r="CR7">
            <v>310.79793450000005</v>
          </cell>
          <cell r="CS7">
            <v>0</v>
          </cell>
          <cell r="CT7">
            <v>116.02520051</v>
          </cell>
          <cell r="CU7">
            <v>136.13318325500001</v>
          </cell>
          <cell r="CV7">
            <v>186.27663300000003</v>
          </cell>
          <cell r="CW7">
            <v>0</v>
          </cell>
          <cell r="CX7">
            <v>1.9885464547468581</v>
          </cell>
          <cell r="CY7">
            <v>2.1875114299958787</v>
          </cell>
          <cell r="CZ7">
            <v>2.7322700500000003</v>
          </cell>
          <cell r="DA7">
            <v>3.2860839905500003</v>
          </cell>
          <cell r="DB7" t="str">
            <v>USD</v>
          </cell>
          <cell r="DC7">
            <v>37164</v>
          </cell>
          <cell r="DD7">
            <v>37072</v>
          </cell>
          <cell r="DE7">
            <v>37164</v>
          </cell>
          <cell r="DF7" t="str">
            <v>NCG</v>
          </cell>
          <cell r="DH7">
            <v>37228</v>
          </cell>
          <cell r="DI7" t="str">
            <v>10-Q</v>
          </cell>
          <cell r="DM7" t="str">
            <v>EUR</v>
          </cell>
          <cell r="DN7">
            <v>0.59766909999999995</v>
          </cell>
          <cell r="DO7">
            <v>2.4789350000000002E-2</v>
          </cell>
          <cell r="DP7">
            <v>0.71952349999999998</v>
          </cell>
          <cell r="DQ7">
            <v>0.67972659999999996</v>
          </cell>
          <cell r="DR7">
            <v>0.51129190000000002</v>
          </cell>
          <cell r="DS7">
            <v>6.0101210000000002E-3</v>
          </cell>
          <cell r="DT7">
            <v>1</v>
          </cell>
          <cell r="DU7">
            <v>6.5595699999999999</v>
          </cell>
          <cell r="DV7">
            <v>1.6308</v>
          </cell>
          <cell r="DW7">
            <v>5.1645680000000005E-4</v>
          </cell>
          <cell r="DX7">
            <v>0.45378000000000002</v>
          </cell>
          <cell r="DY7">
            <v>0.12735050000000001</v>
          </cell>
          <cell r="DZ7">
            <v>0.10830339999999999</v>
          </cell>
          <cell r="EA7">
            <v>1.156596</v>
          </cell>
        </row>
        <row r="8">
          <cell r="A8" t="str">
            <v>ADP</v>
          </cell>
          <cell r="B8" t="str">
            <v>ADP</v>
          </cell>
          <cell r="C8" t="str">
            <v>ADP</v>
          </cell>
          <cell r="D8">
            <v>56.58</v>
          </cell>
          <cell r="E8">
            <v>61.0625</v>
          </cell>
          <cell r="F8">
            <v>41</v>
          </cell>
          <cell r="G8">
            <v>616.60019999999997</v>
          </cell>
          <cell r="H8">
            <v>28.893000000000001</v>
          </cell>
          <cell r="I8">
            <v>31.8023050565881</v>
          </cell>
          <cell r="J8">
            <v>12.652915164369034</v>
          </cell>
          <cell r="K8">
            <v>2.8</v>
          </cell>
          <cell r="L8">
            <v>22.25</v>
          </cell>
          <cell r="M8">
            <v>1.6989042064333686</v>
          </cell>
          <cell r="N8">
            <v>630.95201937080242</v>
          </cell>
          <cell r="O8">
            <v>-1145.4229999999998</v>
          </cell>
          <cell r="P8">
            <v>1748.6309999999999</v>
          </cell>
          <cell r="Q8">
            <v>603.20799999999997</v>
          </cell>
          <cell r="S8">
            <v>6916.7539999999999</v>
          </cell>
          <cell r="T8">
            <v>6853</v>
          </cell>
          <cell r="U8">
            <v>7162.2</v>
          </cell>
          <cell r="V8">
            <v>8138.7</v>
          </cell>
          <cell r="W8">
            <v>9219.2999999999993</v>
          </cell>
          <cell r="X8">
            <v>10363.4</v>
          </cell>
          <cell r="Y8">
            <v>11565.5</v>
          </cell>
          <cell r="AA8">
            <v>1807.2299999999998</v>
          </cell>
          <cell r="AB8">
            <v>1773.15</v>
          </cell>
          <cell r="AC8">
            <v>1988.4</v>
          </cell>
          <cell r="AD8">
            <v>2246.3000000000002</v>
          </cell>
          <cell r="AE8">
            <v>2563</v>
          </cell>
          <cell r="AI8">
            <v>1498.4550000000002</v>
          </cell>
          <cell r="AJ8">
            <v>1452.2940000000001</v>
          </cell>
          <cell r="AK8">
            <v>1689.6</v>
          </cell>
          <cell r="AL8">
            <v>1944.5</v>
          </cell>
          <cell r="AM8">
            <v>2263.3000000000002</v>
          </cell>
          <cell r="AQ8">
            <v>978.49203599999998</v>
          </cell>
          <cell r="AR8">
            <v>955.29203600000005</v>
          </cell>
          <cell r="AS8">
            <v>1097.0999999999999</v>
          </cell>
          <cell r="AT8">
            <v>1279.3</v>
          </cell>
          <cell r="AU8">
            <v>1506.6</v>
          </cell>
          <cell r="AX8">
            <v>1.5508184552222706</v>
          </cell>
          <cell r="AY8">
            <v>1.5140486228297292</v>
          </cell>
          <cell r="AZ8">
            <v>1.75</v>
          </cell>
          <cell r="BA8">
            <v>1.986</v>
          </cell>
          <cell r="BB8">
            <v>2.2858860000000001</v>
          </cell>
          <cell r="BC8">
            <v>2.631054786</v>
          </cell>
          <cell r="BD8">
            <v>3.0283440586860002</v>
          </cell>
          <cell r="BE8">
            <v>15.100000000000001</v>
          </cell>
          <cell r="BF8">
            <v>6916.7539999999999</v>
          </cell>
          <cell r="BG8">
            <v>7007.6</v>
          </cell>
          <cell r="BH8">
            <v>7650.45</v>
          </cell>
          <cell r="BI8">
            <v>8679</v>
          </cell>
          <cell r="BJ8">
            <v>1807.2299999999998</v>
          </cell>
          <cell r="BK8">
            <v>1880.7750000000001</v>
          </cell>
          <cell r="BL8">
            <v>2117.3500000000004</v>
          </cell>
          <cell r="BM8">
            <v>2404.65</v>
          </cell>
          <cell r="BN8">
            <v>1498.4550000000002</v>
          </cell>
          <cell r="BO8">
            <v>1570.9470000000001</v>
          </cell>
          <cell r="BP8">
            <v>1817.05</v>
          </cell>
          <cell r="BQ8">
            <v>2103.9</v>
          </cell>
          <cell r="BR8">
            <v>978.49203599999998</v>
          </cell>
          <cell r="BS8">
            <v>548.54999999999995</v>
          </cell>
          <cell r="BT8">
            <v>1188.1999999999998</v>
          </cell>
          <cell r="BU8">
            <v>1392.9499999999998</v>
          </cell>
          <cell r="BV8">
            <v>1.5508184552222706</v>
          </cell>
          <cell r="BW8">
            <v>1.6320243114148645</v>
          </cell>
          <cell r="BX8">
            <v>1.8679999999999999</v>
          </cell>
          <cell r="BY8">
            <v>2.1359430000000001</v>
          </cell>
          <cell r="BZ8">
            <v>40.127667600000002</v>
          </cell>
          <cell r="CA8">
            <v>43.306746250000003</v>
          </cell>
          <cell r="CB8">
            <v>29.078020000000002</v>
          </cell>
          <cell r="CC8">
            <v>-812.35690005999993</v>
          </cell>
          <cell r="CD8">
            <v>1240.1640778200001</v>
          </cell>
          <cell r="CE8">
            <v>427.80717776</v>
          </cell>
          <cell r="CF8">
            <v>25318.632904860322</v>
          </cell>
          <cell r="CG8">
            <v>24506.276004800322</v>
          </cell>
          <cell r="CH8">
            <v>4905.5002718800006</v>
          </cell>
          <cell r="CI8">
            <v>4969.930072000001</v>
          </cell>
          <cell r="CJ8">
            <v>5425.8521490000003</v>
          </cell>
          <cell r="CK8">
            <v>6155.320380000001</v>
          </cell>
          <cell r="CL8">
            <v>1281.7236605999999</v>
          </cell>
          <cell r="CM8">
            <v>1333.8832455000002</v>
          </cell>
          <cell r="CN8">
            <v>1501.6669670000003</v>
          </cell>
          <cell r="CO8">
            <v>1705.4258730000001</v>
          </cell>
          <cell r="CP8">
            <v>1062.7342551000002</v>
          </cell>
          <cell r="CQ8">
            <v>1114.1470313400002</v>
          </cell>
          <cell r="CR8">
            <v>1288.6882010000002</v>
          </cell>
          <cell r="CS8">
            <v>1492.1279580000003</v>
          </cell>
          <cell r="CT8">
            <v>693.96612177192003</v>
          </cell>
          <cell r="CU8">
            <v>389.04263100000003</v>
          </cell>
          <cell r="CV8">
            <v>842.69520399999999</v>
          </cell>
          <cell r="CW8">
            <v>987.90799900000002</v>
          </cell>
          <cell r="CX8">
            <v>1.0998714648127388</v>
          </cell>
          <cell r="CY8">
            <v>1.1574642821416503</v>
          </cell>
          <cell r="CZ8">
            <v>1.3248229600000001</v>
          </cell>
          <cell r="DA8">
            <v>1.5148534944600003</v>
          </cell>
          <cell r="DB8" t="str">
            <v>USD</v>
          </cell>
          <cell r="DC8">
            <v>37164</v>
          </cell>
          <cell r="DD8">
            <v>37072</v>
          </cell>
          <cell r="DE8">
            <v>37164</v>
          </cell>
          <cell r="DF8" t="str">
            <v>SRH</v>
          </cell>
          <cell r="DH8">
            <v>37271</v>
          </cell>
          <cell r="DI8" t="str">
            <v>10-Q, 10-K 2001</v>
          </cell>
          <cell r="DJ8" t="str">
            <v>LB Research 18 December 2001</v>
          </cell>
          <cell r="DM8" t="str">
            <v>USD</v>
          </cell>
          <cell r="DN8">
            <v>0.51674849999999994</v>
          </cell>
          <cell r="DO8">
            <v>2.1433029999999999E-2</v>
          </cell>
          <cell r="DP8">
            <v>0.62210460000000001</v>
          </cell>
          <cell r="DQ8">
            <v>0.58769589999999994</v>
          </cell>
          <cell r="DR8">
            <v>0.44206619999999996</v>
          </cell>
          <cell r="DS8">
            <v>5.1963880000000006E-3</v>
          </cell>
          <cell r="DT8">
            <v>0.86460629999999994</v>
          </cell>
          <cell r="DU8">
            <v>0.13180839999999999</v>
          </cell>
          <cell r="DV8">
            <v>1.41</v>
          </cell>
          <cell r="DW8">
            <v>4.4653180000000001E-4</v>
          </cell>
          <cell r="DX8">
            <v>0.3923412</v>
          </cell>
          <cell r="DY8">
            <v>0.11010807</v>
          </cell>
          <cell r="DZ8">
            <v>9.3639799999999995E-2</v>
          </cell>
          <cell r="EA8">
            <v>1</v>
          </cell>
        </row>
        <row r="9">
          <cell r="A9" t="str">
            <v>AD</v>
          </cell>
          <cell r="B9" t="str">
            <v>AD</v>
          </cell>
          <cell r="C9" t="str">
            <v>ADVO</v>
          </cell>
          <cell r="D9">
            <v>38.450000000000003</v>
          </cell>
          <cell r="E9">
            <v>44.74</v>
          </cell>
          <cell r="F9">
            <v>30.05</v>
          </cell>
          <cell r="G9">
            <v>20.331423000000001</v>
          </cell>
          <cell r="H9">
            <v>0.54867500000000002</v>
          </cell>
          <cell r="I9">
            <v>19.309999999999999</v>
          </cell>
          <cell r="J9">
            <v>0.27312456436931087</v>
          </cell>
          <cell r="M9">
            <v>0</v>
          </cell>
          <cell r="N9">
            <v>20.604547564369312</v>
          </cell>
          <cell r="O9">
            <v>178.45999999999998</v>
          </cell>
          <cell r="P9">
            <v>16.645</v>
          </cell>
          <cell r="Q9">
            <v>195.10499999999999</v>
          </cell>
          <cell r="S9">
            <v>1137.1959999999999</v>
          </cell>
          <cell r="T9">
            <v>1137.1959999999999</v>
          </cell>
          <cell r="U9">
            <v>1195</v>
          </cell>
          <cell r="V9">
            <v>1255.74219395777</v>
          </cell>
          <cell r="W9">
            <v>1319.5719311178859</v>
          </cell>
          <cell r="AA9">
            <v>126.334</v>
          </cell>
          <cell r="AB9">
            <v>126.334</v>
          </cell>
          <cell r="AC9">
            <v>142.5</v>
          </cell>
          <cell r="AD9">
            <v>160.73463992274449</v>
          </cell>
          <cell r="AE9">
            <v>181.3026278673286</v>
          </cell>
          <cell r="AI9">
            <v>97.022000000000006</v>
          </cell>
          <cell r="AJ9">
            <v>97.022000000000006</v>
          </cell>
          <cell r="AK9">
            <v>110.5</v>
          </cell>
          <cell r="AL9">
            <v>125.8503226072437</v>
          </cell>
          <cell r="AM9">
            <v>143.33306516151416</v>
          </cell>
          <cell r="AQ9">
            <v>50.991999999999997</v>
          </cell>
          <cell r="AR9">
            <v>50.991999999999997</v>
          </cell>
          <cell r="AS9">
            <v>58.905000000000001</v>
          </cell>
          <cell r="AT9">
            <v>58.439</v>
          </cell>
          <cell r="AX9">
            <v>2.4700000000000002</v>
          </cell>
          <cell r="AY9">
            <v>2.4700000000000002</v>
          </cell>
          <cell r="AZ9">
            <v>2.496</v>
          </cell>
          <cell r="BA9">
            <v>2.9000000000000004</v>
          </cell>
          <cell r="BB9">
            <v>3.3640000000000003</v>
          </cell>
          <cell r="BC9">
            <v>3.9022399999999999</v>
          </cell>
          <cell r="BD9">
            <v>4.5265983999999992</v>
          </cell>
          <cell r="BE9">
            <v>16</v>
          </cell>
          <cell r="BF9">
            <v>1137.1959999999999</v>
          </cell>
          <cell r="BG9">
            <v>1151.6469999999999</v>
          </cell>
          <cell r="BH9">
            <v>1210.1855484894425</v>
          </cell>
          <cell r="BI9">
            <v>1271.699628247799</v>
          </cell>
          <cell r="BJ9">
            <v>126.334</v>
          </cell>
          <cell r="BK9">
            <v>130.37549999999999</v>
          </cell>
          <cell r="BL9">
            <v>147.05865998068612</v>
          </cell>
          <cell r="BM9">
            <v>165.87663690889053</v>
          </cell>
          <cell r="BN9">
            <v>97.022000000000006</v>
          </cell>
          <cell r="BO9">
            <v>100.39150000000001</v>
          </cell>
          <cell r="BP9">
            <v>114.33758065181092</v>
          </cell>
          <cell r="BQ9">
            <v>130.2210082458113</v>
          </cell>
          <cell r="BR9">
            <v>50.991999999999997</v>
          </cell>
          <cell r="BS9">
            <v>52.97025</v>
          </cell>
          <cell r="BT9">
            <v>0</v>
          </cell>
          <cell r="BU9">
            <v>0</v>
          </cell>
          <cell r="BV9">
            <v>2.4700000000000002</v>
          </cell>
          <cell r="BW9">
            <v>2.4765000000000001</v>
          </cell>
          <cell r="BX9">
            <v>2.597</v>
          </cell>
          <cell r="BY9">
            <v>3.0160000000000005</v>
          </cell>
          <cell r="BZ9">
            <v>27.269509000000006</v>
          </cell>
          <cell r="CA9">
            <v>31.730502800000004</v>
          </cell>
          <cell r="CB9">
            <v>21.312061000000003</v>
          </cell>
          <cell r="CC9">
            <v>126.56740119999999</v>
          </cell>
          <cell r="CD9">
            <v>11.8049669</v>
          </cell>
          <cell r="CE9">
            <v>138.37236810000002</v>
          </cell>
          <cell r="CF9">
            <v>561.87589524749717</v>
          </cell>
          <cell r="CG9">
            <v>688.44329644749712</v>
          </cell>
          <cell r="CH9">
            <v>806.52214712</v>
          </cell>
          <cell r="CI9">
            <v>816.77108534000001</v>
          </cell>
          <cell r="CJ9">
            <v>858.28779469968242</v>
          </cell>
          <cell r="CK9">
            <v>901.91481034590402</v>
          </cell>
          <cell r="CL9">
            <v>89.598599480000019</v>
          </cell>
          <cell r="CM9">
            <v>92.46491211</v>
          </cell>
          <cell r="CN9">
            <v>104.29694283150222</v>
          </cell>
          <cell r="CO9">
            <v>117.64302842852335</v>
          </cell>
          <cell r="CP9">
            <v>68.809942840000005</v>
          </cell>
          <cell r="CQ9">
            <v>71.199659630000014</v>
          </cell>
          <cell r="CR9">
            <v>81.090498949877357</v>
          </cell>
          <cell r="CS9">
            <v>92.355343468094304</v>
          </cell>
          <cell r="CT9">
            <v>36.16454624</v>
          </cell>
          <cell r="CU9">
            <v>37.567560705000005</v>
          </cell>
          <cell r="CV9">
            <v>0</v>
          </cell>
          <cell r="CW9">
            <v>0</v>
          </cell>
          <cell r="CX9">
            <v>1.7517734000000003</v>
          </cell>
          <cell r="CY9">
            <v>1.7563833300000002</v>
          </cell>
          <cell r="CZ9">
            <v>1.8418443400000002</v>
          </cell>
          <cell r="DA9">
            <v>2.1390075200000007</v>
          </cell>
          <cell r="DB9" t="str">
            <v>USD</v>
          </cell>
          <cell r="DC9">
            <v>37072</v>
          </cell>
          <cell r="DD9">
            <v>37164</v>
          </cell>
          <cell r="DE9">
            <v>37164</v>
          </cell>
          <cell r="DF9" t="str">
            <v>EL</v>
          </cell>
          <cell r="DG9" t="str">
            <v>SRH</v>
          </cell>
          <cell r="DH9">
            <v>37183</v>
          </cell>
          <cell r="DI9" t="str">
            <v>Press Release</v>
          </cell>
          <cell r="DJ9" t="str">
            <v>AG Edwards, 16 October 2001</v>
          </cell>
          <cell r="DM9" t="str">
            <v>GBP</v>
          </cell>
          <cell r="DN9">
            <v>0.36648829999999999</v>
          </cell>
          <cell r="DO9">
            <v>1.5200730000000001E-2</v>
          </cell>
          <cell r="DP9">
            <v>0.44120889999999996</v>
          </cell>
          <cell r="DQ9">
            <v>0.58769589999999994</v>
          </cell>
          <cell r="DR9">
            <v>0.31352209999999997</v>
          </cell>
          <cell r="DS9">
            <v>3.6853820000000001E-3</v>
          </cell>
          <cell r="DT9">
            <v>0.61319599999999996</v>
          </cell>
          <cell r="DU9">
            <v>9.3481120000000001E-2</v>
          </cell>
          <cell r="DV9">
            <v>1</v>
          </cell>
          <cell r="DW9">
            <v>3.1668930000000004E-4</v>
          </cell>
          <cell r="DX9">
            <v>0.27825620000000001</v>
          </cell>
          <cell r="DY9">
            <v>7.809083E-2</v>
          </cell>
          <cell r="DZ9">
            <v>6.6411200000000004E-2</v>
          </cell>
          <cell r="EA9">
            <v>0.70922000000000007</v>
          </cell>
        </row>
        <row r="10">
          <cell r="A10" t="str">
            <v>AGIS</v>
          </cell>
          <cell r="B10" t="str">
            <v>096575</v>
          </cell>
          <cell r="C10" t="str">
            <v>Aegis Group plc</v>
          </cell>
          <cell r="D10">
            <v>0.98250000000000004</v>
          </cell>
          <cell r="E10">
            <v>1.45</v>
          </cell>
          <cell r="F10">
            <v>0.62750000000000006</v>
          </cell>
          <cell r="G10">
            <v>1117</v>
          </cell>
          <cell r="H10">
            <v>90.3</v>
          </cell>
          <cell r="I10">
            <v>1.1406423034330011</v>
          </cell>
          <cell r="J10">
            <v>0</v>
          </cell>
          <cell r="M10">
            <v>0</v>
          </cell>
          <cell r="N10">
            <v>1117</v>
          </cell>
          <cell r="O10">
            <v>93</v>
          </cell>
          <cell r="Q10">
            <v>93</v>
          </cell>
          <cell r="S10">
            <v>509.1</v>
          </cell>
          <cell r="T10">
            <v>473</v>
          </cell>
          <cell r="U10">
            <v>518.9</v>
          </cell>
          <cell r="V10">
            <v>555.70000000000005</v>
          </cell>
          <cell r="W10">
            <v>582.70000000000005</v>
          </cell>
          <cell r="X10">
            <v>611.1</v>
          </cell>
          <cell r="AA10">
            <v>85.899999999999991</v>
          </cell>
          <cell r="AB10">
            <v>97.1</v>
          </cell>
          <cell r="AC10">
            <v>101.9</v>
          </cell>
          <cell r="AD10">
            <v>109.9</v>
          </cell>
          <cell r="AE10">
            <v>118.7</v>
          </cell>
          <cell r="AF10">
            <v>126.6</v>
          </cell>
          <cell r="AI10">
            <v>70.699999999999989</v>
          </cell>
          <cell r="AJ10">
            <v>77.8</v>
          </cell>
          <cell r="AQ10">
            <v>49.8</v>
          </cell>
          <cell r="AR10">
            <v>55.3</v>
          </cell>
          <cell r="AS10">
            <v>54.854376930998974</v>
          </cell>
          <cell r="AT10">
            <v>59.045005149330585</v>
          </cell>
          <cell r="AU10">
            <v>65.44469618949536</v>
          </cell>
          <cell r="AV10">
            <v>71.734191555097837</v>
          </cell>
          <cell r="AX10">
            <v>4.4000000000000004E-2</v>
          </cell>
          <cell r="AY10">
            <v>4.9000000000000002E-2</v>
          </cell>
          <cell r="AZ10">
            <v>3.1370000000000002E-2</v>
          </cell>
          <cell r="BA10">
            <v>3.7940000000000002E-2</v>
          </cell>
          <cell r="BB10">
            <v>4.2872199999999999E-2</v>
          </cell>
          <cell r="BC10">
            <v>4.8445585999999992E-2</v>
          </cell>
          <cell r="BD10">
            <v>5.4743512179999988E-2</v>
          </cell>
          <cell r="BE10">
            <v>13</v>
          </cell>
          <cell r="BF10">
            <v>509.1</v>
          </cell>
          <cell r="BG10">
            <v>518.9</v>
          </cell>
          <cell r="BH10">
            <v>555.70000000000005</v>
          </cell>
          <cell r="BI10">
            <v>582.70000000000005</v>
          </cell>
          <cell r="BJ10">
            <v>85.899999999999991</v>
          </cell>
          <cell r="BK10">
            <v>101.9</v>
          </cell>
          <cell r="BL10">
            <v>109.9</v>
          </cell>
          <cell r="BM10">
            <v>118.7</v>
          </cell>
          <cell r="BN10">
            <v>70.699999999999989</v>
          </cell>
          <cell r="BO10">
            <v>0</v>
          </cell>
          <cell r="BP10">
            <v>0</v>
          </cell>
          <cell r="BQ10">
            <v>0</v>
          </cell>
          <cell r="BR10">
            <v>49.8</v>
          </cell>
          <cell r="BS10">
            <v>54.854376930998974</v>
          </cell>
          <cell r="BT10">
            <v>59.045005149330585</v>
          </cell>
          <cell r="BU10">
            <v>65.44469618949536</v>
          </cell>
          <cell r="BV10">
            <v>4.4000000000000004E-2</v>
          </cell>
          <cell r="BW10">
            <v>3.1370000000000002E-2</v>
          </cell>
          <cell r="BX10">
            <v>3.7940000000000002E-2</v>
          </cell>
          <cell r="BY10">
            <v>4.2872199999999999E-2</v>
          </cell>
          <cell r="BZ10">
            <v>0.98250000000000004</v>
          </cell>
          <cell r="CA10">
            <v>1.45</v>
          </cell>
          <cell r="CB10">
            <v>0.62750000000000006</v>
          </cell>
          <cell r="CC10">
            <v>93</v>
          </cell>
          <cell r="CD10">
            <v>0</v>
          </cell>
          <cell r="CE10">
            <v>93</v>
          </cell>
          <cell r="CF10">
            <v>1097.4525000000001</v>
          </cell>
          <cell r="CG10">
            <v>1190.4525000000001</v>
          </cell>
          <cell r="CH10">
            <v>509.1</v>
          </cell>
          <cell r="CI10">
            <v>518.9</v>
          </cell>
          <cell r="CJ10">
            <v>555.70000000000005</v>
          </cell>
          <cell r="CK10">
            <v>582.70000000000005</v>
          </cell>
          <cell r="CL10">
            <v>85.899999999999991</v>
          </cell>
          <cell r="CM10">
            <v>101.9</v>
          </cell>
          <cell r="CN10">
            <v>109.9</v>
          </cell>
          <cell r="CO10">
            <v>118.7</v>
          </cell>
          <cell r="CP10">
            <v>70.699999999999989</v>
          </cell>
          <cell r="CQ10">
            <v>0</v>
          </cell>
          <cell r="CR10">
            <v>0</v>
          </cell>
          <cell r="CS10">
            <v>0</v>
          </cell>
          <cell r="CT10">
            <v>49.8</v>
          </cell>
          <cell r="CU10">
            <v>54.854376930998974</v>
          </cell>
          <cell r="CV10">
            <v>59.045005149330585</v>
          </cell>
          <cell r="CW10">
            <v>65.44469618949536</v>
          </cell>
          <cell r="CX10">
            <v>4.4000000000000004E-2</v>
          </cell>
          <cell r="CY10">
            <v>3.1370000000000002E-2</v>
          </cell>
          <cell r="CZ10">
            <v>3.7940000000000002E-2</v>
          </cell>
          <cell r="DA10">
            <v>4.2872199999999999E-2</v>
          </cell>
          <cell r="DB10" t="str">
            <v>GBP</v>
          </cell>
          <cell r="DC10">
            <v>36891</v>
          </cell>
          <cell r="DD10">
            <v>36891</v>
          </cell>
          <cell r="DE10">
            <v>36891</v>
          </cell>
          <cell r="DF10" t="str">
            <v>EL</v>
          </cell>
          <cell r="DG10" t="str">
            <v>SRH</v>
          </cell>
          <cell r="DH10">
            <v>37160</v>
          </cell>
          <cell r="DI10" t="str">
            <v>Quarterly</v>
          </cell>
          <cell r="DK10" t="str">
            <v>No current research report.</v>
          </cell>
        </row>
        <row r="11">
          <cell r="A11" t="str">
            <v>AMEY</v>
          </cell>
          <cell r="B11" t="str">
            <v>025661</v>
          </cell>
          <cell r="C11" t="str">
            <v>Amey</v>
          </cell>
          <cell r="D11">
            <v>3.9550000000000001</v>
          </cell>
          <cell r="E11">
            <v>4.43</v>
          </cell>
          <cell r="F11">
            <v>2.88</v>
          </cell>
          <cell r="G11">
            <v>246.366963</v>
          </cell>
          <cell r="H11">
            <v>8.7790369999999989</v>
          </cell>
          <cell r="I11">
            <v>1.5976187669715955</v>
          </cell>
          <cell r="J11">
            <v>5.232752735236911</v>
          </cell>
          <cell r="K11">
            <v>0</v>
          </cell>
          <cell r="L11">
            <v>0</v>
          </cell>
          <cell r="M11">
            <v>0</v>
          </cell>
          <cell r="N11">
            <v>251.59971573523691</v>
          </cell>
          <cell r="O11">
            <v>58.013000000000005</v>
          </cell>
          <cell r="P11">
            <v>49.668999999999997</v>
          </cell>
          <cell r="Q11">
            <v>107.682</v>
          </cell>
          <cell r="S11">
            <v>768.4369999999999</v>
          </cell>
          <cell r="T11">
            <v>676.13</v>
          </cell>
          <cell r="U11">
            <v>803</v>
          </cell>
          <cell r="V11">
            <v>914.4</v>
          </cell>
          <cell r="W11">
            <v>1008.3</v>
          </cell>
          <cell r="X11">
            <v>1113.4000000000001</v>
          </cell>
          <cell r="Y11">
            <v>1231</v>
          </cell>
          <cell r="AA11">
            <v>63.527999999999999</v>
          </cell>
          <cell r="AB11">
            <v>58.789999999999992</v>
          </cell>
          <cell r="AC11">
            <v>74.8</v>
          </cell>
          <cell r="AD11">
            <v>89</v>
          </cell>
          <cell r="AE11">
            <v>101.5</v>
          </cell>
          <cell r="AF11">
            <v>115.3</v>
          </cell>
          <cell r="AG11">
            <v>129.4</v>
          </cell>
          <cell r="AI11">
            <v>56.608999999999995</v>
          </cell>
          <cell r="AJ11">
            <v>51.718999999999994</v>
          </cell>
          <cell r="AK11">
            <v>66.8</v>
          </cell>
          <cell r="AL11">
            <v>79.8</v>
          </cell>
          <cell r="AM11">
            <v>90.9</v>
          </cell>
          <cell r="AN11">
            <v>103.1</v>
          </cell>
          <cell r="AO11">
            <v>115.4</v>
          </cell>
          <cell r="AQ11">
            <v>34.225000000000001</v>
          </cell>
          <cell r="AR11">
            <v>31.853000000000002</v>
          </cell>
          <cell r="AS11">
            <v>27.7</v>
          </cell>
          <cell r="AT11">
            <v>38.4</v>
          </cell>
          <cell r="AU11">
            <v>47.8</v>
          </cell>
          <cell r="AV11">
            <v>58</v>
          </cell>
          <cell r="AW11">
            <v>68.2</v>
          </cell>
          <cell r="AX11">
            <v>0.1316018918460127</v>
          </cell>
          <cell r="AY11">
            <v>0.1266018918460127</v>
          </cell>
          <cell r="AZ11">
            <v>0.14229</v>
          </cell>
          <cell r="BA11">
            <v>0.16697000000000001</v>
          </cell>
          <cell r="BB11">
            <v>0.19034580000000004</v>
          </cell>
          <cell r="BC11">
            <v>0.21699421200000008</v>
          </cell>
          <cell r="BD11">
            <v>0.2473734016800001</v>
          </cell>
          <cell r="BE11">
            <v>14</v>
          </cell>
          <cell r="BF11">
            <v>768.4369999999999</v>
          </cell>
          <cell r="BG11">
            <v>803</v>
          </cell>
          <cell r="BH11">
            <v>914.4</v>
          </cell>
          <cell r="BI11">
            <v>1008.3</v>
          </cell>
          <cell r="BJ11">
            <v>63.527999999999999</v>
          </cell>
          <cell r="BK11">
            <v>74.8</v>
          </cell>
          <cell r="BL11">
            <v>89</v>
          </cell>
          <cell r="BM11">
            <v>101.5</v>
          </cell>
          <cell r="BN11">
            <v>56.608999999999995</v>
          </cell>
          <cell r="BO11">
            <v>66.8</v>
          </cell>
          <cell r="BP11">
            <v>79.8</v>
          </cell>
          <cell r="BQ11">
            <v>90.9</v>
          </cell>
          <cell r="BR11">
            <v>34.225000000000001</v>
          </cell>
          <cell r="BS11">
            <v>27.7</v>
          </cell>
          <cell r="BT11">
            <v>38.4</v>
          </cell>
          <cell r="BU11">
            <v>47.8</v>
          </cell>
          <cell r="BV11">
            <v>0.1316018918460127</v>
          </cell>
          <cell r="BW11">
            <v>0.14229</v>
          </cell>
          <cell r="BX11">
            <v>0.16697000000000001</v>
          </cell>
          <cell r="BY11">
            <v>0.19034580000000004</v>
          </cell>
          <cell r="BZ11">
            <v>3.9550000000000001</v>
          </cell>
          <cell r="CA11">
            <v>4.43</v>
          </cell>
          <cell r="CB11">
            <v>2.88</v>
          </cell>
          <cell r="CC11">
            <v>58.013000000000005</v>
          </cell>
          <cell r="CD11">
            <v>49.668999999999997</v>
          </cell>
          <cell r="CE11">
            <v>107.682</v>
          </cell>
          <cell r="CF11">
            <v>995.07687573286205</v>
          </cell>
          <cell r="CG11">
            <v>1053.0898757328621</v>
          </cell>
          <cell r="CH11">
            <v>768.4369999999999</v>
          </cell>
          <cell r="CI11">
            <v>803</v>
          </cell>
          <cell r="CJ11">
            <v>914.4</v>
          </cell>
          <cell r="CK11">
            <v>1008.3</v>
          </cell>
          <cell r="CL11">
            <v>63.527999999999999</v>
          </cell>
          <cell r="CM11">
            <v>74.8</v>
          </cell>
          <cell r="CN11">
            <v>89</v>
          </cell>
          <cell r="CO11">
            <v>101.5</v>
          </cell>
          <cell r="CP11">
            <v>56.608999999999995</v>
          </cell>
          <cell r="CQ11">
            <v>66.8</v>
          </cell>
          <cell r="CR11">
            <v>79.8</v>
          </cell>
          <cell r="CS11">
            <v>90.9</v>
          </cell>
          <cell r="CT11">
            <v>34.225000000000001</v>
          </cell>
          <cell r="CU11">
            <v>27.7</v>
          </cell>
          <cell r="CV11">
            <v>38.4</v>
          </cell>
          <cell r="CW11">
            <v>47.8</v>
          </cell>
          <cell r="CX11">
            <v>0.1316018918460127</v>
          </cell>
          <cell r="CY11">
            <v>0.14229</v>
          </cell>
          <cell r="CZ11">
            <v>0.16697000000000001</v>
          </cell>
          <cell r="DA11">
            <v>0.19034580000000004</v>
          </cell>
          <cell r="DB11" t="str">
            <v>GBP</v>
          </cell>
          <cell r="DC11">
            <v>37072</v>
          </cell>
          <cell r="DD11">
            <v>36891</v>
          </cell>
          <cell r="DE11">
            <v>37072</v>
          </cell>
          <cell r="DF11" t="str">
            <v>SRH</v>
          </cell>
          <cell r="DH11">
            <v>37235</v>
          </cell>
          <cell r="DI11" t="str">
            <v>AR 2000, H1 2001</v>
          </cell>
          <cell r="DJ11" t="str">
            <v>Commerzbank 26 November 2001</v>
          </cell>
          <cell r="DN11">
            <v>4</v>
          </cell>
        </row>
        <row r="12">
          <cell r="A12" t="str">
            <v>ARB</v>
          </cell>
          <cell r="B12" t="str">
            <v>ARB</v>
          </cell>
          <cell r="C12" t="str">
            <v>Arbitron</v>
          </cell>
          <cell r="D12">
            <v>32.26</v>
          </cell>
          <cell r="E12">
            <v>34.480000000000004</v>
          </cell>
          <cell r="F12">
            <v>14.75</v>
          </cell>
          <cell r="G12">
            <v>29.160886000000001</v>
          </cell>
          <cell r="H12">
            <v>1.1730389999999999</v>
          </cell>
          <cell r="I12">
            <v>19.649999999999999</v>
          </cell>
          <cell r="J12">
            <v>0.45852516398016119</v>
          </cell>
          <cell r="M12">
            <v>0</v>
          </cell>
          <cell r="N12">
            <v>29.619411163980164</v>
          </cell>
          <cell r="O12">
            <v>206.4</v>
          </cell>
          <cell r="P12">
            <v>18.600000000000001</v>
          </cell>
          <cell r="Q12">
            <v>225</v>
          </cell>
          <cell r="S12">
            <v>223.285</v>
          </cell>
          <cell r="T12">
            <v>206.791</v>
          </cell>
          <cell r="U12">
            <v>221.9</v>
          </cell>
          <cell r="V12">
            <v>238</v>
          </cell>
          <cell r="AA12">
            <v>81.715999999999994</v>
          </cell>
          <cell r="AB12">
            <v>79.093999999999994</v>
          </cell>
          <cell r="AC12">
            <v>78.5</v>
          </cell>
          <cell r="AD12">
            <v>86.8</v>
          </cell>
          <cell r="AI12">
            <v>77.988000000000014</v>
          </cell>
          <cell r="AJ12">
            <v>74.814999999999998</v>
          </cell>
          <cell r="AK12">
            <v>73.900000000000006</v>
          </cell>
          <cell r="AL12">
            <v>81</v>
          </cell>
          <cell r="AQ12">
            <v>41.036999999999999</v>
          </cell>
          <cell r="AR12">
            <v>45.262999999999998</v>
          </cell>
          <cell r="AX12">
            <v>1.39</v>
          </cell>
          <cell r="AY12">
            <v>1.54</v>
          </cell>
          <cell r="AZ12">
            <v>1.35</v>
          </cell>
          <cell r="BA12">
            <v>1.6300000000000001</v>
          </cell>
          <cell r="BB12">
            <v>1.8500500000000002</v>
          </cell>
          <cell r="BC12">
            <v>2.0998067500000004</v>
          </cell>
          <cell r="BD12">
            <v>2.3832806612500006</v>
          </cell>
          <cell r="BE12">
            <v>13.5</v>
          </cell>
          <cell r="BF12">
            <v>223.285</v>
          </cell>
          <cell r="BG12">
            <v>221.9</v>
          </cell>
          <cell r="BH12">
            <v>238</v>
          </cell>
          <cell r="BI12">
            <v>0</v>
          </cell>
          <cell r="BJ12">
            <v>81.715999999999994</v>
          </cell>
          <cell r="BK12">
            <v>78.5</v>
          </cell>
          <cell r="BL12">
            <v>86.8</v>
          </cell>
          <cell r="BM12">
            <v>0</v>
          </cell>
          <cell r="BN12">
            <v>77.988000000000014</v>
          </cell>
          <cell r="BO12">
            <v>73.900000000000006</v>
          </cell>
          <cell r="BP12">
            <v>81</v>
          </cell>
          <cell r="BQ12">
            <v>0</v>
          </cell>
          <cell r="BR12">
            <v>41.036999999999999</v>
          </cell>
          <cell r="BS12">
            <v>0</v>
          </cell>
          <cell r="BT12">
            <v>0</v>
          </cell>
          <cell r="BU12">
            <v>0</v>
          </cell>
          <cell r="BV12">
            <v>1.39</v>
          </cell>
          <cell r="BW12">
            <v>1.35</v>
          </cell>
          <cell r="BX12">
            <v>1.6300000000000001</v>
          </cell>
          <cell r="BY12">
            <v>1.8500500000000002</v>
          </cell>
          <cell r="BZ12">
            <v>22.879437200000002</v>
          </cell>
          <cell r="CA12">
            <v>24.453905600000006</v>
          </cell>
          <cell r="CB12">
            <v>10.460995</v>
          </cell>
          <cell r="CC12">
            <v>146.38300800000002</v>
          </cell>
          <cell r="CD12">
            <v>13.191492000000002</v>
          </cell>
          <cell r="CE12">
            <v>159.57450000000003</v>
          </cell>
          <cell r="CF12">
            <v>677.67545762726309</v>
          </cell>
          <cell r="CG12">
            <v>824.0584656272631</v>
          </cell>
          <cell r="CH12">
            <v>158.3581877</v>
          </cell>
          <cell r="CI12">
            <v>157.37591800000001</v>
          </cell>
          <cell r="CJ12">
            <v>168.79436000000001</v>
          </cell>
          <cell r="CK12">
            <v>0</v>
          </cell>
          <cell r="CL12">
            <v>57.954621520000003</v>
          </cell>
          <cell r="CM12">
            <v>55.673770000000005</v>
          </cell>
          <cell r="CN12">
            <v>61.560296000000001</v>
          </cell>
          <cell r="CO12">
            <v>0</v>
          </cell>
          <cell r="CP12">
            <v>55.310649360000014</v>
          </cell>
          <cell r="CQ12">
            <v>52.411358000000007</v>
          </cell>
          <cell r="CR12">
            <v>57.446820000000002</v>
          </cell>
          <cell r="CS12">
            <v>0</v>
          </cell>
          <cell r="CT12">
            <v>29.104261140000002</v>
          </cell>
          <cell r="CU12">
            <v>0</v>
          </cell>
          <cell r="CV12">
            <v>0</v>
          </cell>
          <cell r="CW12">
            <v>0</v>
          </cell>
          <cell r="CX12">
            <v>0.98581580000000002</v>
          </cell>
          <cell r="CY12">
            <v>0.95744700000000016</v>
          </cell>
          <cell r="CZ12">
            <v>1.1560286000000002</v>
          </cell>
          <cell r="DA12">
            <v>1.3120924610000002</v>
          </cell>
          <cell r="DB12" t="str">
            <v>USD</v>
          </cell>
          <cell r="DC12">
            <v>37072</v>
          </cell>
          <cell r="DD12">
            <v>36891</v>
          </cell>
          <cell r="DE12">
            <v>37072</v>
          </cell>
          <cell r="DF12" t="str">
            <v>DP</v>
          </cell>
          <cell r="DG12" t="str">
            <v>SRH</v>
          </cell>
          <cell r="DH12">
            <v>37134</v>
          </cell>
          <cell r="DI12" t="str">
            <v>AR 2000, 10Q Q2 01</v>
          </cell>
          <cell r="DJ12" t="str">
            <v>Bear Stearns, 10 May, 2001</v>
          </cell>
        </row>
        <row r="13">
          <cell r="A13" t="str">
            <v>BN</v>
          </cell>
          <cell r="B13" t="str">
            <v>BN</v>
          </cell>
          <cell r="C13" t="str">
            <v>Banta</v>
          </cell>
          <cell r="D13">
            <v>30.1</v>
          </cell>
          <cell r="E13">
            <v>31.04</v>
          </cell>
          <cell r="F13">
            <v>22.490000000000002</v>
          </cell>
          <cell r="G13">
            <v>24.685752999999998</v>
          </cell>
          <cell r="H13">
            <v>2.384868</v>
          </cell>
          <cell r="I13">
            <v>23</v>
          </cell>
          <cell r="J13">
            <v>0.56254361461794022</v>
          </cell>
          <cell r="M13">
            <v>0</v>
          </cell>
          <cell r="N13">
            <v>25.248296614617939</v>
          </cell>
          <cell r="O13">
            <v>147.11200000000002</v>
          </cell>
          <cell r="P13">
            <v>47.841999999999999</v>
          </cell>
          <cell r="Q13">
            <v>194.95400000000001</v>
          </cell>
          <cell r="S13">
            <v>1506.9959999999999</v>
          </cell>
          <cell r="T13">
            <v>1537.729</v>
          </cell>
          <cell r="U13">
            <v>1477.173</v>
          </cell>
          <cell r="V13">
            <v>1585</v>
          </cell>
          <cell r="AA13">
            <v>186.73399999999998</v>
          </cell>
          <cell r="AB13">
            <v>190.53700000000001</v>
          </cell>
          <cell r="AC13">
            <v>185.54400000000001</v>
          </cell>
          <cell r="AI13">
            <v>110.41500000000001</v>
          </cell>
          <cell r="AJ13">
            <v>114.79300000000001</v>
          </cell>
          <cell r="AK13">
            <v>109.544</v>
          </cell>
          <cell r="AL13">
            <v>121</v>
          </cell>
          <cell r="AQ13">
            <v>50.808999999999997</v>
          </cell>
          <cell r="AR13">
            <v>58.743000000000002</v>
          </cell>
          <cell r="AS13">
            <v>58.32</v>
          </cell>
          <cell r="AT13">
            <v>65.099999999999994</v>
          </cell>
          <cell r="AX13">
            <v>2.04</v>
          </cell>
          <cell r="AY13">
            <v>2.35</v>
          </cell>
          <cell r="AZ13">
            <v>2.3000000000000003</v>
          </cell>
          <cell r="BA13">
            <v>2.403</v>
          </cell>
          <cell r="BB13">
            <v>2.7153899999999997</v>
          </cell>
          <cell r="BC13">
            <v>3.0683906999999992</v>
          </cell>
          <cell r="BD13">
            <v>3.4672814909999987</v>
          </cell>
          <cell r="BE13">
            <v>13</v>
          </cell>
          <cell r="BF13">
            <v>1506.9959999999999</v>
          </cell>
          <cell r="BG13">
            <v>1477.173</v>
          </cell>
          <cell r="BH13">
            <v>1585</v>
          </cell>
          <cell r="BI13">
            <v>0</v>
          </cell>
          <cell r="BJ13">
            <v>186.73399999999998</v>
          </cell>
          <cell r="BK13">
            <v>185.54400000000001</v>
          </cell>
          <cell r="BL13">
            <v>0</v>
          </cell>
          <cell r="BM13">
            <v>0</v>
          </cell>
          <cell r="BN13">
            <v>110.41500000000001</v>
          </cell>
          <cell r="BO13">
            <v>109.544</v>
          </cell>
          <cell r="BP13">
            <v>121</v>
          </cell>
          <cell r="BQ13">
            <v>0</v>
          </cell>
          <cell r="BR13">
            <v>50.808999999999997</v>
          </cell>
          <cell r="BS13">
            <v>58.32</v>
          </cell>
          <cell r="BT13">
            <v>65.099999999999994</v>
          </cell>
          <cell r="BU13">
            <v>0</v>
          </cell>
          <cell r="BV13">
            <v>2.04</v>
          </cell>
          <cell r="BW13">
            <v>2.3000000000000003</v>
          </cell>
          <cell r="BX13">
            <v>2.403</v>
          </cell>
          <cell r="BY13">
            <v>2.7153899999999997</v>
          </cell>
          <cell r="BZ13">
            <v>21.347522000000001</v>
          </cell>
          <cell r="CA13">
            <v>22.014188800000003</v>
          </cell>
          <cell r="CB13">
            <v>15.950357800000003</v>
          </cell>
          <cell r="CC13">
            <v>104.33477264000003</v>
          </cell>
          <cell r="CD13">
            <v>33.93050324</v>
          </cell>
          <cell r="CE13">
            <v>138.26527588000002</v>
          </cell>
          <cell r="CF13">
            <v>538.98856744308205</v>
          </cell>
          <cell r="CG13">
            <v>643.32334008308203</v>
          </cell>
          <cell r="CH13">
            <v>1068.79170312</v>
          </cell>
          <cell r="CI13">
            <v>1047.64063506</v>
          </cell>
          <cell r="CJ13">
            <v>1124.1137000000001</v>
          </cell>
          <cell r="CK13">
            <v>0</v>
          </cell>
          <cell r="CL13">
            <v>132.43548748000001</v>
          </cell>
          <cell r="CM13">
            <v>131.59151568000001</v>
          </cell>
          <cell r="CN13">
            <v>0</v>
          </cell>
          <cell r="CO13">
            <v>0</v>
          </cell>
          <cell r="CP13">
            <v>78.308526300000011</v>
          </cell>
          <cell r="CQ13">
            <v>77.690795680000008</v>
          </cell>
          <cell r="CR13">
            <v>85.81562000000001</v>
          </cell>
          <cell r="CS13">
            <v>0</v>
          </cell>
          <cell r="CT13">
            <v>36.034758979999999</v>
          </cell>
          <cell r="CU13">
            <v>41.361710400000007</v>
          </cell>
          <cell r="CV13">
            <v>46.170222000000003</v>
          </cell>
          <cell r="CW13">
            <v>0</v>
          </cell>
          <cell r="CX13">
            <v>1.4468088000000001</v>
          </cell>
          <cell r="CY13">
            <v>1.6312060000000004</v>
          </cell>
          <cell r="CZ13">
            <v>1.7042556600000003</v>
          </cell>
          <cell r="DA13">
            <v>1.9258088957999999</v>
          </cell>
          <cell r="DB13" t="str">
            <v>USD</v>
          </cell>
          <cell r="DC13">
            <v>37164</v>
          </cell>
          <cell r="DD13">
            <v>36891</v>
          </cell>
          <cell r="DE13">
            <v>37164</v>
          </cell>
          <cell r="DF13" t="str">
            <v>SRH</v>
          </cell>
          <cell r="DH13">
            <v>37218</v>
          </cell>
          <cell r="DI13" t="str">
            <v>AR 2000, 10Q Q3 01</v>
          </cell>
          <cell r="DJ13" t="str">
            <v>Baird 18 September 2001</v>
          </cell>
        </row>
        <row r="14">
          <cell r="A14" t="str">
            <v>CDMS</v>
          </cell>
          <cell r="B14" t="str">
            <v>CDMS</v>
          </cell>
          <cell r="C14" t="str">
            <v>Cadmus</v>
          </cell>
          <cell r="D14">
            <v>11.450000000000001</v>
          </cell>
          <cell r="E14">
            <v>12.3</v>
          </cell>
          <cell r="F14">
            <v>6.75</v>
          </cell>
          <cell r="G14">
            <v>8.9540919999999993</v>
          </cell>
          <cell r="H14">
            <v>1.171</v>
          </cell>
          <cell r="I14">
            <v>13.03</v>
          </cell>
          <cell r="J14">
            <v>0</v>
          </cell>
          <cell r="M14">
            <v>0</v>
          </cell>
          <cell r="N14">
            <v>8.9540919999999993</v>
          </cell>
          <cell r="O14">
            <v>174.666</v>
          </cell>
          <cell r="P14">
            <v>3.5249999999999999</v>
          </cell>
          <cell r="Q14">
            <v>178.191</v>
          </cell>
          <cell r="S14">
            <v>510.66899999999998</v>
          </cell>
          <cell r="T14">
            <v>526.29</v>
          </cell>
          <cell r="AA14">
            <v>56.292999999999999</v>
          </cell>
          <cell r="AB14">
            <v>61.206000000000003</v>
          </cell>
          <cell r="AI14">
            <v>30.422999999999998</v>
          </cell>
          <cell r="AJ14">
            <v>35.076999999999998</v>
          </cell>
          <cell r="AQ14">
            <v>10.545400000000001</v>
          </cell>
          <cell r="AR14">
            <v>12.728000000000002</v>
          </cell>
          <cell r="AX14">
            <v>1.1814365629894832</v>
          </cell>
          <cell r="AY14">
            <v>1.4240322219735959</v>
          </cell>
          <cell r="AZ14">
            <v>0.60000000000000009</v>
          </cell>
          <cell r="BA14">
            <v>1.4000000000000001</v>
          </cell>
          <cell r="BB14">
            <v>1.5400000000000003</v>
          </cell>
          <cell r="BC14">
            <v>1.6940000000000004</v>
          </cell>
          <cell r="BD14">
            <v>1.8634000000000006</v>
          </cell>
          <cell r="BE14">
            <v>10</v>
          </cell>
          <cell r="BF14">
            <v>510.66899999999998</v>
          </cell>
          <cell r="BG14">
            <v>0</v>
          </cell>
          <cell r="BH14">
            <v>0</v>
          </cell>
          <cell r="BI14">
            <v>0</v>
          </cell>
          <cell r="BJ14">
            <v>56.292999999999999</v>
          </cell>
          <cell r="BK14">
            <v>0</v>
          </cell>
          <cell r="BL14">
            <v>0</v>
          </cell>
          <cell r="BM14">
            <v>0</v>
          </cell>
          <cell r="BN14">
            <v>30.422999999999998</v>
          </cell>
          <cell r="BO14">
            <v>0</v>
          </cell>
          <cell r="BP14">
            <v>0</v>
          </cell>
          <cell r="BQ14">
            <v>0</v>
          </cell>
          <cell r="BR14">
            <v>10.545400000000001</v>
          </cell>
          <cell r="BS14">
            <v>0</v>
          </cell>
          <cell r="BT14">
            <v>0</v>
          </cell>
          <cell r="BU14">
            <v>0</v>
          </cell>
          <cell r="BV14">
            <v>1.1814365629894832</v>
          </cell>
          <cell r="BW14">
            <v>1.012016110986798</v>
          </cell>
          <cell r="BX14">
            <v>1</v>
          </cell>
          <cell r="BY14">
            <v>1.4700000000000002</v>
          </cell>
          <cell r="BZ14">
            <v>8.1205690000000015</v>
          </cell>
          <cell r="CA14">
            <v>8.7234060000000007</v>
          </cell>
          <cell r="CB14">
            <v>4.7872350000000008</v>
          </cell>
          <cell r="CC14">
            <v>123.87662052000002</v>
          </cell>
          <cell r="CD14">
            <v>2.5000005000000001</v>
          </cell>
          <cell r="CE14">
            <v>126.37662102000002</v>
          </cell>
          <cell r="CF14">
            <v>72.71232191834801</v>
          </cell>
          <cell r="CG14">
            <v>196.58894243834803</v>
          </cell>
          <cell r="CH14">
            <v>362.17666818000004</v>
          </cell>
          <cell r="CI14">
            <v>0</v>
          </cell>
          <cell r="CJ14">
            <v>0</v>
          </cell>
          <cell r="CK14">
            <v>0</v>
          </cell>
          <cell r="CL14">
            <v>39.924121460000002</v>
          </cell>
          <cell r="CM14">
            <v>0</v>
          </cell>
          <cell r="CN14">
            <v>0</v>
          </cell>
          <cell r="CO14">
            <v>0</v>
          </cell>
          <cell r="CP14">
            <v>21.576600060000001</v>
          </cell>
          <cell r="CQ14">
            <v>0</v>
          </cell>
          <cell r="CR14">
            <v>0</v>
          </cell>
          <cell r="CS14">
            <v>0</v>
          </cell>
          <cell r="CT14">
            <v>7.479008588000001</v>
          </cell>
          <cell r="CU14">
            <v>0</v>
          </cell>
          <cell r="CV14">
            <v>0</v>
          </cell>
          <cell r="CW14">
            <v>0</v>
          </cell>
          <cell r="CX14">
            <v>0.83789843920340135</v>
          </cell>
          <cell r="CY14">
            <v>0.7177420662340569</v>
          </cell>
          <cell r="CZ14">
            <v>0.70922000000000007</v>
          </cell>
          <cell r="DA14">
            <v>1.0425534000000003</v>
          </cell>
          <cell r="DB14" t="str">
            <v>USD</v>
          </cell>
          <cell r="DC14">
            <v>37164</v>
          </cell>
          <cell r="DD14">
            <v>37072</v>
          </cell>
          <cell r="DE14">
            <v>37164</v>
          </cell>
          <cell r="DF14" t="str">
            <v>SRH</v>
          </cell>
          <cell r="DH14">
            <v>37218</v>
          </cell>
          <cell r="DI14" t="str">
            <v>AR 2001, 10Q Q1 01</v>
          </cell>
          <cell r="DJ14" t="str">
            <v>No research available.</v>
          </cell>
        </row>
        <row r="15">
          <cell r="A15" t="str">
            <v>CPTA</v>
          </cell>
          <cell r="B15" t="str">
            <v>017347</v>
          </cell>
          <cell r="C15" t="str">
            <v>Capita Group</v>
          </cell>
          <cell r="D15">
            <v>4.2549999999999999</v>
          </cell>
          <cell r="E15">
            <v>5.36</v>
          </cell>
          <cell r="F15">
            <v>3.22</v>
          </cell>
          <cell r="G15">
            <v>658.89800000000002</v>
          </cell>
          <cell r="H15">
            <v>17.061117000000003</v>
          </cell>
          <cell r="I15">
            <v>1.1587149323224264</v>
          </cell>
          <cell r="J15">
            <v>12.415060353701531</v>
          </cell>
          <cell r="M15">
            <v>0</v>
          </cell>
          <cell r="N15">
            <v>671.31306035370153</v>
          </cell>
          <cell r="O15">
            <v>52.939000000000007</v>
          </cell>
          <cell r="P15">
            <v>0</v>
          </cell>
          <cell r="Q15">
            <v>52.939000000000007</v>
          </cell>
          <cell r="S15">
            <v>568.56000000000006</v>
          </cell>
          <cell r="T15">
            <v>453.34800000000001</v>
          </cell>
          <cell r="U15">
            <v>693</v>
          </cell>
          <cell r="V15">
            <v>831</v>
          </cell>
          <cell r="W15">
            <v>955</v>
          </cell>
          <cell r="X15">
            <v>1099</v>
          </cell>
          <cell r="Y15">
            <v>1264</v>
          </cell>
          <cell r="AA15">
            <v>56.292999999999999</v>
          </cell>
          <cell r="AB15">
            <v>63.860999999999997</v>
          </cell>
          <cell r="AC15">
            <v>93.2</v>
          </cell>
          <cell r="AD15">
            <v>106.8</v>
          </cell>
          <cell r="AE15">
            <v>126</v>
          </cell>
          <cell r="AF15">
            <v>146.5</v>
          </cell>
          <cell r="AG15">
            <v>170.3</v>
          </cell>
          <cell r="AI15">
            <v>52.567000000000007</v>
          </cell>
          <cell r="AJ15">
            <v>44.667000000000002</v>
          </cell>
          <cell r="AK15">
            <v>57.4</v>
          </cell>
          <cell r="AL15">
            <v>72.099999999999994</v>
          </cell>
          <cell r="AM15">
            <v>89.1</v>
          </cell>
          <cell r="AN15">
            <v>107</v>
          </cell>
          <cell r="AO15">
            <v>127.9</v>
          </cell>
          <cell r="AQ15">
            <v>44.158000000000001</v>
          </cell>
          <cell r="AR15">
            <v>36.35</v>
          </cell>
          <cell r="AS15">
            <v>49.6</v>
          </cell>
          <cell r="AT15">
            <v>63.2</v>
          </cell>
          <cell r="AU15">
            <v>76.7</v>
          </cell>
          <cell r="AV15">
            <v>91.2</v>
          </cell>
          <cell r="AW15">
            <v>108.1</v>
          </cell>
          <cell r="AX15">
            <v>6.4903596457672311E-2</v>
          </cell>
          <cell r="AY15">
            <v>5.405381291283879E-2</v>
          </cell>
          <cell r="AZ15">
            <v>7.214000000000001E-2</v>
          </cell>
          <cell r="BA15">
            <v>9.011000000000001E-2</v>
          </cell>
          <cell r="BB15">
            <v>0.12588367</v>
          </cell>
          <cell r="BC15">
            <v>0.17585948699000001</v>
          </cell>
          <cell r="BD15">
            <v>0.24567570332503003</v>
          </cell>
          <cell r="BE15">
            <v>39.700000000000003</v>
          </cell>
          <cell r="BF15">
            <v>568.56000000000006</v>
          </cell>
          <cell r="BG15">
            <v>693</v>
          </cell>
          <cell r="BH15">
            <v>831</v>
          </cell>
          <cell r="BI15">
            <v>955</v>
          </cell>
          <cell r="BJ15">
            <v>0</v>
          </cell>
          <cell r="BK15">
            <v>93.2</v>
          </cell>
          <cell r="BL15">
            <v>106.8</v>
          </cell>
          <cell r="BM15">
            <v>126</v>
          </cell>
          <cell r="BN15">
            <v>52.567000000000007</v>
          </cell>
          <cell r="BO15">
            <v>57.4</v>
          </cell>
          <cell r="BP15">
            <v>72.099999999999994</v>
          </cell>
          <cell r="BQ15">
            <v>89.1</v>
          </cell>
          <cell r="BR15">
            <v>44.158000000000001</v>
          </cell>
          <cell r="BS15">
            <v>49.6</v>
          </cell>
          <cell r="BT15">
            <v>63.2</v>
          </cell>
          <cell r="BU15">
            <v>76.7</v>
          </cell>
          <cell r="BV15">
            <v>6.4903596457672311E-2</v>
          </cell>
          <cell r="BW15">
            <v>7.214000000000001E-2</v>
          </cell>
          <cell r="BX15">
            <v>9.011000000000001E-2</v>
          </cell>
          <cell r="BY15">
            <v>0.12588367</v>
          </cell>
          <cell r="BZ15">
            <v>4.2549999999999999</v>
          </cell>
          <cell r="CA15">
            <v>5.36</v>
          </cell>
          <cell r="CB15">
            <v>3.22</v>
          </cell>
          <cell r="CC15">
            <v>52.939000000000007</v>
          </cell>
          <cell r="CD15">
            <v>0</v>
          </cell>
          <cell r="CE15">
            <v>52.939000000000007</v>
          </cell>
          <cell r="CF15">
            <v>2856.437071805</v>
          </cell>
          <cell r="CG15">
            <v>2909.3760718049998</v>
          </cell>
          <cell r="CH15">
            <v>568.56000000000006</v>
          </cell>
          <cell r="CI15">
            <v>693</v>
          </cell>
          <cell r="CJ15">
            <v>831</v>
          </cell>
          <cell r="CK15">
            <v>955</v>
          </cell>
          <cell r="CL15">
            <v>0</v>
          </cell>
          <cell r="CM15">
            <v>93.2</v>
          </cell>
          <cell r="CN15">
            <v>106.8</v>
          </cell>
          <cell r="CO15">
            <v>126</v>
          </cell>
          <cell r="CP15">
            <v>52.567000000000007</v>
          </cell>
          <cell r="CQ15">
            <v>57.4</v>
          </cell>
          <cell r="CR15">
            <v>72.099999999999994</v>
          </cell>
          <cell r="CS15">
            <v>89.1</v>
          </cell>
          <cell r="CT15">
            <v>44.158000000000001</v>
          </cell>
          <cell r="CU15">
            <v>49.6</v>
          </cell>
          <cell r="CV15">
            <v>63.2</v>
          </cell>
          <cell r="CW15">
            <v>76.7</v>
          </cell>
          <cell r="CX15">
            <v>6.4903596457672311E-2</v>
          </cell>
          <cell r="CY15">
            <v>7.214000000000001E-2</v>
          </cell>
          <cell r="CZ15">
            <v>9.011000000000001E-2</v>
          </cell>
          <cell r="DA15">
            <v>0.12588367</v>
          </cell>
          <cell r="DB15" t="str">
            <v>GBP</v>
          </cell>
          <cell r="DC15">
            <v>37072</v>
          </cell>
          <cell r="DD15">
            <v>36891</v>
          </cell>
          <cell r="DE15">
            <v>37072</v>
          </cell>
          <cell r="DF15" t="str">
            <v>SRH</v>
          </cell>
          <cell r="DH15">
            <v>37227</v>
          </cell>
          <cell r="DI15" t="str">
            <v>AR 2001, 10Q Q1 01</v>
          </cell>
          <cell r="DJ15" t="str">
            <v>CSFB 19 October 2001</v>
          </cell>
        </row>
        <row r="16">
          <cell r="A16" t="str">
            <v>POS</v>
          </cell>
          <cell r="B16" t="str">
            <v>POS</v>
          </cell>
          <cell r="C16" t="str">
            <v>Catalina Marketing</v>
          </cell>
          <cell r="D16">
            <v>37</v>
          </cell>
          <cell r="E16">
            <v>39.700000000000003</v>
          </cell>
          <cell r="F16">
            <v>25.05</v>
          </cell>
          <cell r="G16">
            <v>55.969256000000001</v>
          </cell>
          <cell r="H16">
            <v>8.9428889999999992</v>
          </cell>
          <cell r="I16">
            <v>24.9</v>
          </cell>
          <cell r="J16">
            <v>2.9245664027027023</v>
          </cell>
          <cell r="M16">
            <v>0</v>
          </cell>
          <cell r="N16">
            <v>58.893822402702703</v>
          </cell>
          <cell r="O16">
            <v>39.786000000000001</v>
          </cell>
          <cell r="P16">
            <v>8.8670000000000009</v>
          </cell>
          <cell r="Q16">
            <v>48.652999999999999</v>
          </cell>
          <cell r="S16">
            <v>420.50299999999993</v>
          </cell>
          <cell r="T16">
            <v>417.88099999999997</v>
          </cell>
          <cell r="U16">
            <v>445.7</v>
          </cell>
          <cell r="V16">
            <v>506.3</v>
          </cell>
          <cell r="W16">
            <v>561.5</v>
          </cell>
          <cell r="X16">
            <v>695</v>
          </cell>
          <cell r="Y16">
            <v>1264</v>
          </cell>
          <cell r="AA16">
            <v>131.01400000000001</v>
          </cell>
          <cell r="AB16">
            <v>137.262</v>
          </cell>
          <cell r="AC16">
            <v>142.89999999999998</v>
          </cell>
          <cell r="AD16">
            <v>163.30000000000001</v>
          </cell>
          <cell r="AE16">
            <v>183.89999999999998</v>
          </cell>
          <cell r="AF16">
            <v>146.5</v>
          </cell>
          <cell r="AG16">
            <v>170.3</v>
          </cell>
          <cell r="AI16">
            <v>87.328000000000003</v>
          </cell>
          <cell r="AJ16">
            <v>94.019000000000005</v>
          </cell>
          <cell r="AK16">
            <v>100.6</v>
          </cell>
          <cell r="AL16">
            <v>118.5</v>
          </cell>
          <cell r="AM16">
            <v>134.19999999999999</v>
          </cell>
          <cell r="AN16">
            <v>107</v>
          </cell>
          <cell r="AO16">
            <v>127.9</v>
          </cell>
          <cell r="AQ16">
            <v>51.653999999999996</v>
          </cell>
          <cell r="AR16">
            <v>58.134999999999998</v>
          </cell>
          <cell r="AS16">
            <v>61.7</v>
          </cell>
          <cell r="AT16">
            <v>72.5</v>
          </cell>
          <cell r="AU16">
            <v>85.8</v>
          </cell>
          <cell r="AV16">
            <v>91.2</v>
          </cell>
          <cell r="AW16">
            <v>108.1</v>
          </cell>
          <cell r="AX16">
            <v>0.8899999999999999</v>
          </cell>
          <cell r="AY16">
            <v>1</v>
          </cell>
          <cell r="AZ16">
            <v>1.0640000000000001</v>
          </cell>
          <cell r="BA16">
            <v>1.329</v>
          </cell>
          <cell r="BB16">
            <v>1.6173930000000001</v>
          </cell>
          <cell r="BC16">
            <v>1.9683672810000001</v>
          </cell>
          <cell r="BD16">
            <v>2.3955029809770005</v>
          </cell>
          <cell r="BE16">
            <v>21.700000000000003</v>
          </cell>
          <cell r="BF16">
            <v>420.50299999999993</v>
          </cell>
          <cell r="BG16">
            <v>438.74524999999994</v>
          </cell>
          <cell r="BH16">
            <v>491.15000000000003</v>
          </cell>
          <cell r="BI16">
            <v>547.70000000000005</v>
          </cell>
          <cell r="BJ16">
            <v>131.01400000000001</v>
          </cell>
          <cell r="BK16">
            <v>141.4905</v>
          </cell>
          <cell r="BL16">
            <v>158.19999999999999</v>
          </cell>
          <cell r="BM16">
            <v>178.75</v>
          </cell>
          <cell r="BN16">
            <v>87.328000000000003</v>
          </cell>
          <cell r="BO16">
            <v>98.95474999999999</v>
          </cell>
          <cell r="BP16">
            <v>114.02500000000001</v>
          </cell>
          <cell r="BQ16">
            <v>130.27499999999998</v>
          </cell>
          <cell r="BR16">
            <v>51.653999999999996</v>
          </cell>
          <cell r="BS16">
            <v>60.808750000000003</v>
          </cell>
          <cell r="BT16">
            <v>69.8</v>
          </cell>
          <cell r="BU16">
            <v>82.474999999999994</v>
          </cell>
          <cell r="BV16">
            <v>0.8899999999999999</v>
          </cell>
          <cell r="BW16">
            <v>1.048</v>
          </cell>
          <cell r="BX16">
            <v>1.26275</v>
          </cell>
          <cell r="BY16">
            <v>1.5452947500000001</v>
          </cell>
          <cell r="BZ16">
            <v>26.241140000000001</v>
          </cell>
          <cell r="CA16">
            <v>28.156034000000005</v>
          </cell>
          <cell r="CB16">
            <v>17.765961000000001</v>
          </cell>
          <cell r="CC16">
            <v>28.217026920000002</v>
          </cell>
          <cell r="CD16">
            <v>6.2886537400000009</v>
          </cell>
          <cell r="CE16">
            <v>34.505680660000003</v>
          </cell>
          <cell r="CF16">
            <v>1545.441038804458</v>
          </cell>
          <cell r="CG16">
            <v>1573.6580657244581</v>
          </cell>
          <cell r="CH16">
            <v>298.22913765999999</v>
          </cell>
          <cell r="CI16">
            <v>311.16690620499998</v>
          </cell>
          <cell r="CJ16">
            <v>348.33340300000003</v>
          </cell>
          <cell r="CK16">
            <v>388.43979400000006</v>
          </cell>
          <cell r="CL16">
            <v>92.917749080000021</v>
          </cell>
          <cell r="CM16">
            <v>100.34789241000001</v>
          </cell>
          <cell r="CN16">
            <v>112.198604</v>
          </cell>
          <cell r="CO16">
            <v>126.77307500000002</v>
          </cell>
          <cell r="CP16">
            <v>61.934764160000007</v>
          </cell>
          <cell r="CQ16">
            <v>70.180687794999997</v>
          </cell>
          <cell r="CR16">
            <v>80.868810500000009</v>
          </cell>
          <cell r="CS16">
            <v>92.393635499999988</v>
          </cell>
          <cell r="CT16">
            <v>36.634049879999999</v>
          </cell>
          <cell r="CU16">
            <v>43.126781675000004</v>
          </cell>
          <cell r="CV16">
            <v>49.503556000000003</v>
          </cell>
          <cell r="CW16">
            <v>58.492919499999999</v>
          </cell>
          <cell r="CX16">
            <v>0.63120580000000004</v>
          </cell>
          <cell r="CY16">
            <v>0.74326256000000013</v>
          </cell>
          <cell r="CZ16">
            <v>0.89556755500000007</v>
          </cell>
          <cell r="DA16">
            <v>1.0959539425950002</v>
          </cell>
          <cell r="DB16" t="str">
            <v>USD</v>
          </cell>
          <cell r="DC16">
            <v>37072</v>
          </cell>
          <cell r="DD16">
            <v>36981</v>
          </cell>
          <cell r="DE16">
            <v>37164</v>
          </cell>
          <cell r="DF16" t="str">
            <v>SRH</v>
          </cell>
          <cell r="DG16" t="str">
            <v>SRH</v>
          </cell>
          <cell r="DH16">
            <v>37183</v>
          </cell>
          <cell r="DI16" t="str">
            <v>AR 2001, 10Q Q2 01</v>
          </cell>
          <cell r="DJ16" t="str">
            <v>Morgan Stanley, 19 October 2001</v>
          </cell>
        </row>
        <row r="17">
          <cell r="A17" t="str">
            <v>CMS</v>
          </cell>
          <cell r="B17" t="str">
            <v>066832</v>
          </cell>
          <cell r="C17" t="str">
            <v>Communisis</v>
          </cell>
          <cell r="D17">
            <v>1.625</v>
          </cell>
          <cell r="E17">
            <v>2.1850000000000001</v>
          </cell>
          <cell r="F17">
            <v>1.139</v>
          </cell>
          <cell r="G17">
            <v>134.37662700000001</v>
          </cell>
          <cell r="H17">
            <v>0.34066399999999997</v>
          </cell>
          <cell r="I17">
            <v>1.5456916656881854</v>
          </cell>
          <cell r="J17">
            <v>1.6626150399999998E-2</v>
          </cell>
          <cell r="M17">
            <v>0</v>
          </cell>
          <cell r="N17">
            <v>134.3932531504</v>
          </cell>
          <cell r="O17">
            <v>14.545999999999998</v>
          </cell>
          <cell r="P17">
            <v>4.6760000000000002</v>
          </cell>
          <cell r="Q17">
            <v>19.221999999999998</v>
          </cell>
          <cell r="S17">
            <v>245.25300000000004</v>
          </cell>
          <cell r="T17">
            <v>194.00800000000001</v>
          </cell>
          <cell r="U17">
            <v>245</v>
          </cell>
          <cell r="V17">
            <v>265</v>
          </cell>
          <cell r="W17">
            <v>285</v>
          </cell>
          <cell r="AA17">
            <v>29.83</v>
          </cell>
          <cell r="AB17">
            <v>27.734000000000002</v>
          </cell>
          <cell r="AC17">
            <v>37.5</v>
          </cell>
          <cell r="AD17">
            <v>40.299999999999997</v>
          </cell>
          <cell r="AE17">
            <v>44</v>
          </cell>
          <cell r="AI17">
            <v>17.693999999999999</v>
          </cell>
          <cell r="AJ17">
            <v>11.457000000000001</v>
          </cell>
          <cell r="AK17">
            <v>25.5</v>
          </cell>
          <cell r="AL17">
            <v>28.3</v>
          </cell>
          <cell r="AM17">
            <v>31.5</v>
          </cell>
          <cell r="AQ17">
            <v>10.998500000000003</v>
          </cell>
          <cell r="AR17">
            <v>11.764800000000001</v>
          </cell>
          <cell r="AS17">
            <v>9.9</v>
          </cell>
          <cell r="AT17">
            <v>12.6</v>
          </cell>
          <cell r="AU17">
            <v>14.9</v>
          </cell>
          <cell r="AX17">
            <v>0.1255</v>
          </cell>
          <cell r="AY17">
            <v>9.3399999999999997E-2</v>
          </cell>
          <cell r="AZ17">
            <v>0.11270000000000001</v>
          </cell>
          <cell r="BA17">
            <v>0.1439</v>
          </cell>
          <cell r="BB17" t="e">
            <v>#N/A</v>
          </cell>
          <cell r="BC17" t="e">
            <v>#N/A</v>
          </cell>
          <cell r="BD17" t="e">
            <v>#N/A</v>
          </cell>
          <cell r="BE17" t="e">
            <v>#N/A</v>
          </cell>
          <cell r="BF17">
            <v>245.25300000000004</v>
          </cell>
          <cell r="BG17">
            <v>245</v>
          </cell>
          <cell r="BH17">
            <v>265</v>
          </cell>
          <cell r="BI17">
            <v>285</v>
          </cell>
          <cell r="BJ17">
            <v>29.83</v>
          </cell>
          <cell r="BK17">
            <v>37.5</v>
          </cell>
          <cell r="BL17">
            <v>40.299999999999997</v>
          </cell>
          <cell r="BM17">
            <v>44</v>
          </cell>
          <cell r="BN17">
            <v>17.693999999999999</v>
          </cell>
          <cell r="BO17">
            <v>25.5</v>
          </cell>
          <cell r="BP17">
            <v>28.3</v>
          </cell>
          <cell r="BQ17">
            <v>31.5</v>
          </cell>
          <cell r="BR17">
            <v>10.998500000000003</v>
          </cell>
          <cell r="BS17">
            <v>9.9</v>
          </cell>
          <cell r="BT17">
            <v>12.6</v>
          </cell>
          <cell r="BU17">
            <v>14.9</v>
          </cell>
          <cell r="BV17">
            <v>0.1255</v>
          </cell>
          <cell r="BW17">
            <v>0.11270000000000001</v>
          </cell>
          <cell r="BX17">
            <v>0.1439</v>
          </cell>
          <cell r="BY17">
            <v>0</v>
          </cell>
          <cell r="BZ17">
            <v>1.625</v>
          </cell>
          <cell r="CA17">
            <v>2.1850000000000001</v>
          </cell>
          <cell r="CB17">
            <v>1.139</v>
          </cell>
          <cell r="CC17">
            <v>14.545999999999998</v>
          </cell>
          <cell r="CD17">
            <v>4.6760000000000002</v>
          </cell>
          <cell r="CE17">
            <v>19.221999999999998</v>
          </cell>
          <cell r="CF17">
            <v>218.3890363694</v>
          </cell>
          <cell r="CG17">
            <v>232.9350363694</v>
          </cell>
          <cell r="CH17">
            <v>245.25300000000004</v>
          </cell>
          <cell r="CI17">
            <v>245</v>
          </cell>
          <cell r="CJ17">
            <v>265</v>
          </cell>
          <cell r="CK17">
            <v>285</v>
          </cell>
          <cell r="CL17">
            <v>29.83</v>
          </cell>
          <cell r="CM17">
            <v>37.5</v>
          </cell>
          <cell r="CN17">
            <v>40.299999999999997</v>
          </cell>
          <cell r="CO17">
            <v>44</v>
          </cell>
          <cell r="CP17">
            <v>17.693999999999999</v>
          </cell>
          <cell r="CQ17">
            <v>25.5</v>
          </cell>
          <cell r="CR17">
            <v>28.3</v>
          </cell>
          <cell r="CS17">
            <v>31.5</v>
          </cell>
          <cell r="CT17">
            <v>10.998500000000003</v>
          </cell>
          <cell r="CU17">
            <v>9.9</v>
          </cell>
          <cell r="CV17">
            <v>12.6</v>
          </cell>
          <cell r="CW17">
            <v>14.9</v>
          </cell>
          <cell r="CX17">
            <v>0.1255</v>
          </cell>
          <cell r="CY17">
            <v>0.11270000000000001</v>
          </cell>
          <cell r="CZ17">
            <v>0.1439</v>
          </cell>
          <cell r="DA17">
            <v>0</v>
          </cell>
          <cell r="DB17" t="str">
            <v>GBP</v>
          </cell>
          <cell r="DC17">
            <v>37072</v>
          </cell>
          <cell r="DD17">
            <v>36891</v>
          </cell>
          <cell r="DE17">
            <v>37072</v>
          </cell>
          <cell r="DF17" t="str">
            <v>SRH</v>
          </cell>
          <cell r="DG17" t="str">
            <v>SRH</v>
          </cell>
          <cell r="DH17">
            <v>37136</v>
          </cell>
          <cell r="DI17" t="str">
            <v>H1 2001/Annual</v>
          </cell>
          <cell r="DJ17" t="str">
            <v>HSBC, 31 August 2001</v>
          </cell>
        </row>
        <row r="18">
          <cell r="A18" t="str">
            <v>CGX</v>
          </cell>
          <cell r="B18" t="str">
            <v>CGX</v>
          </cell>
          <cell r="C18" t="str">
            <v>Consolidated Graphics</v>
          </cell>
          <cell r="D18">
            <v>19.900000000000002</v>
          </cell>
          <cell r="E18">
            <v>22.1</v>
          </cell>
          <cell r="F18">
            <v>11.200000000000001</v>
          </cell>
          <cell r="G18">
            <v>13.152049999999999</v>
          </cell>
          <cell r="H18">
            <v>2.1603859999999999</v>
          </cell>
          <cell r="I18">
            <v>25.83</v>
          </cell>
          <cell r="J18">
            <v>0</v>
          </cell>
          <cell r="M18">
            <v>0</v>
          </cell>
          <cell r="N18">
            <v>13.152049999999999</v>
          </cell>
          <cell r="O18">
            <v>235.81800000000001</v>
          </cell>
          <cell r="P18">
            <v>6.85</v>
          </cell>
          <cell r="Q18">
            <v>242.66800000000001</v>
          </cell>
          <cell r="S18">
            <v>661.99900000000002</v>
          </cell>
          <cell r="T18">
            <v>683.39599999999996</v>
          </cell>
          <cell r="U18">
            <v>655.20000000000005</v>
          </cell>
          <cell r="V18">
            <v>671.6</v>
          </cell>
          <cell r="W18">
            <v>285</v>
          </cell>
          <cell r="AA18">
            <v>93.422000000000011</v>
          </cell>
          <cell r="AB18">
            <v>103.35600000000001</v>
          </cell>
          <cell r="AC18">
            <v>37.5</v>
          </cell>
          <cell r="AD18">
            <v>40.299999999999997</v>
          </cell>
          <cell r="AE18">
            <v>44</v>
          </cell>
          <cell r="AI18">
            <v>52.278000000000006</v>
          </cell>
          <cell r="AJ18">
            <v>64.573000000000008</v>
          </cell>
          <cell r="AK18">
            <v>44.5</v>
          </cell>
          <cell r="AL18">
            <v>51</v>
          </cell>
          <cell r="AM18">
            <v>31.5</v>
          </cell>
          <cell r="AQ18">
            <v>19.405000000000005</v>
          </cell>
          <cell r="AR18">
            <v>25.975000000000001</v>
          </cell>
          <cell r="AS18">
            <v>17.3</v>
          </cell>
          <cell r="AT18">
            <v>21.8</v>
          </cell>
          <cell r="AU18">
            <v>14.9</v>
          </cell>
          <cell r="AX18">
            <v>1.469892310025785</v>
          </cell>
          <cell r="AY18">
            <v>1.969892310025785</v>
          </cell>
          <cell r="AZ18">
            <v>1.2250000000000001</v>
          </cell>
          <cell r="BA18">
            <v>1.55</v>
          </cell>
          <cell r="BB18">
            <v>1.7205000000000001</v>
          </cell>
          <cell r="BC18">
            <v>1.9097550000000003</v>
          </cell>
          <cell r="BD18">
            <v>2.1198280500000006</v>
          </cell>
          <cell r="BE18">
            <v>11</v>
          </cell>
          <cell r="BF18">
            <v>661.99900000000002</v>
          </cell>
          <cell r="BG18">
            <v>662.24900000000002</v>
          </cell>
          <cell r="BH18">
            <v>667.5</v>
          </cell>
          <cell r="BI18">
            <v>0</v>
          </cell>
          <cell r="BJ18">
            <v>93.422000000000011</v>
          </cell>
          <cell r="BK18">
            <v>0</v>
          </cell>
          <cell r="BL18">
            <v>0</v>
          </cell>
          <cell r="BM18">
            <v>0</v>
          </cell>
          <cell r="BN18">
            <v>52.278000000000006</v>
          </cell>
          <cell r="BO18">
            <v>49.518250000000002</v>
          </cell>
          <cell r="BP18">
            <v>49.375</v>
          </cell>
          <cell r="BQ18">
            <v>0</v>
          </cell>
          <cell r="BR18">
            <v>19.405000000000005</v>
          </cell>
          <cell r="BS18">
            <v>19.46875</v>
          </cell>
          <cell r="BT18">
            <v>20.675000000000001</v>
          </cell>
          <cell r="BU18">
            <v>0</v>
          </cell>
          <cell r="BV18">
            <v>1.469892310025785</v>
          </cell>
          <cell r="BW18">
            <v>1.4112230775064463</v>
          </cell>
          <cell r="BX18">
            <v>1.46875</v>
          </cell>
          <cell r="BY18">
            <v>1.677875</v>
          </cell>
          <cell r="BZ18">
            <v>14.113478000000002</v>
          </cell>
          <cell r="CA18">
            <v>15.673762000000002</v>
          </cell>
          <cell r="CB18">
            <v>7.9432640000000019</v>
          </cell>
          <cell r="CC18">
            <v>167.24684196000001</v>
          </cell>
          <cell r="CD18">
            <v>4.8581570000000003</v>
          </cell>
          <cell r="CE18">
            <v>172.10499896000002</v>
          </cell>
          <cell r="CF18">
            <v>185.62116832990003</v>
          </cell>
          <cell r="CG18">
            <v>352.86801028990004</v>
          </cell>
          <cell r="CH18">
            <v>469.50293078000004</v>
          </cell>
          <cell r="CI18">
            <v>469.68023578000009</v>
          </cell>
          <cell r="CJ18">
            <v>473.40435000000002</v>
          </cell>
          <cell r="CK18">
            <v>0</v>
          </cell>
          <cell r="CL18">
            <v>66.256750840000009</v>
          </cell>
          <cell r="CM18">
            <v>0</v>
          </cell>
          <cell r="CN18">
            <v>0</v>
          </cell>
          <cell r="CO18">
            <v>0</v>
          </cell>
          <cell r="CP18">
            <v>37.076603160000005</v>
          </cell>
          <cell r="CQ18">
            <v>35.119333265000002</v>
          </cell>
          <cell r="CR18">
            <v>35.017737500000003</v>
          </cell>
          <cell r="CS18">
            <v>0</v>
          </cell>
          <cell r="CT18">
            <v>13.762414100000004</v>
          </cell>
          <cell r="CU18">
            <v>13.807626875000002</v>
          </cell>
          <cell r="CV18">
            <v>14.663123500000003</v>
          </cell>
          <cell r="CW18">
            <v>0</v>
          </cell>
          <cell r="CX18">
            <v>1.0424770241164873</v>
          </cell>
          <cell r="CY18">
            <v>1.000867631029122</v>
          </cell>
          <cell r="CZ18">
            <v>1.0416668750000002</v>
          </cell>
          <cell r="DA18">
            <v>1.1899825075000001</v>
          </cell>
          <cell r="DB18" t="str">
            <v>USD</v>
          </cell>
          <cell r="DC18">
            <v>37164</v>
          </cell>
          <cell r="DD18">
            <v>36981</v>
          </cell>
          <cell r="DE18">
            <v>37164</v>
          </cell>
          <cell r="DF18" t="str">
            <v>SRH</v>
          </cell>
          <cell r="DG18" t="str">
            <v>SRH</v>
          </cell>
          <cell r="DH18">
            <v>37218</v>
          </cell>
          <cell r="DI18" t="str">
            <v>AR 2001/10Q Q2 01</v>
          </cell>
          <cell r="DJ18" t="str">
            <v>Morgan Stanley 9 November 2001</v>
          </cell>
        </row>
        <row r="19">
          <cell r="A19" t="str">
            <v>CDA</v>
          </cell>
          <cell r="B19" t="str">
            <v>015803</v>
          </cell>
          <cell r="C19" t="str">
            <v>Cordiant</v>
          </cell>
          <cell r="D19">
            <v>0.995</v>
          </cell>
          <cell r="E19">
            <v>3.0125000000000002</v>
          </cell>
          <cell r="F19">
            <v>0.49980000000000002</v>
          </cell>
          <cell r="G19">
            <v>397.87799999999999</v>
          </cell>
          <cell r="H19">
            <v>2.1603859999999999</v>
          </cell>
          <cell r="I19">
            <v>25.83</v>
          </cell>
          <cell r="J19">
            <v>15.2</v>
          </cell>
          <cell r="M19">
            <v>0</v>
          </cell>
          <cell r="N19">
            <v>413.07799999999997</v>
          </cell>
          <cell r="O19">
            <v>757.9</v>
          </cell>
          <cell r="P19">
            <v>74.599999999999994</v>
          </cell>
          <cell r="Q19">
            <v>832.5</v>
          </cell>
          <cell r="S19">
            <v>617.5</v>
          </cell>
          <cell r="T19">
            <v>513</v>
          </cell>
          <cell r="U19">
            <v>634.29999999999995</v>
          </cell>
          <cell r="V19">
            <v>666.5</v>
          </cell>
          <cell r="W19">
            <v>703.1</v>
          </cell>
          <cell r="AA19">
            <v>87.9</v>
          </cell>
          <cell r="AB19">
            <v>75</v>
          </cell>
          <cell r="AC19">
            <v>89.4</v>
          </cell>
          <cell r="AD19">
            <v>105.1</v>
          </cell>
          <cell r="AE19">
            <v>118.6</v>
          </cell>
          <cell r="AI19">
            <v>70.800000000000011</v>
          </cell>
          <cell r="AJ19">
            <v>61.4</v>
          </cell>
          <cell r="AK19">
            <v>70.3</v>
          </cell>
          <cell r="AL19">
            <v>84.6</v>
          </cell>
          <cell r="AM19">
            <v>96.5</v>
          </cell>
          <cell r="AQ19">
            <v>19.405000000000005</v>
          </cell>
          <cell r="AR19">
            <v>33.6</v>
          </cell>
          <cell r="AS19">
            <v>34.799999999999997</v>
          </cell>
          <cell r="AT19">
            <v>45.7</v>
          </cell>
          <cell r="AU19">
            <v>55.4</v>
          </cell>
          <cell r="AX19">
            <v>1.469892310025785</v>
          </cell>
          <cell r="AY19">
            <v>1.969892310025785</v>
          </cell>
          <cell r="AZ19">
            <v>1.2250000000000001</v>
          </cell>
          <cell r="BA19">
            <v>1.7000000000000002</v>
          </cell>
          <cell r="BB19">
            <v>1.8700000000000003</v>
          </cell>
          <cell r="BC19">
            <v>2.0570000000000004</v>
          </cell>
          <cell r="BD19">
            <v>2.2627000000000006</v>
          </cell>
          <cell r="BE19">
            <v>10</v>
          </cell>
          <cell r="BF19">
            <v>617.5</v>
          </cell>
          <cell r="BG19">
            <v>634.29999999999995</v>
          </cell>
          <cell r="BH19">
            <v>666.5</v>
          </cell>
          <cell r="BI19">
            <v>703.1</v>
          </cell>
          <cell r="BJ19">
            <v>87.9</v>
          </cell>
          <cell r="BK19">
            <v>89.4</v>
          </cell>
          <cell r="BL19">
            <v>105.1</v>
          </cell>
          <cell r="BM19">
            <v>118.6</v>
          </cell>
          <cell r="BN19">
            <v>70.800000000000011</v>
          </cell>
          <cell r="BO19">
            <v>70.3</v>
          </cell>
          <cell r="BP19">
            <v>84.6</v>
          </cell>
          <cell r="BQ19">
            <v>96.5</v>
          </cell>
          <cell r="BR19">
            <v>0</v>
          </cell>
          <cell r="BS19">
            <v>34.799999999999997</v>
          </cell>
          <cell r="BT19">
            <v>45.7</v>
          </cell>
          <cell r="BU19">
            <v>55.4</v>
          </cell>
          <cell r="BV19">
            <v>0</v>
          </cell>
          <cell r="BW19">
            <v>0</v>
          </cell>
          <cell r="BX19">
            <v>0</v>
          </cell>
          <cell r="BY19">
            <v>0</v>
          </cell>
          <cell r="BZ19">
            <v>0.995</v>
          </cell>
          <cell r="CA19">
            <v>3.0125000000000002</v>
          </cell>
          <cell r="CB19">
            <v>0.49980000000000002</v>
          </cell>
          <cell r="CC19">
            <v>757.9</v>
          </cell>
          <cell r="CD19">
            <v>74.599999999999994</v>
          </cell>
          <cell r="CE19">
            <v>832.5</v>
          </cell>
          <cell r="CF19">
            <v>411.01261</v>
          </cell>
          <cell r="CG19">
            <v>1168.9126099999999</v>
          </cell>
          <cell r="CH19">
            <v>617.5</v>
          </cell>
          <cell r="CI19">
            <v>634.29999999999995</v>
          </cell>
          <cell r="CJ19">
            <v>666.5</v>
          </cell>
          <cell r="CK19">
            <v>703.1</v>
          </cell>
          <cell r="CL19">
            <v>87.9</v>
          </cell>
          <cell r="CM19">
            <v>89.4</v>
          </cell>
          <cell r="CN19">
            <v>105.1</v>
          </cell>
          <cell r="CO19">
            <v>118.6</v>
          </cell>
          <cell r="CP19">
            <v>70.800000000000011</v>
          </cell>
          <cell r="CQ19">
            <v>70.3</v>
          </cell>
          <cell r="CR19">
            <v>84.6</v>
          </cell>
          <cell r="CS19">
            <v>96.5</v>
          </cell>
          <cell r="CT19">
            <v>0</v>
          </cell>
          <cell r="CU19">
            <v>34.799999999999997</v>
          </cell>
          <cell r="CV19">
            <v>45.7</v>
          </cell>
          <cell r="CW19">
            <v>55.4</v>
          </cell>
          <cell r="CX19">
            <v>0</v>
          </cell>
          <cell r="CY19">
            <v>0</v>
          </cell>
          <cell r="CZ19">
            <v>0</v>
          </cell>
          <cell r="DA19">
            <v>0</v>
          </cell>
          <cell r="DB19" t="str">
            <v>GBP</v>
          </cell>
          <cell r="DC19">
            <v>37072</v>
          </cell>
          <cell r="DD19">
            <v>36891</v>
          </cell>
          <cell r="DE19">
            <v>37072</v>
          </cell>
          <cell r="DF19" t="str">
            <v>SJ</v>
          </cell>
          <cell r="DG19" t="str">
            <v>SJ</v>
          </cell>
          <cell r="DH19">
            <v>37021</v>
          </cell>
          <cell r="DI19" t="str">
            <v>Qaurterly</v>
          </cell>
          <cell r="DJ19" t="str">
            <v>Merrill Lynch, 13 August</v>
          </cell>
        </row>
        <row r="20">
          <cell r="A20" t="str">
            <v>EXBD</v>
          </cell>
          <cell r="B20" t="str">
            <v>EXBD</v>
          </cell>
          <cell r="C20" t="str">
            <v>Corporate Executive Board</v>
          </cell>
          <cell r="D20">
            <v>31.95</v>
          </cell>
          <cell r="E20">
            <v>43.6</v>
          </cell>
          <cell r="F20">
            <v>22.85</v>
          </cell>
          <cell r="G20">
            <v>34.81474</v>
          </cell>
          <cell r="H20">
            <v>7.8411359999999997</v>
          </cell>
          <cell r="I20">
            <v>7.25</v>
          </cell>
          <cell r="J20">
            <v>6.0618484882629113</v>
          </cell>
          <cell r="M20">
            <v>0</v>
          </cell>
          <cell r="N20">
            <v>40.876588488262911</v>
          </cell>
          <cell r="O20">
            <v>-108.116</v>
          </cell>
          <cell r="P20">
            <v>108.116</v>
          </cell>
          <cell r="Q20">
            <v>0</v>
          </cell>
          <cell r="S20">
            <v>119.97499999999998</v>
          </cell>
          <cell r="T20">
            <v>95.491</v>
          </cell>
          <cell r="U20">
            <v>127.395</v>
          </cell>
          <cell r="V20">
            <v>156.19999999999999</v>
          </cell>
          <cell r="W20">
            <v>190.6</v>
          </cell>
          <cell r="X20">
            <v>230.6</v>
          </cell>
          <cell r="Y20">
            <v>276.7</v>
          </cell>
          <cell r="AA20">
            <v>38.749000000000002</v>
          </cell>
          <cell r="AB20">
            <v>26.14</v>
          </cell>
          <cell r="AC20">
            <v>35.4</v>
          </cell>
          <cell r="AD20">
            <v>44.300000000000004</v>
          </cell>
          <cell r="AE20">
            <v>54.9</v>
          </cell>
          <cell r="AF20">
            <v>67.5</v>
          </cell>
          <cell r="AG20">
            <v>82.899999999999991</v>
          </cell>
          <cell r="AI20">
            <v>34.712000000000003</v>
          </cell>
          <cell r="AJ20">
            <v>23.567</v>
          </cell>
          <cell r="AK20">
            <v>31</v>
          </cell>
          <cell r="AL20">
            <v>39.200000000000003</v>
          </cell>
          <cell r="AM20">
            <v>48.9</v>
          </cell>
          <cell r="AN20">
            <v>60.5</v>
          </cell>
          <cell r="AO20">
            <v>74.899999999999991</v>
          </cell>
          <cell r="AQ20">
            <v>20.652940000000001</v>
          </cell>
          <cell r="AR20">
            <v>15.756309999999999</v>
          </cell>
          <cell r="AS20">
            <v>21.93</v>
          </cell>
          <cell r="AT20">
            <v>27.891999999999999</v>
          </cell>
          <cell r="AU20">
            <v>35.391999999999996</v>
          </cell>
          <cell r="AV20">
            <v>45.391999999999996</v>
          </cell>
          <cell r="AW20">
            <v>56.591999999999999</v>
          </cell>
          <cell r="AX20">
            <v>0.57974630955313267</v>
          </cell>
          <cell r="AY20">
            <v>0.46</v>
          </cell>
          <cell r="AZ20">
            <v>0.60082191780821914</v>
          </cell>
          <cell r="BA20">
            <v>0.72635416666666663</v>
          </cell>
          <cell r="BB20">
            <v>0.88701754385964904</v>
          </cell>
          <cell r="BC20">
            <v>1.1044282238442822</v>
          </cell>
          <cell r="BD20">
            <v>1.3315764705882354</v>
          </cell>
          <cell r="BE20">
            <v>25</v>
          </cell>
          <cell r="BF20">
            <v>119.97499999999998</v>
          </cell>
          <cell r="BG20">
            <v>95.491</v>
          </cell>
          <cell r="BH20">
            <v>127.395</v>
          </cell>
          <cell r="BI20">
            <v>156.19999999999999</v>
          </cell>
          <cell r="BJ20">
            <v>38.749000000000002</v>
          </cell>
          <cell r="BK20">
            <v>26.14</v>
          </cell>
          <cell r="BL20">
            <v>35.4</v>
          </cell>
          <cell r="BM20">
            <v>44.300000000000004</v>
          </cell>
          <cell r="BN20">
            <v>34.712000000000003</v>
          </cell>
          <cell r="BO20">
            <v>23.567</v>
          </cell>
          <cell r="BP20">
            <v>31</v>
          </cell>
          <cell r="BQ20">
            <v>39.200000000000003</v>
          </cell>
          <cell r="BR20">
            <v>20.652940000000001</v>
          </cell>
          <cell r="BS20">
            <v>15.756309999999999</v>
          </cell>
          <cell r="BT20">
            <v>21.93</v>
          </cell>
          <cell r="BU20">
            <v>27.891999999999999</v>
          </cell>
          <cell r="BV20">
            <v>0.57974630955313267</v>
          </cell>
          <cell r="BW20">
            <v>0.46</v>
          </cell>
          <cell r="BX20">
            <v>0.60082191780821914</v>
          </cell>
          <cell r="BY20">
            <v>0.72635416666666663</v>
          </cell>
          <cell r="BZ20">
            <v>22.659579000000001</v>
          </cell>
          <cell r="CA20">
            <v>30.921992000000003</v>
          </cell>
          <cell r="CB20">
            <v>16.205677000000001</v>
          </cell>
          <cell r="CC20">
            <v>-76.67802952000001</v>
          </cell>
          <cell r="CD20">
            <v>76.67802952000001</v>
          </cell>
          <cell r="CE20">
            <v>0</v>
          </cell>
          <cell r="CF20">
            <v>926.24628610028401</v>
          </cell>
          <cell r="CG20">
            <v>849.56825658028401</v>
          </cell>
          <cell r="CH20">
            <v>85.088669499999995</v>
          </cell>
          <cell r="CI20">
            <v>67.724127020000012</v>
          </cell>
          <cell r="CJ20">
            <v>90.351081900000011</v>
          </cell>
          <cell r="CK20">
            <v>110.780164</v>
          </cell>
          <cell r="CL20">
            <v>27.481565780000004</v>
          </cell>
          <cell r="CM20">
            <v>18.539010800000003</v>
          </cell>
          <cell r="CN20">
            <v>25.106388000000003</v>
          </cell>
          <cell r="CO20">
            <v>31.418446000000007</v>
          </cell>
          <cell r="CP20">
            <v>24.618444640000003</v>
          </cell>
          <cell r="CQ20">
            <v>16.714187740000003</v>
          </cell>
          <cell r="CR20">
            <v>21.985820000000004</v>
          </cell>
          <cell r="CS20">
            <v>27.801424000000004</v>
          </cell>
          <cell r="CT20">
            <v>14.647478106800003</v>
          </cell>
          <cell r="CU20">
            <v>11.174690178200001</v>
          </cell>
          <cell r="CV20">
            <v>15.553194600000001</v>
          </cell>
          <cell r="CW20">
            <v>19.781564240000002</v>
          </cell>
          <cell r="CX20">
            <v>0.41116767766127277</v>
          </cell>
          <cell r="CY20">
            <v>0.32624120000000006</v>
          </cell>
          <cell r="CZ20">
            <v>0.4261149205479452</v>
          </cell>
          <cell r="DA20">
            <v>0.51514490208333341</v>
          </cell>
          <cell r="DB20" t="str">
            <v>USD</v>
          </cell>
          <cell r="DC20">
            <v>37164</v>
          </cell>
          <cell r="DD20">
            <v>37256</v>
          </cell>
          <cell r="DE20">
            <v>37164</v>
          </cell>
          <cell r="DF20" t="str">
            <v>SRH</v>
          </cell>
          <cell r="DG20" t="str">
            <v>SJ</v>
          </cell>
          <cell r="DH20">
            <v>37242</v>
          </cell>
          <cell r="DI20" t="str">
            <v>AR2000/10Q Q3 01</v>
          </cell>
          <cell r="DJ20" t="str">
            <v>Merrill Lynch, 7 December 2001</v>
          </cell>
        </row>
        <row r="21">
          <cell r="A21" t="str">
            <v>DTM</v>
          </cell>
          <cell r="B21" t="str">
            <v>097571</v>
          </cell>
          <cell r="C21" t="str">
            <v>Datamonitor</v>
          </cell>
          <cell r="D21">
            <v>0.86499999999999999</v>
          </cell>
          <cell r="E21">
            <v>1.79</v>
          </cell>
          <cell r="F21">
            <v>0.55000000000000004</v>
          </cell>
          <cell r="G21">
            <v>70.154888</v>
          </cell>
          <cell r="H21">
            <v>5.0040000000000004</v>
          </cell>
          <cell r="I21">
            <v>1.0259984012789767</v>
          </cell>
          <cell r="J21">
            <v>0</v>
          </cell>
          <cell r="M21">
            <v>0</v>
          </cell>
          <cell r="N21">
            <v>70.154888</v>
          </cell>
          <cell r="O21">
            <v>-21.152999999999999</v>
          </cell>
          <cell r="P21">
            <v>21.152999999999999</v>
          </cell>
          <cell r="Q21">
            <v>0</v>
          </cell>
          <cell r="S21">
            <v>34.808999999999997</v>
          </cell>
          <cell r="T21">
            <v>31.169</v>
          </cell>
          <cell r="U21">
            <v>35</v>
          </cell>
          <cell r="V21">
            <v>40.299999999999997</v>
          </cell>
          <cell r="W21">
            <v>49.1</v>
          </cell>
          <cell r="X21">
            <v>230.6</v>
          </cell>
          <cell r="Y21">
            <v>276.7</v>
          </cell>
          <cell r="AA21">
            <v>-3.2639999999999998</v>
          </cell>
          <cell r="AB21">
            <v>-4.5110000000000001</v>
          </cell>
          <cell r="AC21">
            <v>-2.1</v>
          </cell>
          <cell r="AD21">
            <v>0.8</v>
          </cell>
          <cell r="AE21">
            <v>3.4</v>
          </cell>
          <cell r="AF21">
            <v>67.5</v>
          </cell>
          <cell r="AG21">
            <v>82.899999999999991</v>
          </cell>
          <cell r="AI21">
            <v>-4.5340000000000007</v>
          </cell>
          <cell r="AJ21">
            <v>-5.5650000000000004</v>
          </cell>
          <cell r="AK21">
            <v>-3.8</v>
          </cell>
          <cell r="AL21">
            <v>-1.2</v>
          </cell>
          <cell r="AM21">
            <v>1</v>
          </cell>
          <cell r="AN21">
            <v>60.5</v>
          </cell>
          <cell r="AO21">
            <v>74.899999999999991</v>
          </cell>
          <cell r="AQ21">
            <v>-3.7959999999999994</v>
          </cell>
          <cell r="AR21">
            <v>-5.4109999999999996</v>
          </cell>
          <cell r="AS21">
            <v>-2.8</v>
          </cell>
          <cell r="AT21">
            <v>-0.1</v>
          </cell>
          <cell r="AU21">
            <v>2.1</v>
          </cell>
          <cell r="AV21">
            <v>45.391999999999996</v>
          </cell>
          <cell r="AW21">
            <v>56.591999999999999</v>
          </cell>
          <cell r="AX21">
            <v>-6.6119186155153997E-2</v>
          </cell>
          <cell r="AY21">
            <v>-9.9371619131337768E-2</v>
          </cell>
          <cell r="AZ21" t="e">
            <v>#N/A</v>
          </cell>
          <cell r="BA21" t="e">
            <v>#N/A</v>
          </cell>
          <cell r="BB21" t="e">
            <v>#N/A</v>
          </cell>
          <cell r="BC21" t="e">
            <v>#N/A</v>
          </cell>
          <cell r="BD21" t="e">
            <v>#N/A</v>
          </cell>
          <cell r="BE21" t="e">
            <v>#N/A</v>
          </cell>
          <cell r="BF21">
            <v>34.808999999999997</v>
          </cell>
          <cell r="BG21">
            <v>35</v>
          </cell>
          <cell r="BH21">
            <v>40.299999999999997</v>
          </cell>
          <cell r="BI21">
            <v>49.1</v>
          </cell>
          <cell r="BJ21">
            <v>-3.2639999999999998</v>
          </cell>
          <cell r="BK21">
            <v>-2.1</v>
          </cell>
          <cell r="BL21">
            <v>0.8</v>
          </cell>
          <cell r="BM21">
            <v>3.4</v>
          </cell>
          <cell r="BN21">
            <v>-4.5340000000000007</v>
          </cell>
          <cell r="BO21">
            <v>-3.8</v>
          </cell>
          <cell r="BP21">
            <v>-1.2</v>
          </cell>
          <cell r="BQ21">
            <v>1</v>
          </cell>
          <cell r="BR21">
            <v>-3.7959999999999994</v>
          </cell>
          <cell r="BS21">
            <v>-2.8</v>
          </cell>
          <cell r="BT21">
            <v>-0.1</v>
          </cell>
          <cell r="BU21">
            <v>2.1</v>
          </cell>
          <cell r="BV21">
            <v>-6.6119186155153997E-2</v>
          </cell>
          <cell r="BW21">
            <v>0</v>
          </cell>
          <cell r="BX21">
            <v>0</v>
          </cell>
          <cell r="BY21">
            <v>0</v>
          </cell>
          <cell r="BZ21">
            <v>0.86499999999999999</v>
          </cell>
          <cell r="CA21">
            <v>1.79</v>
          </cell>
          <cell r="CB21">
            <v>0.55000000000000004</v>
          </cell>
          <cell r="CC21">
            <v>-21.152999999999999</v>
          </cell>
          <cell r="CD21">
            <v>21.152999999999999</v>
          </cell>
          <cell r="CE21">
            <v>0</v>
          </cell>
          <cell r="CF21">
            <v>60.683978119999999</v>
          </cell>
          <cell r="CG21">
            <v>39.53097812</v>
          </cell>
          <cell r="CH21">
            <v>34.808999999999997</v>
          </cell>
          <cell r="CI21">
            <v>35</v>
          </cell>
          <cell r="CJ21">
            <v>40.299999999999997</v>
          </cell>
          <cell r="CK21">
            <v>49.1</v>
          </cell>
          <cell r="CL21">
            <v>-3.2639999999999998</v>
          </cell>
          <cell r="CM21">
            <v>-2.1</v>
          </cell>
          <cell r="CN21">
            <v>0.8</v>
          </cell>
          <cell r="CO21">
            <v>3.4</v>
          </cell>
          <cell r="CP21">
            <v>-4.5340000000000007</v>
          </cell>
          <cell r="CQ21">
            <v>-3.8</v>
          </cell>
          <cell r="CR21">
            <v>-1.2</v>
          </cell>
          <cell r="CS21">
            <v>1</v>
          </cell>
          <cell r="CT21">
            <v>-3.7959999999999994</v>
          </cell>
          <cell r="CU21">
            <v>-2.8</v>
          </cell>
          <cell r="CV21">
            <v>-0.1</v>
          </cell>
          <cell r="CW21">
            <v>2.1</v>
          </cell>
          <cell r="CX21">
            <v>-6.6119186155153997E-2</v>
          </cell>
          <cell r="CY21">
            <v>0</v>
          </cell>
          <cell r="CZ21">
            <v>0</v>
          </cell>
          <cell r="DA21">
            <v>0</v>
          </cell>
          <cell r="DB21" t="str">
            <v>GBP</v>
          </cell>
          <cell r="DC21">
            <v>37072</v>
          </cell>
          <cell r="DD21">
            <v>36891</v>
          </cell>
          <cell r="DE21">
            <v>37072</v>
          </cell>
          <cell r="DF21" t="str">
            <v>SRH</v>
          </cell>
          <cell r="DH21">
            <v>37242</v>
          </cell>
          <cell r="DI21" t="str">
            <v>AR2000/H1 2001</v>
          </cell>
          <cell r="DJ21" t="str">
            <v>CSFB 22 October 2001</v>
          </cell>
        </row>
        <row r="22">
          <cell r="A22" t="str">
            <v>DCLK</v>
          </cell>
          <cell r="B22" t="str">
            <v>DCLK</v>
          </cell>
          <cell r="C22" t="str">
            <v>DoubleClick</v>
          </cell>
          <cell r="D22">
            <v>11.65</v>
          </cell>
          <cell r="E22">
            <v>17.5</v>
          </cell>
          <cell r="F22">
            <v>5.23</v>
          </cell>
          <cell r="G22">
            <v>134.25810000000001</v>
          </cell>
          <cell r="H22">
            <v>22.246248000000001</v>
          </cell>
          <cell r="I22">
            <v>46.03</v>
          </cell>
          <cell r="J22">
            <v>0</v>
          </cell>
          <cell r="M22">
            <v>0</v>
          </cell>
          <cell r="N22">
            <v>134.25810000000001</v>
          </cell>
          <cell r="O22">
            <v>-510.65199999999999</v>
          </cell>
          <cell r="P22">
            <v>778.48199999999997</v>
          </cell>
          <cell r="Q22">
            <v>267.83</v>
          </cell>
          <cell r="S22">
            <v>441.79699999999991</v>
          </cell>
          <cell r="T22">
            <v>505.61099999999999</v>
          </cell>
          <cell r="U22">
            <v>397.9</v>
          </cell>
          <cell r="V22">
            <v>407.9</v>
          </cell>
          <cell r="W22">
            <v>49.1</v>
          </cell>
          <cell r="AA22">
            <v>-35.933999999999976</v>
          </cell>
          <cell r="AB22">
            <v>-62.763999999999974</v>
          </cell>
          <cell r="AC22">
            <v>38.200000000000003</v>
          </cell>
          <cell r="AD22">
            <v>66.599999999999994</v>
          </cell>
          <cell r="AE22">
            <v>3.4</v>
          </cell>
          <cell r="AI22">
            <v>-158.54499999999996</v>
          </cell>
          <cell r="AJ22">
            <v>-137.35699999999997</v>
          </cell>
          <cell r="AK22">
            <v>-67.099999999999994</v>
          </cell>
          <cell r="AL22">
            <v>-29.4</v>
          </cell>
          <cell r="AM22">
            <v>1</v>
          </cell>
          <cell r="AQ22">
            <v>-136.71199999999996</v>
          </cell>
          <cell r="AR22">
            <v>-91.194999999999979</v>
          </cell>
          <cell r="AS22">
            <v>-230.3</v>
          </cell>
          <cell r="AT22">
            <v>-53.5</v>
          </cell>
          <cell r="AU22">
            <v>2.1</v>
          </cell>
          <cell r="AX22">
            <v>-1.0617719337391789</v>
          </cell>
          <cell r="AY22">
            <v>-0.75195006513959639</v>
          </cell>
          <cell r="AZ22">
            <v>4.9000000000000002E-2</v>
          </cell>
          <cell r="BA22">
            <v>0.127</v>
          </cell>
          <cell r="BB22">
            <v>0.17094200000000001</v>
          </cell>
          <cell r="BC22">
            <v>0.23008793200000002</v>
          </cell>
          <cell r="BD22">
            <v>0.30969835647200006</v>
          </cell>
          <cell r="BE22">
            <v>34.6</v>
          </cell>
          <cell r="BF22">
            <v>441.79699999999991</v>
          </cell>
          <cell r="BG22">
            <v>397.9</v>
          </cell>
          <cell r="BH22">
            <v>407.9</v>
          </cell>
          <cell r="BI22">
            <v>0</v>
          </cell>
          <cell r="BJ22">
            <v>-35.933999999999976</v>
          </cell>
          <cell r="BK22">
            <v>38.200000000000003</v>
          </cell>
          <cell r="BL22">
            <v>66.599999999999994</v>
          </cell>
          <cell r="BM22">
            <v>0</v>
          </cell>
          <cell r="BN22">
            <v>-158.54499999999996</v>
          </cell>
          <cell r="BO22">
            <v>-67.099999999999994</v>
          </cell>
          <cell r="BP22">
            <v>-29.4</v>
          </cell>
          <cell r="BQ22">
            <v>0</v>
          </cell>
          <cell r="BR22">
            <v>-136.71199999999996</v>
          </cell>
          <cell r="BS22">
            <v>-230.3</v>
          </cell>
          <cell r="BT22">
            <v>-53.5</v>
          </cell>
          <cell r="BU22">
            <v>0</v>
          </cell>
          <cell r="BV22">
            <v>-1.0617719337391789</v>
          </cell>
          <cell r="BW22">
            <v>4.9000000000000002E-2</v>
          </cell>
          <cell r="BX22">
            <v>0.127</v>
          </cell>
          <cell r="BY22">
            <v>0.17094200000000001</v>
          </cell>
          <cell r="BZ22">
            <v>8.2624130000000005</v>
          </cell>
          <cell r="CA22">
            <v>12.411350000000001</v>
          </cell>
          <cell r="CB22">
            <v>3.7092206000000005</v>
          </cell>
          <cell r="CC22">
            <v>-362.16461144000004</v>
          </cell>
          <cell r="CD22">
            <v>552.11500404000003</v>
          </cell>
          <cell r="CE22">
            <v>189.95039260000001</v>
          </cell>
          <cell r="CF22">
            <v>1109.2958707953001</v>
          </cell>
          <cell r="CG22">
            <v>747.13125935530002</v>
          </cell>
          <cell r="CH22">
            <v>313.33126833999995</v>
          </cell>
          <cell r="CI22">
            <v>282.19863800000002</v>
          </cell>
          <cell r="CJ22">
            <v>289.29083800000001</v>
          </cell>
          <cell r="CK22">
            <v>0</v>
          </cell>
          <cell r="CL22">
            <v>-25.485111479999986</v>
          </cell>
          <cell r="CM22">
            <v>27.092204000000006</v>
          </cell>
          <cell r="CN22">
            <v>47.234051999999998</v>
          </cell>
          <cell r="CO22">
            <v>0</v>
          </cell>
          <cell r="CP22">
            <v>-112.44328489999998</v>
          </cell>
          <cell r="CQ22">
            <v>-47.588661999999999</v>
          </cell>
          <cell r="CR22">
            <v>-20.851068000000001</v>
          </cell>
          <cell r="CS22">
            <v>0</v>
          </cell>
          <cell r="CT22">
            <v>-96.95888463999998</v>
          </cell>
          <cell r="CU22">
            <v>-163.33336600000001</v>
          </cell>
          <cell r="CV22">
            <v>-37.943270000000005</v>
          </cell>
          <cell r="CW22">
            <v>0</v>
          </cell>
          <cell r="CX22">
            <v>-0.75302989084650052</v>
          </cell>
          <cell r="CY22">
            <v>3.4751780000000003E-2</v>
          </cell>
          <cell r="CZ22">
            <v>9.0070940000000016E-2</v>
          </cell>
          <cell r="DA22">
            <v>0.12123548524000002</v>
          </cell>
          <cell r="DB22" t="str">
            <v>USD</v>
          </cell>
          <cell r="DC22">
            <v>37164</v>
          </cell>
          <cell r="DD22">
            <v>36891</v>
          </cell>
          <cell r="DE22">
            <v>37164</v>
          </cell>
          <cell r="DF22" t="str">
            <v>SRH</v>
          </cell>
          <cell r="DG22" t="str">
            <v>SRH</v>
          </cell>
          <cell r="DH22">
            <v>37136</v>
          </cell>
          <cell r="DI22" t="str">
            <v>Quarterly/Annual</v>
          </cell>
          <cell r="DJ22" t="str">
            <v>LB Research, 11July 2001</v>
          </cell>
          <cell r="DK22" t="str">
            <v>Should I get the research model?</v>
          </cell>
        </row>
        <row r="23">
          <cell r="A23" t="str">
            <v>DNB</v>
          </cell>
          <cell r="B23" t="str">
            <v>DNB</v>
          </cell>
          <cell r="C23" t="str">
            <v>Dun &amp; Bradstreet</v>
          </cell>
          <cell r="D23">
            <v>34.35</v>
          </cell>
          <cell r="E23">
            <v>36.9</v>
          </cell>
          <cell r="F23">
            <v>20.990000000000002</v>
          </cell>
          <cell r="G23">
            <v>80.074928</v>
          </cell>
          <cell r="H23">
            <v>10.921048000000001</v>
          </cell>
          <cell r="I23">
            <v>16.5</v>
          </cell>
          <cell r="J23">
            <v>5.6751297467248909</v>
          </cell>
          <cell r="K23">
            <v>0</v>
          </cell>
          <cell r="L23">
            <v>0</v>
          </cell>
          <cell r="M23">
            <v>0</v>
          </cell>
          <cell r="N23">
            <v>85.750057746724892</v>
          </cell>
          <cell r="O23">
            <v>129</v>
          </cell>
          <cell r="P23">
            <v>170.8</v>
          </cell>
          <cell r="Q23">
            <v>299.8</v>
          </cell>
          <cell r="S23">
            <v>1347.1999999999996</v>
          </cell>
          <cell r="T23">
            <v>1417.6</v>
          </cell>
          <cell r="U23">
            <v>1327</v>
          </cell>
          <cell r="V23">
            <v>1315</v>
          </cell>
          <cell r="AA23">
            <v>355.80000000000007</v>
          </cell>
          <cell r="AB23">
            <v>355</v>
          </cell>
          <cell r="AC23">
            <v>358.20000000000005</v>
          </cell>
          <cell r="AD23">
            <v>386.70000000000005</v>
          </cell>
          <cell r="AI23">
            <v>257.8</v>
          </cell>
          <cell r="AJ23">
            <v>243.8</v>
          </cell>
          <cell r="AK23">
            <v>259.60000000000002</v>
          </cell>
          <cell r="AL23">
            <v>283.60000000000002</v>
          </cell>
          <cell r="AQ23">
            <v>134.69999999999999</v>
          </cell>
          <cell r="AR23">
            <v>116.19999999999999</v>
          </cell>
          <cell r="AS23">
            <v>138.80000000000001</v>
          </cell>
          <cell r="AT23">
            <v>151.4</v>
          </cell>
          <cell r="AX23">
            <v>1.6371768665999951</v>
          </cell>
          <cell r="AY23">
            <v>1.4171768665999951</v>
          </cell>
          <cell r="AZ23">
            <v>1.716</v>
          </cell>
          <cell r="BA23">
            <v>1.9100000000000001</v>
          </cell>
          <cell r="BB23">
            <v>2.0990899999999999</v>
          </cell>
          <cell r="BC23">
            <v>2.3068999099999998</v>
          </cell>
          <cell r="BD23">
            <v>2.5352830010899998</v>
          </cell>
          <cell r="BE23">
            <v>9.9</v>
          </cell>
          <cell r="BF23">
            <v>1347.1999999999996</v>
          </cell>
          <cell r="BG23">
            <v>1327</v>
          </cell>
          <cell r="BH23">
            <v>1315</v>
          </cell>
          <cell r="BI23">
            <v>0</v>
          </cell>
          <cell r="BJ23">
            <v>355.80000000000007</v>
          </cell>
          <cell r="BK23">
            <v>358.20000000000005</v>
          </cell>
          <cell r="BL23">
            <v>386.70000000000005</v>
          </cell>
          <cell r="BM23">
            <v>0</v>
          </cell>
          <cell r="BN23">
            <v>257.8</v>
          </cell>
          <cell r="BO23">
            <v>259.60000000000002</v>
          </cell>
          <cell r="BP23">
            <v>283.60000000000002</v>
          </cell>
          <cell r="BQ23">
            <v>0</v>
          </cell>
          <cell r="BR23">
            <v>134.69999999999999</v>
          </cell>
          <cell r="BS23">
            <v>138.80000000000001</v>
          </cell>
          <cell r="BT23">
            <v>151.4</v>
          </cell>
          <cell r="BU23">
            <v>0</v>
          </cell>
          <cell r="BV23">
            <v>1.6371768665999951</v>
          </cell>
          <cell r="BW23">
            <v>1.716</v>
          </cell>
          <cell r="BX23">
            <v>1.9100000000000001</v>
          </cell>
          <cell r="BY23">
            <v>2.0990899999999999</v>
          </cell>
          <cell r="BZ23">
            <v>24.361707000000003</v>
          </cell>
          <cell r="CA23">
            <v>26.170218000000002</v>
          </cell>
          <cell r="CB23">
            <v>14.886527800000003</v>
          </cell>
          <cell r="CC23">
            <v>91.489380000000011</v>
          </cell>
          <cell r="CD23">
            <v>121.13477600000002</v>
          </cell>
          <cell r="CE23">
            <v>212.62415600000003</v>
          </cell>
          <cell r="CF23">
            <v>2089.0177820587924</v>
          </cell>
          <cell r="CG23">
            <v>2180.5071620587923</v>
          </cell>
          <cell r="CH23">
            <v>955.46118399999978</v>
          </cell>
          <cell r="CI23">
            <v>941.13494000000014</v>
          </cell>
          <cell r="CJ23">
            <v>932.62430000000006</v>
          </cell>
          <cell r="CK23">
            <v>0</v>
          </cell>
          <cell r="CL23">
            <v>252.34047600000008</v>
          </cell>
          <cell r="CM23">
            <v>254.04260400000007</v>
          </cell>
          <cell r="CN23">
            <v>274.25537400000007</v>
          </cell>
          <cell r="CO23">
            <v>0</v>
          </cell>
          <cell r="CP23">
            <v>182.83691600000003</v>
          </cell>
          <cell r="CQ23">
            <v>184.11351200000004</v>
          </cell>
          <cell r="CR23">
            <v>201.13479200000003</v>
          </cell>
          <cell r="CS23">
            <v>0</v>
          </cell>
          <cell r="CT23">
            <v>95.531934000000007</v>
          </cell>
          <cell r="CU23">
            <v>98.439736000000025</v>
          </cell>
          <cell r="CV23">
            <v>107.37590800000001</v>
          </cell>
          <cell r="CW23">
            <v>0</v>
          </cell>
          <cell r="CX23">
            <v>1.1611185773300485</v>
          </cell>
          <cell r="CY23">
            <v>1.2170215200000001</v>
          </cell>
          <cell r="CZ23">
            <v>1.3546102000000002</v>
          </cell>
          <cell r="DA23">
            <v>1.4887166098</v>
          </cell>
          <cell r="DB23" t="str">
            <v>USD</v>
          </cell>
          <cell r="DC23">
            <v>37072</v>
          </cell>
          <cell r="DD23">
            <v>36891</v>
          </cell>
          <cell r="DE23">
            <v>37164</v>
          </cell>
          <cell r="DF23" t="str">
            <v>EL</v>
          </cell>
          <cell r="DG23" t="str">
            <v>SRH</v>
          </cell>
          <cell r="DH23">
            <v>37182</v>
          </cell>
          <cell r="DI23" t="str">
            <v>Quarterly</v>
          </cell>
          <cell r="DJ23" t="str">
            <v>IBES Mean Estimates</v>
          </cell>
          <cell r="DK23" t="str">
            <v>Various non-recurring charges/gains excluded</v>
          </cell>
        </row>
        <row r="24">
          <cell r="A24" t="str">
            <v>ELN</v>
          </cell>
          <cell r="B24" t="str">
            <v>429473</v>
          </cell>
          <cell r="C24" t="str">
            <v>Elanders</v>
          </cell>
          <cell r="D24">
            <v>91</v>
          </cell>
          <cell r="E24">
            <v>187</v>
          </cell>
          <cell r="F24">
            <v>72</v>
          </cell>
          <cell r="G24">
            <v>8.3699999999999992</v>
          </cell>
          <cell r="H24">
            <v>10.921048000000001</v>
          </cell>
          <cell r="I24">
            <v>16.5</v>
          </cell>
          <cell r="J24">
            <v>6.656023337278107</v>
          </cell>
          <cell r="K24">
            <v>0</v>
          </cell>
          <cell r="L24">
            <v>0</v>
          </cell>
          <cell r="M24">
            <v>0</v>
          </cell>
          <cell r="N24">
            <v>8.3699999999999992</v>
          </cell>
          <cell r="O24">
            <v>903</v>
          </cell>
          <cell r="P24">
            <v>16</v>
          </cell>
          <cell r="Q24">
            <v>919</v>
          </cell>
          <cell r="S24">
            <v>2534.71</v>
          </cell>
          <cell r="T24">
            <v>2539.31</v>
          </cell>
          <cell r="U24">
            <v>2420</v>
          </cell>
          <cell r="V24">
            <v>2745</v>
          </cell>
          <cell r="W24">
            <v>2950</v>
          </cell>
          <cell r="AA24">
            <v>257.31909999999999</v>
          </cell>
          <cell r="AB24">
            <v>351.21910000000003</v>
          </cell>
          <cell r="AC24">
            <v>260</v>
          </cell>
          <cell r="AD24">
            <v>385</v>
          </cell>
          <cell r="AE24">
            <v>445</v>
          </cell>
          <cell r="AI24">
            <v>61.319100000000006</v>
          </cell>
          <cell r="AJ24">
            <v>171.2191</v>
          </cell>
          <cell r="AK24">
            <v>45</v>
          </cell>
          <cell r="AL24">
            <v>170</v>
          </cell>
          <cell r="AM24">
            <v>220</v>
          </cell>
          <cell r="AQ24">
            <v>10.94380000000001</v>
          </cell>
          <cell r="AR24">
            <v>105.7038</v>
          </cell>
          <cell r="AS24">
            <v>0</v>
          </cell>
          <cell r="AT24">
            <v>88</v>
          </cell>
          <cell r="AU24">
            <v>126</v>
          </cell>
          <cell r="AX24">
            <v>1.307502986857827</v>
          </cell>
          <cell r="AY24">
            <v>12.628888888888889</v>
          </cell>
          <cell r="AZ24">
            <v>-0.246</v>
          </cell>
          <cell r="BA24">
            <v>8.6229999999999993</v>
          </cell>
          <cell r="BB24" t="e">
            <v>#N/A</v>
          </cell>
          <cell r="BC24" t="e">
            <v>#N/A</v>
          </cell>
          <cell r="BD24" t="e">
            <v>#N/A</v>
          </cell>
          <cell r="BE24" t="e">
            <v>#N/A</v>
          </cell>
          <cell r="BF24">
            <v>2534.71</v>
          </cell>
          <cell r="BG24">
            <v>2420</v>
          </cell>
          <cell r="BH24">
            <v>2745</v>
          </cell>
          <cell r="BI24">
            <v>2950</v>
          </cell>
          <cell r="BJ24">
            <v>257.31909999999999</v>
          </cell>
          <cell r="BK24">
            <v>260</v>
          </cell>
          <cell r="BL24">
            <v>385</v>
          </cell>
          <cell r="BM24">
            <v>445</v>
          </cell>
          <cell r="BN24">
            <v>61.319100000000006</v>
          </cell>
          <cell r="BO24">
            <v>45</v>
          </cell>
          <cell r="BP24">
            <v>170</v>
          </cell>
          <cell r="BQ24">
            <v>220</v>
          </cell>
          <cell r="BR24">
            <v>10.94380000000001</v>
          </cell>
          <cell r="BS24">
            <v>0</v>
          </cell>
          <cell r="BT24">
            <v>88</v>
          </cell>
          <cell r="BU24">
            <v>126</v>
          </cell>
          <cell r="BV24">
            <v>1.307502986857827</v>
          </cell>
          <cell r="BW24">
            <v>-0.246</v>
          </cell>
          <cell r="BX24">
            <v>8.6229999999999993</v>
          </cell>
          <cell r="BY24">
            <v>0</v>
          </cell>
          <cell r="BZ24">
            <v>6.0434192000000007</v>
          </cell>
          <cell r="CA24">
            <v>12.418894400000001</v>
          </cell>
          <cell r="CB24">
            <v>4.7816064000000003</v>
          </cell>
          <cell r="CC24">
            <v>59.969313600000007</v>
          </cell>
          <cell r="CD24">
            <v>1.0625792000000001</v>
          </cell>
          <cell r="CE24">
            <v>61.031892800000001</v>
          </cell>
          <cell r="CF24">
            <v>50.583418704000003</v>
          </cell>
          <cell r="CG24">
            <v>110.55273230400002</v>
          </cell>
          <cell r="CH24">
            <v>168.33313275200001</v>
          </cell>
          <cell r="CI24">
            <v>160.715104</v>
          </cell>
          <cell r="CJ24">
            <v>182.298744</v>
          </cell>
          <cell r="CK24">
            <v>195.91304000000002</v>
          </cell>
          <cell r="CL24">
            <v>17.08887021392</v>
          </cell>
          <cell r="CM24">
            <v>17.266912000000001</v>
          </cell>
          <cell r="CN24">
            <v>25.568312000000002</v>
          </cell>
          <cell r="CO24">
            <v>29.552984000000002</v>
          </cell>
          <cell r="CP24">
            <v>4.0722750139200006</v>
          </cell>
          <cell r="CQ24">
            <v>2.9885040000000003</v>
          </cell>
          <cell r="CR24">
            <v>11.289904</v>
          </cell>
          <cell r="CS24">
            <v>14.610464</v>
          </cell>
          <cell r="CT24">
            <v>0.72679089056000068</v>
          </cell>
          <cell r="CU24">
            <v>0</v>
          </cell>
          <cell r="CV24">
            <v>5.8441856000000003</v>
          </cell>
          <cell r="CW24">
            <v>8.3678112000000002</v>
          </cell>
          <cell r="CX24">
            <v>8.6832842360812526E-2</v>
          </cell>
          <cell r="CY24">
            <v>-1.6337155200000002E-2</v>
          </cell>
          <cell r="CZ24">
            <v>0.57266377759999998</v>
          </cell>
          <cell r="DA24">
            <v>0</v>
          </cell>
          <cell r="DB24" t="str">
            <v>SEK</v>
          </cell>
          <cell r="DC24">
            <v>37164</v>
          </cell>
          <cell r="DD24">
            <v>36891</v>
          </cell>
          <cell r="DE24">
            <v>37164</v>
          </cell>
          <cell r="DF24" t="str">
            <v>SRH</v>
          </cell>
          <cell r="DG24" t="str">
            <v>SRH</v>
          </cell>
          <cell r="DH24">
            <v>37218</v>
          </cell>
          <cell r="DI24" t="str">
            <v>Interim / Annual</v>
          </cell>
          <cell r="DJ24" t="str">
            <v>Enskilda Securities 17 October 2001</v>
          </cell>
          <cell r="DK24" t="str">
            <v>Various non-recurring charges/gains excluded</v>
          </cell>
        </row>
        <row r="25">
          <cell r="A25" t="str">
            <v>EFX</v>
          </cell>
          <cell r="B25" t="str">
            <v>EFX</v>
          </cell>
          <cell r="C25" t="str">
            <v>Equifax</v>
          </cell>
          <cell r="D25">
            <v>23.77</v>
          </cell>
          <cell r="E25">
            <v>27.41</v>
          </cell>
          <cell r="F25">
            <v>16.713790000000003</v>
          </cell>
          <cell r="G25">
            <v>143.90947700000001</v>
          </cell>
          <cell r="H25">
            <v>9.6980000000000004</v>
          </cell>
          <cell r="I25">
            <v>25.22</v>
          </cell>
          <cell r="J25">
            <v>0</v>
          </cell>
          <cell r="K25">
            <v>0</v>
          </cell>
          <cell r="L25">
            <v>0</v>
          </cell>
          <cell r="M25">
            <v>0</v>
          </cell>
          <cell r="N25">
            <v>143.90947700000001</v>
          </cell>
          <cell r="O25">
            <v>748.31700000000001</v>
          </cell>
          <cell r="P25">
            <v>26.683</v>
          </cell>
          <cell r="Q25">
            <v>775</v>
          </cell>
          <cell r="S25">
            <v>1143.0449999999998</v>
          </cell>
          <cell r="T25">
            <v>1189.2049999999999</v>
          </cell>
          <cell r="U25">
            <v>1140.0999999999999</v>
          </cell>
          <cell r="V25">
            <v>1230.5</v>
          </cell>
          <cell r="W25">
            <v>2950</v>
          </cell>
          <cell r="AA25">
            <v>419.36599999999993</v>
          </cell>
          <cell r="AB25">
            <v>412.62599999999998</v>
          </cell>
          <cell r="AC25">
            <v>425.9</v>
          </cell>
          <cell r="AD25">
            <v>463</v>
          </cell>
          <cell r="AE25">
            <v>445</v>
          </cell>
          <cell r="AI25">
            <v>316.06599999999992</v>
          </cell>
          <cell r="AJ25">
            <v>308.62599999999998</v>
          </cell>
          <cell r="AK25">
            <v>320.3</v>
          </cell>
          <cell r="AL25">
            <v>354.8</v>
          </cell>
          <cell r="AM25">
            <v>220</v>
          </cell>
          <cell r="AQ25">
            <v>145.17400000000004</v>
          </cell>
          <cell r="AR25">
            <v>130.98099999999999</v>
          </cell>
          <cell r="AS25">
            <v>161.4</v>
          </cell>
          <cell r="AT25">
            <v>180.6</v>
          </cell>
          <cell r="AU25">
            <v>126</v>
          </cell>
          <cell r="AX25">
            <v>1.04</v>
          </cell>
          <cell r="AY25">
            <v>0.96</v>
          </cell>
          <cell r="AZ25">
            <v>1.3560000000000001</v>
          </cell>
          <cell r="BA25">
            <v>1.518</v>
          </cell>
          <cell r="BB25">
            <v>1.701678</v>
          </cell>
          <cell r="BC25">
            <v>1.907581038</v>
          </cell>
          <cell r="BD25">
            <v>2.1383983435979999</v>
          </cell>
          <cell r="BE25">
            <v>12.100000000000001</v>
          </cell>
          <cell r="BF25">
            <v>1143.0449999999998</v>
          </cell>
          <cell r="BG25">
            <v>1140.0999999999999</v>
          </cell>
          <cell r="BH25">
            <v>1230.5</v>
          </cell>
          <cell r="BI25">
            <v>0</v>
          </cell>
          <cell r="BJ25">
            <v>419.36599999999993</v>
          </cell>
          <cell r="BK25">
            <v>425.9</v>
          </cell>
          <cell r="BL25">
            <v>463</v>
          </cell>
          <cell r="BM25">
            <v>0</v>
          </cell>
          <cell r="BN25">
            <v>316.06599999999992</v>
          </cell>
          <cell r="BO25">
            <v>320.3</v>
          </cell>
          <cell r="BP25">
            <v>354.8</v>
          </cell>
          <cell r="BQ25">
            <v>0</v>
          </cell>
          <cell r="BR25">
            <v>145.17400000000004</v>
          </cell>
          <cell r="BS25">
            <v>161.4</v>
          </cell>
          <cell r="BT25">
            <v>180.6</v>
          </cell>
          <cell r="BU25">
            <v>0</v>
          </cell>
          <cell r="BV25">
            <v>1.04</v>
          </cell>
          <cell r="BW25">
            <v>1.3560000000000001</v>
          </cell>
          <cell r="BX25">
            <v>1.518</v>
          </cell>
          <cell r="BY25">
            <v>1.701678</v>
          </cell>
          <cell r="BZ25">
            <v>16.858159400000002</v>
          </cell>
          <cell r="CA25">
            <v>19.439720200000004</v>
          </cell>
          <cell r="CB25">
            <v>11.853754143800003</v>
          </cell>
          <cell r="CC25">
            <v>530.72138274000008</v>
          </cell>
          <cell r="CD25">
            <v>18.924117260000003</v>
          </cell>
          <cell r="CE25">
            <v>549.64550000000008</v>
          </cell>
          <cell r="CF25">
            <v>2426.0489024366343</v>
          </cell>
          <cell r="CG25">
            <v>2956.7702851766344</v>
          </cell>
          <cell r="CH25">
            <v>810.67037489999996</v>
          </cell>
          <cell r="CI25">
            <v>808.58172200000001</v>
          </cell>
          <cell r="CJ25">
            <v>872.69521000000009</v>
          </cell>
          <cell r="CK25">
            <v>0</v>
          </cell>
          <cell r="CL25">
            <v>297.42275451999996</v>
          </cell>
          <cell r="CM25">
            <v>302.05679800000001</v>
          </cell>
          <cell r="CN25">
            <v>328.36886000000004</v>
          </cell>
          <cell r="CO25">
            <v>0</v>
          </cell>
          <cell r="CP25">
            <v>224.16032851999995</v>
          </cell>
          <cell r="CQ25">
            <v>227.16316600000002</v>
          </cell>
          <cell r="CR25">
            <v>251.63125600000004</v>
          </cell>
          <cell r="CS25">
            <v>0</v>
          </cell>
          <cell r="CT25">
            <v>102.96030428000003</v>
          </cell>
          <cell r="CU25">
            <v>114.46810800000002</v>
          </cell>
          <cell r="CV25">
            <v>128.08513200000002</v>
          </cell>
          <cell r="CW25">
            <v>0</v>
          </cell>
          <cell r="CX25">
            <v>0.73758880000000016</v>
          </cell>
          <cell r="CY25">
            <v>0.96170232000000011</v>
          </cell>
          <cell r="CZ25">
            <v>1.0765959600000001</v>
          </cell>
          <cell r="DA25">
            <v>1.2068640711600001</v>
          </cell>
          <cell r="DB25" t="str">
            <v>USD</v>
          </cell>
          <cell r="DC25">
            <v>37164</v>
          </cell>
          <cell r="DD25">
            <v>36891</v>
          </cell>
          <cell r="DE25">
            <v>37164</v>
          </cell>
          <cell r="DF25" t="str">
            <v>EL</v>
          </cell>
          <cell r="DG25" t="str">
            <v>SRH</v>
          </cell>
          <cell r="DH25">
            <v>37182</v>
          </cell>
          <cell r="DI25" t="str">
            <v>Quarterly</v>
          </cell>
          <cell r="DJ25" t="str">
            <v>Deutsche 2 October, 2001</v>
          </cell>
          <cell r="DK25" t="str">
            <v>Excluding spun-off Certegy and divested Polk City Directory</v>
          </cell>
        </row>
        <row r="26">
          <cell r="A26" t="str">
            <v>EXLT</v>
          </cell>
          <cell r="B26" t="str">
            <v>EXLT</v>
          </cell>
          <cell r="C26" t="str">
            <v>Exult</v>
          </cell>
          <cell r="D26">
            <v>11.99</v>
          </cell>
          <cell r="E26">
            <v>19.850000000000001</v>
          </cell>
          <cell r="F26">
            <v>8.4</v>
          </cell>
          <cell r="G26">
            <v>102.993129</v>
          </cell>
          <cell r="H26">
            <v>12.636685</v>
          </cell>
          <cell r="I26">
            <v>3.15</v>
          </cell>
          <cell r="J26">
            <v>9.3167886071726436</v>
          </cell>
          <cell r="K26">
            <v>5</v>
          </cell>
          <cell r="L26">
            <v>11</v>
          </cell>
          <cell r="M26">
            <v>0.41284403669724801</v>
          </cell>
          <cell r="N26">
            <v>112.72276164386989</v>
          </cell>
          <cell r="O26">
            <v>-95.471000000000004</v>
          </cell>
          <cell r="P26">
            <v>99.89</v>
          </cell>
          <cell r="Q26">
            <v>4.4189999999999996</v>
          </cell>
          <cell r="S26">
            <v>215.148</v>
          </cell>
          <cell r="T26">
            <v>66.661000000000001</v>
          </cell>
          <cell r="U26">
            <v>269</v>
          </cell>
          <cell r="V26">
            <v>415</v>
          </cell>
          <cell r="AA26">
            <v>-64.738</v>
          </cell>
          <cell r="AB26">
            <v>-61.321000000000005</v>
          </cell>
          <cell r="AC26">
            <v>-47.9</v>
          </cell>
          <cell r="AD26">
            <v>27.200000000000003</v>
          </cell>
          <cell r="AI26">
            <v>-78.513000000000005</v>
          </cell>
          <cell r="AJ26">
            <v>-70.132000000000005</v>
          </cell>
          <cell r="AK26">
            <v>-60</v>
          </cell>
          <cell r="AL26">
            <v>11.8</v>
          </cell>
          <cell r="AQ26">
            <v>-74.126999999999981</v>
          </cell>
          <cell r="AR26">
            <v>-64.825999999999993</v>
          </cell>
          <cell r="AS26">
            <v>-56.2</v>
          </cell>
          <cell r="AT26">
            <v>8.9</v>
          </cell>
          <cell r="AX26">
            <v>-1.4702856670999842</v>
          </cell>
          <cell r="AY26">
            <v>-1.1896643482409939</v>
          </cell>
          <cell r="AZ26">
            <v>0.02</v>
          </cell>
          <cell r="BA26">
            <v>0.4</v>
          </cell>
          <cell r="BB26">
            <v>0.5484</v>
          </cell>
          <cell r="BC26">
            <v>0.75185639999999998</v>
          </cell>
          <cell r="BD26">
            <v>1.0307951244</v>
          </cell>
          <cell r="BE26">
            <v>37.1</v>
          </cell>
          <cell r="BF26">
            <v>215.148</v>
          </cell>
          <cell r="BG26">
            <v>269</v>
          </cell>
          <cell r="BH26">
            <v>415</v>
          </cell>
          <cell r="BI26">
            <v>0</v>
          </cell>
          <cell r="BJ26">
            <v>-64.738</v>
          </cell>
          <cell r="BK26">
            <v>-47.9</v>
          </cell>
          <cell r="BL26">
            <v>27.200000000000003</v>
          </cell>
          <cell r="BM26">
            <v>0</v>
          </cell>
          <cell r="BN26">
            <v>-78.513000000000005</v>
          </cell>
          <cell r="BO26">
            <v>-60</v>
          </cell>
          <cell r="BP26">
            <v>11.8</v>
          </cell>
          <cell r="BQ26">
            <v>0</v>
          </cell>
          <cell r="BR26">
            <v>-74.126999999999981</v>
          </cell>
          <cell r="BS26">
            <v>-56.2</v>
          </cell>
          <cell r="BT26">
            <v>8.9</v>
          </cell>
          <cell r="BU26">
            <v>0</v>
          </cell>
          <cell r="BV26">
            <v>-1.4702856670999842</v>
          </cell>
          <cell r="BW26">
            <v>0.02</v>
          </cell>
          <cell r="BX26">
            <v>0.4</v>
          </cell>
          <cell r="BY26">
            <v>0.5484</v>
          </cell>
          <cell r="BZ26">
            <v>8.5035478000000015</v>
          </cell>
          <cell r="CA26">
            <v>14.078017000000003</v>
          </cell>
          <cell r="CB26">
            <v>5.9574480000000012</v>
          </cell>
          <cell r="CC26">
            <v>-67.709942620000007</v>
          </cell>
          <cell r="CD26">
            <v>70.843985800000013</v>
          </cell>
          <cell r="CE26">
            <v>3.1340431799999999</v>
          </cell>
          <cell r="CF26">
            <v>958.5433917866543</v>
          </cell>
          <cell r="CG26">
            <v>890.8334491666543</v>
          </cell>
          <cell r="CH26">
            <v>152.58726456000002</v>
          </cell>
          <cell r="CI26">
            <v>190.78018000000003</v>
          </cell>
          <cell r="CJ26">
            <v>294.3263</v>
          </cell>
          <cell r="CK26">
            <v>0</v>
          </cell>
          <cell r="CL26">
            <v>-45.913484360000005</v>
          </cell>
          <cell r="CM26">
            <v>-33.971638000000006</v>
          </cell>
          <cell r="CN26">
            <v>19.290784000000006</v>
          </cell>
          <cell r="CO26">
            <v>0</v>
          </cell>
          <cell r="CP26">
            <v>-55.682989860000006</v>
          </cell>
          <cell r="CQ26">
            <v>-42.553200000000004</v>
          </cell>
          <cell r="CR26">
            <v>8.3687960000000015</v>
          </cell>
          <cell r="CS26">
            <v>0</v>
          </cell>
          <cell r="CT26">
            <v>-52.572350939999993</v>
          </cell>
          <cell r="CU26">
            <v>-39.858164000000009</v>
          </cell>
          <cell r="CV26">
            <v>6.3120580000000013</v>
          </cell>
          <cell r="CW26">
            <v>0</v>
          </cell>
          <cell r="CX26">
            <v>-1.0427560008206509</v>
          </cell>
          <cell r="CY26">
            <v>1.4184400000000002E-2</v>
          </cell>
          <cell r="CZ26">
            <v>0.28368800000000005</v>
          </cell>
          <cell r="DA26">
            <v>0.38893624800000004</v>
          </cell>
          <cell r="DB26" t="str">
            <v>USD</v>
          </cell>
          <cell r="DC26">
            <v>37164</v>
          </cell>
          <cell r="DD26">
            <v>36891</v>
          </cell>
          <cell r="DE26">
            <v>37164</v>
          </cell>
          <cell r="DF26" t="str">
            <v>SRH</v>
          </cell>
          <cell r="DG26" t="str">
            <v>SRH</v>
          </cell>
          <cell r="DH26">
            <v>37227</v>
          </cell>
          <cell r="DI26" t="str">
            <v xml:space="preserve">Press Release (AR) </v>
          </cell>
          <cell r="DJ26" t="str">
            <v>ML 25 October 2001</v>
          </cell>
          <cell r="DK26" t="str">
            <v>Excluding spun-off Certegy and divested Polk City Directory</v>
          </cell>
        </row>
        <row r="27">
          <cell r="A27" t="str">
            <v>FIC</v>
          </cell>
          <cell r="B27" t="str">
            <v>FIC</v>
          </cell>
          <cell r="C27" t="str">
            <v>Fair Isaac &amp; Co.</v>
          </cell>
          <cell r="D27">
            <v>49.7</v>
          </cell>
          <cell r="E27">
            <v>69.900000000000006</v>
          </cell>
          <cell r="F27">
            <v>31.291670000000003</v>
          </cell>
          <cell r="G27">
            <v>22.387270000000001</v>
          </cell>
          <cell r="H27">
            <v>0.55700000000000005</v>
          </cell>
          <cell r="I27">
            <v>35.79</v>
          </cell>
          <cell r="J27">
            <v>0.15589275653923543</v>
          </cell>
          <cell r="K27">
            <v>0</v>
          </cell>
          <cell r="L27">
            <v>0</v>
          </cell>
          <cell r="M27">
            <v>0</v>
          </cell>
          <cell r="N27">
            <v>22.543162756539235</v>
          </cell>
          <cell r="O27">
            <v>-38.408000000000001</v>
          </cell>
          <cell r="P27">
            <v>38.408000000000001</v>
          </cell>
          <cell r="Q27">
            <v>0</v>
          </cell>
          <cell r="S27">
            <v>329.14800000000002</v>
          </cell>
          <cell r="T27">
            <v>329.14800000000002</v>
          </cell>
          <cell r="U27">
            <v>350.65100000000001</v>
          </cell>
          <cell r="V27">
            <v>587.42999999999995</v>
          </cell>
          <cell r="AA27">
            <v>96.846999999999937</v>
          </cell>
          <cell r="AB27">
            <v>96.846999999999937</v>
          </cell>
          <cell r="AC27">
            <v>15</v>
          </cell>
          <cell r="AD27">
            <v>67.47</v>
          </cell>
          <cell r="AI27">
            <v>72.106999999999999</v>
          </cell>
          <cell r="AJ27">
            <v>72.106999999999999</v>
          </cell>
          <cell r="AK27">
            <v>89.108999999999995</v>
          </cell>
          <cell r="AL27">
            <v>50.65</v>
          </cell>
          <cell r="AQ27">
            <v>46.112000000000002</v>
          </cell>
          <cell r="AR27">
            <v>46.112000000000002</v>
          </cell>
          <cell r="AS27">
            <v>56.344999999999999</v>
          </cell>
          <cell r="AT27">
            <v>52.45</v>
          </cell>
          <cell r="AX27">
            <v>2</v>
          </cell>
          <cell r="AY27">
            <v>2</v>
          </cell>
          <cell r="AZ27">
            <v>2.2640000000000002</v>
          </cell>
          <cell r="BA27">
            <v>2.6230000000000002</v>
          </cell>
          <cell r="BB27">
            <v>3.0741559999999999</v>
          </cell>
          <cell r="BC27">
            <v>3.6029108319999996</v>
          </cell>
          <cell r="BD27">
            <v>4.2226114951039992</v>
          </cell>
          <cell r="BE27">
            <v>17.2</v>
          </cell>
          <cell r="BF27">
            <v>329.14800000000002</v>
          </cell>
          <cell r="BG27">
            <v>334.52375000000001</v>
          </cell>
          <cell r="BH27">
            <v>0</v>
          </cell>
          <cell r="BI27">
            <v>0</v>
          </cell>
          <cell r="BJ27">
            <v>96.846999999999937</v>
          </cell>
          <cell r="BK27">
            <v>0</v>
          </cell>
          <cell r="BL27">
            <v>0</v>
          </cell>
          <cell r="BM27">
            <v>0</v>
          </cell>
          <cell r="BN27">
            <v>72.106999999999999</v>
          </cell>
          <cell r="BO27">
            <v>76.357500000000002</v>
          </cell>
          <cell r="BP27">
            <v>0</v>
          </cell>
          <cell r="BQ27">
            <v>0</v>
          </cell>
          <cell r="BR27">
            <v>46.112000000000002</v>
          </cell>
          <cell r="BS27">
            <v>48.670250000000003</v>
          </cell>
          <cell r="BT27">
            <v>0</v>
          </cell>
          <cell r="BU27">
            <v>0</v>
          </cell>
          <cell r="BV27">
            <v>2</v>
          </cell>
          <cell r="BW27">
            <v>2.0659999999999998</v>
          </cell>
          <cell r="BX27">
            <v>2.3537500000000002</v>
          </cell>
          <cell r="BY27">
            <v>2.735789</v>
          </cell>
          <cell r="BZ27">
            <v>35.248234000000004</v>
          </cell>
          <cell r="CA27">
            <v>49.574478000000006</v>
          </cell>
          <cell r="CB27">
            <v>22.192678197400006</v>
          </cell>
          <cell r="CC27">
            <v>-27.239721760000005</v>
          </cell>
          <cell r="CD27">
            <v>27.239721760000005</v>
          </cell>
          <cell r="CE27">
            <v>0</v>
          </cell>
          <cell r="CF27">
            <v>794.60667594258007</v>
          </cell>
          <cell r="CG27">
            <v>767.36695418258012</v>
          </cell>
          <cell r="CH27">
            <v>233.43834456000005</v>
          </cell>
          <cell r="CI27">
            <v>237.25093397500004</v>
          </cell>
          <cell r="CJ27">
            <v>0</v>
          </cell>
          <cell r="CK27">
            <v>0</v>
          </cell>
          <cell r="CL27">
            <v>68.68582933999997</v>
          </cell>
          <cell r="CM27">
            <v>0</v>
          </cell>
          <cell r="CN27">
            <v>0</v>
          </cell>
          <cell r="CO27">
            <v>0</v>
          </cell>
          <cell r="CP27">
            <v>51.139726540000005</v>
          </cell>
          <cell r="CQ27">
            <v>54.154266150000005</v>
          </cell>
          <cell r="CR27">
            <v>0</v>
          </cell>
          <cell r="CS27">
            <v>0</v>
          </cell>
          <cell r="CT27">
            <v>32.703552640000005</v>
          </cell>
          <cell r="CU27">
            <v>34.517914705000003</v>
          </cell>
          <cell r="CV27">
            <v>0</v>
          </cell>
          <cell r="CW27">
            <v>0</v>
          </cell>
          <cell r="CX27">
            <v>1.4184400000000001</v>
          </cell>
          <cell r="CY27">
            <v>1.4652485200000001</v>
          </cell>
          <cell r="CZ27">
            <v>1.6693265750000004</v>
          </cell>
          <cell r="DA27">
            <v>1.9402762745800002</v>
          </cell>
          <cell r="DB27" t="str">
            <v>USD</v>
          </cell>
          <cell r="DC27">
            <v>37164</v>
          </cell>
          <cell r="DD27">
            <v>37164</v>
          </cell>
          <cell r="DE27">
            <v>37164</v>
          </cell>
          <cell r="DF27" t="str">
            <v>EL</v>
          </cell>
          <cell r="DG27" t="str">
            <v>SRH</v>
          </cell>
          <cell r="DH27">
            <v>37209</v>
          </cell>
          <cell r="DI27" t="str">
            <v>Annual</v>
          </cell>
          <cell r="DJ27" t="str">
            <v>Robertson Stephens, 26 October 2001</v>
          </cell>
        </row>
        <row r="28">
          <cell r="A28" t="str">
            <v>FORR</v>
          </cell>
          <cell r="B28" t="str">
            <v>FORR</v>
          </cell>
          <cell r="C28" t="str">
            <v>Forrester Research</v>
          </cell>
          <cell r="D28">
            <v>16.96875</v>
          </cell>
          <cell r="E28">
            <v>58.5625</v>
          </cell>
          <cell r="F28">
            <v>14.27</v>
          </cell>
          <cell r="G28">
            <v>22.927637000000001</v>
          </cell>
          <cell r="H28">
            <v>1.462</v>
          </cell>
          <cell r="I28">
            <v>19.649999999999999</v>
          </cell>
          <cell r="J28">
            <v>0</v>
          </cell>
          <cell r="K28">
            <v>0</v>
          </cell>
          <cell r="L28">
            <v>0</v>
          </cell>
          <cell r="M28">
            <v>0</v>
          </cell>
          <cell r="N28">
            <v>22.927637000000001</v>
          </cell>
          <cell r="O28">
            <v>-202.399</v>
          </cell>
          <cell r="P28">
            <v>202.399</v>
          </cell>
          <cell r="Q28">
            <v>0</v>
          </cell>
          <cell r="S28">
            <v>172.38299999999998</v>
          </cell>
          <cell r="T28">
            <v>157.14699999999999</v>
          </cell>
          <cell r="U28">
            <v>158.46899999999999</v>
          </cell>
          <cell r="V28">
            <v>154.80000000000001</v>
          </cell>
          <cell r="W28">
            <v>177.5</v>
          </cell>
          <cell r="AA28">
            <v>38.916999999999987</v>
          </cell>
          <cell r="AB28">
            <v>35.088000000000001</v>
          </cell>
          <cell r="AC28">
            <v>34.366</v>
          </cell>
          <cell r="AD28">
            <v>34.9</v>
          </cell>
          <cell r="AE28">
            <v>41.95</v>
          </cell>
          <cell r="AI28">
            <v>27.789999999999992</v>
          </cell>
          <cell r="AJ28">
            <v>27.143999999999998</v>
          </cell>
          <cell r="AK28">
            <v>23.167000000000002</v>
          </cell>
          <cell r="AL28">
            <v>23.7</v>
          </cell>
          <cell r="AM28">
            <v>30.7</v>
          </cell>
          <cell r="AQ28">
            <v>22.52758</v>
          </cell>
          <cell r="AR28">
            <v>21.614000000000001</v>
          </cell>
          <cell r="AS28">
            <v>19.896999999999998</v>
          </cell>
          <cell r="AT28">
            <v>20.510999999999999</v>
          </cell>
          <cell r="AU28">
            <v>23.94</v>
          </cell>
          <cell r="AX28">
            <v>0.93</v>
          </cell>
          <cell r="AY28">
            <v>0.88</v>
          </cell>
          <cell r="AZ28">
            <v>0.83499999999999996</v>
          </cell>
          <cell r="BA28">
            <v>0.66</v>
          </cell>
          <cell r="BB28">
            <v>0.84018000000000015</v>
          </cell>
          <cell r="BC28">
            <v>1.0695491400000003</v>
          </cell>
          <cell r="BD28">
            <v>1.3615360552200007</v>
          </cell>
          <cell r="BE28">
            <v>27.3</v>
          </cell>
          <cell r="BF28">
            <v>172.38299999999998</v>
          </cell>
          <cell r="BG28">
            <v>158.46899999999999</v>
          </cell>
          <cell r="BH28">
            <v>154.80000000000001</v>
          </cell>
          <cell r="BI28">
            <v>177.5</v>
          </cell>
          <cell r="BJ28">
            <v>38.916999999999987</v>
          </cell>
          <cell r="BK28">
            <v>34.366</v>
          </cell>
          <cell r="BL28">
            <v>34.9</v>
          </cell>
          <cell r="BM28">
            <v>41.95</v>
          </cell>
          <cell r="BN28">
            <v>27.789999999999992</v>
          </cell>
          <cell r="BO28">
            <v>23.167000000000002</v>
          </cell>
          <cell r="BP28">
            <v>23.7</v>
          </cell>
          <cell r="BQ28">
            <v>30.7</v>
          </cell>
          <cell r="BR28">
            <v>22.52758</v>
          </cell>
          <cell r="BS28">
            <v>19.896999999999998</v>
          </cell>
          <cell r="BT28">
            <v>20.510999999999999</v>
          </cell>
          <cell r="BU28">
            <v>23.94</v>
          </cell>
          <cell r="BV28">
            <v>0.93</v>
          </cell>
          <cell r="BW28">
            <v>0.83499999999999996</v>
          </cell>
          <cell r="BX28">
            <v>0.66</v>
          </cell>
          <cell r="BY28">
            <v>0.84018000000000015</v>
          </cell>
          <cell r="BZ28">
            <v>12.034576875000001</v>
          </cell>
          <cell r="CA28">
            <v>41.533696250000006</v>
          </cell>
          <cell r="CB28">
            <v>10.120569400000001</v>
          </cell>
          <cell r="CC28">
            <v>-143.54541878000001</v>
          </cell>
          <cell r="CD28">
            <v>143.54541878000001</v>
          </cell>
          <cell r="CE28">
            <v>0</v>
          </cell>
          <cell r="CF28">
            <v>275.92441003859443</v>
          </cell>
          <cell r="CG28">
            <v>132.37899125859443</v>
          </cell>
          <cell r="CH28">
            <v>122.25747126</v>
          </cell>
          <cell r="CI28">
            <v>112.38938418000001</v>
          </cell>
          <cell r="CJ28">
            <v>109.78725600000001</v>
          </cell>
          <cell r="CK28">
            <v>125.88655000000001</v>
          </cell>
          <cell r="CL28">
            <v>27.600714739999994</v>
          </cell>
          <cell r="CM28">
            <v>24.373054520000004</v>
          </cell>
          <cell r="CN28">
            <v>24.751778000000002</v>
          </cell>
          <cell r="CO28">
            <v>29.751779000000006</v>
          </cell>
          <cell r="CP28">
            <v>19.709223799999997</v>
          </cell>
          <cell r="CQ28">
            <v>16.430499740000002</v>
          </cell>
          <cell r="CR28">
            <v>16.808514000000002</v>
          </cell>
          <cell r="CS28">
            <v>21.773054000000002</v>
          </cell>
          <cell r="CT28">
            <v>15.977010287600002</v>
          </cell>
          <cell r="CU28">
            <v>14.11135034</v>
          </cell>
          <cell r="CV28">
            <v>14.546811420000001</v>
          </cell>
          <cell r="CW28">
            <v>16.978726800000004</v>
          </cell>
          <cell r="CX28">
            <v>0.65957460000000012</v>
          </cell>
          <cell r="CY28">
            <v>0.59219870000000008</v>
          </cell>
          <cell r="CZ28">
            <v>0.46808520000000009</v>
          </cell>
          <cell r="DA28">
            <v>0.59587245960000013</v>
          </cell>
          <cell r="DB28" t="str">
            <v>USD</v>
          </cell>
          <cell r="DC28">
            <v>37164</v>
          </cell>
          <cell r="DD28">
            <v>36891</v>
          </cell>
          <cell r="DE28">
            <v>37164</v>
          </cell>
          <cell r="DF28" t="str">
            <v>DP</v>
          </cell>
          <cell r="DG28" t="str">
            <v>SRH</v>
          </cell>
          <cell r="DH28">
            <v>37242</v>
          </cell>
          <cell r="DI28" t="str">
            <v>Quarterly/Annual</v>
          </cell>
          <cell r="DJ28" t="str">
            <v>Dresdner 31 October 2001</v>
          </cell>
        </row>
        <row r="29">
          <cell r="A29" t="str">
            <v>IT</v>
          </cell>
          <cell r="B29" t="str">
            <v>IT</v>
          </cell>
          <cell r="C29" t="str">
            <v>Gartner  (Class A)</v>
          </cell>
          <cell r="D29">
            <v>11.44</v>
          </cell>
          <cell r="E29">
            <v>12.700000000000001</v>
          </cell>
          <cell r="F29">
            <v>5.8000000000000007</v>
          </cell>
          <cell r="G29">
            <v>96.578249999999997</v>
          </cell>
          <cell r="H29">
            <v>2.5006200000000001</v>
          </cell>
          <cell r="I29">
            <v>7.0079377114475605</v>
          </cell>
          <cell r="J29">
            <v>0.96878527972027961</v>
          </cell>
          <cell r="M29">
            <v>0</v>
          </cell>
          <cell r="N29">
            <v>97.547035279720276</v>
          </cell>
          <cell r="O29">
            <v>-202.399</v>
          </cell>
          <cell r="P29">
            <v>202.399</v>
          </cell>
          <cell r="Q29">
            <v>0</v>
          </cell>
          <cell r="S29">
            <v>949.56800000000021</v>
          </cell>
          <cell r="T29">
            <v>858.67100000000005</v>
          </cell>
          <cell r="U29">
            <v>970</v>
          </cell>
          <cell r="V29">
            <v>1087</v>
          </cell>
          <cell r="W29">
            <v>1195.7</v>
          </cell>
          <cell r="AA29">
            <v>130.32200000000003</v>
          </cell>
          <cell r="AB29">
            <v>121.9</v>
          </cell>
          <cell r="AC29">
            <v>130.95000000000002</v>
          </cell>
          <cell r="AD29">
            <v>164.137</v>
          </cell>
          <cell r="AE29">
            <v>188.92168699999999</v>
          </cell>
          <cell r="AI29">
            <v>92.711000000000027</v>
          </cell>
          <cell r="AJ29">
            <v>93.535000000000011</v>
          </cell>
          <cell r="AK29">
            <v>23.167000000000002</v>
          </cell>
          <cell r="AL29">
            <v>23.7</v>
          </cell>
          <cell r="AM29">
            <v>30.7</v>
          </cell>
          <cell r="AQ29">
            <v>43.426700000000004</v>
          </cell>
          <cell r="AR29">
            <v>56.736249999999998</v>
          </cell>
          <cell r="AS29">
            <v>19.896999999999998</v>
          </cell>
          <cell r="AT29">
            <v>20.510999999999999</v>
          </cell>
          <cell r="AU29">
            <v>23.94</v>
          </cell>
          <cell r="AX29">
            <v>-0.06</v>
          </cell>
          <cell r="AY29">
            <v>0.31</v>
          </cell>
          <cell r="AZ29">
            <v>0.51200000000000001</v>
          </cell>
          <cell r="BA29">
            <v>0.60000000000000009</v>
          </cell>
          <cell r="BB29">
            <v>0.75600000000000012</v>
          </cell>
          <cell r="BC29">
            <v>0.95256000000000018</v>
          </cell>
          <cell r="BD29">
            <v>1.2002256000000002</v>
          </cell>
          <cell r="BE29">
            <v>26</v>
          </cell>
          <cell r="BF29">
            <v>949.56800000000021</v>
          </cell>
          <cell r="BG29">
            <v>886.50324999999998</v>
          </cell>
          <cell r="BH29">
            <v>999.25</v>
          </cell>
          <cell r="BI29">
            <v>1114.175</v>
          </cell>
          <cell r="BJ29">
            <v>130.32200000000003</v>
          </cell>
          <cell r="BK29">
            <v>124.16250000000002</v>
          </cell>
          <cell r="BL29">
            <v>139.24675000000002</v>
          </cell>
          <cell r="BM29">
            <v>170.33317174999999</v>
          </cell>
          <cell r="BN29">
            <v>92.711000000000027</v>
          </cell>
          <cell r="BO29">
            <v>0</v>
          </cell>
          <cell r="BP29">
            <v>0</v>
          </cell>
          <cell r="BQ29">
            <v>0</v>
          </cell>
          <cell r="BR29">
            <v>43.426700000000004</v>
          </cell>
          <cell r="BS29">
            <v>0</v>
          </cell>
          <cell r="BT29">
            <v>0</v>
          </cell>
          <cell r="BU29">
            <v>0</v>
          </cell>
          <cell r="BV29">
            <v>-0.06</v>
          </cell>
          <cell r="BW29">
            <v>0</v>
          </cell>
          <cell r="BX29">
            <v>0</v>
          </cell>
          <cell r="BY29">
            <v>0</v>
          </cell>
          <cell r="BZ29">
            <v>8.1134768000000008</v>
          </cell>
          <cell r="CA29">
            <v>9.0070940000000022</v>
          </cell>
          <cell r="CB29">
            <v>4.1134760000000012</v>
          </cell>
          <cell r="CC29">
            <v>0</v>
          </cell>
          <cell r="CD29">
            <v>0</v>
          </cell>
          <cell r="CE29">
            <v>0</v>
          </cell>
          <cell r="CF29">
            <v>791.445607650792</v>
          </cell>
          <cell r="CG29">
            <v>791.445607650792</v>
          </cell>
          <cell r="CH29">
            <v>673.45261696000023</v>
          </cell>
          <cell r="CI29">
            <v>628.7258349650001</v>
          </cell>
          <cell r="CJ29">
            <v>708.68808500000011</v>
          </cell>
          <cell r="CK29">
            <v>790.19519350000007</v>
          </cell>
          <cell r="CL29">
            <v>92.426968840000029</v>
          </cell>
          <cell r="CM29">
            <v>88.058528250000023</v>
          </cell>
          <cell r="CN29">
            <v>98.756580035000027</v>
          </cell>
          <cell r="CO29">
            <v>120.803692068535</v>
          </cell>
          <cell r="CP29">
            <v>65.752495420000031</v>
          </cell>
          <cell r="CQ29">
            <v>0</v>
          </cell>
          <cell r="CR29">
            <v>0</v>
          </cell>
          <cell r="CS29">
            <v>0</v>
          </cell>
          <cell r="CT29">
            <v>30.799084174000004</v>
          </cell>
          <cell r="CU29">
            <v>0</v>
          </cell>
          <cell r="CV29">
            <v>0</v>
          </cell>
          <cell r="CW29">
            <v>0</v>
          </cell>
          <cell r="CX29">
            <v>-4.2553199999999999E-2</v>
          </cell>
          <cell r="CY29">
            <v>0</v>
          </cell>
          <cell r="CZ29">
            <v>0</v>
          </cell>
          <cell r="DA29">
            <v>0</v>
          </cell>
          <cell r="DB29" t="str">
            <v>USD</v>
          </cell>
          <cell r="DC29">
            <v>37164</v>
          </cell>
          <cell r="DD29">
            <v>37164</v>
          </cell>
          <cell r="DE29">
            <v>37164</v>
          </cell>
          <cell r="DF29" t="str">
            <v>SRH</v>
          </cell>
          <cell r="DG29" t="str">
            <v>SRH</v>
          </cell>
          <cell r="DH29">
            <v>37242</v>
          </cell>
          <cell r="DI29" t="str">
            <v>Annual</v>
          </cell>
          <cell r="DJ29" t="str">
            <v>Goldman Sachs, 23 October 2001</v>
          </cell>
        </row>
        <row r="30">
          <cell r="A30" t="str">
            <v>IT.B</v>
          </cell>
          <cell r="B30" t="str">
            <v>IT.B</v>
          </cell>
          <cell r="C30" t="str">
            <v>Gartner (Class B)</v>
          </cell>
          <cell r="D30">
            <v>11.200000000000001</v>
          </cell>
          <cell r="E30">
            <v>12.120000000000001</v>
          </cell>
          <cell r="F30">
            <v>5.5</v>
          </cell>
          <cell r="G30">
            <v>32.555788</v>
          </cell>
          <cell r="H30">
            <v>2.5006200000000001</v>
          </cell>
          <cell r="I30">
            <v>7.0079377114475605</v>
          </cell>
          <cell r="J30">
            <v>0</v>
          </cell>
          <cell r="M30">
            <v>0</v>
          </cell>
          <cell r="N30">
            <v>32.555788</v>
          </cell>
          <cell r="S30">
            <v>949.56800000000021</v>
          </cell>
          <cell r="T30">
            <v>858.67100000000005</v>
          </cell>
          <cell r="U30">
            <v>970</v>
          </cell>
          <cell r="V30">
            <v>1087</v>
          </cell>
          <cell r="W30">
            <v>1195.7</v>
          </cell>
          <cell r="AA30">
            <v>130.32200000000003</v>
          </cell>
          <cell r="AB30">
            <v>121.9</v>
          </cell>
          <cell r="AC30">
            <v>130.95000000000002</v>
          </cell>
          <cell r="AD30">
            <v>164.137</v>
          </cell>
          <cell r="AE30">
            <v>188.92168699999999</v>
          </cell>
          <cell r="AI30">
            <v>92.711000000000027</v>
          </cell>
          <cell r="AJ30">
            <v>93.535000000000011</v>
          </cell>
          <cell r="AQ30">
            <v>43.426700000000004</v>
          </cell>
          <cell r="AR30">
            <v>56.736249999999998</v>
          </cell>
          <cell r="AX30">
            <v>-0.06</v>
          </cell>
          <cell r="AY30">
            <v>0.31</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7.9432640000000019</v>
          </cell>
          <cell r="CA30">
            <v>8.5957464000000012</v>
          </cell>
          <cell r="CB30">
            <v>3.9007100000000006</v>
          </cell>
          <cell r="CC30">
            <v>0</v>
          </cell>
          <cell r="CD30">
            <v>0</v>
          </cell>
          <cell r="CE30">
            <v>0</v>
          </cell>
          <cell r="CF30">
            <v>258.59921881203206</v>
          </cell>
          <cell r="CG30">
            <v>258.59921881203206</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t="str">
            <v>USD</v>
          </cell>
          <cell r="DC30">
            <v>37164</v>
          </cell>
          <cell r="DD30">
            <v>37164</v>
          </cell>
          <cell r="DE30">
            <v>37164</v>
          </cell>
          <cell r="DF30" t="str">
            <v>SRH</v>
          </cell>
          <cell r="DG30" t="str">
            <v>SRH</v>
          </cell>
          <cell r="DH30">
            <v>37242</v>
          </cell>
          <cell r="DI30" t="str">
            <v>Annual</v>
          </cell>
          <cell r="DJ30" t="str">
            <v>Goldman Sachs, 23 October 2001</v>
          </cell>
        </row>
        <row r="31">
          <cell r="A31" t="str">
            <v>ITC</v>
          </cell>
          <cell r="B31" t="str">
            <v>ITC</v>
          </cell>
          <cell r="C31" t="str">
            <v>Gartner</v>
          </cell>
          <cell r="D31">
            <v>11.37949396115066</v>
          </cell>
          <cell r="E31">
            <v>12.553777072780765</v>
          </cell>
          <cell r="F31">
            <v>5.7243674514383267</v>
          </cell>
          <cell r="G31">
            <v>129.134038</v>
          </cell>
          <cell r="J31">
            <v>0</v>
          </cell>
          <cell r="M31">
            <v>0</v>
          </cell>
          <cell r="N31">
            <v>129.134038</v>
          </cell>
          <cell r="O31">
            <v>-22.128</v>
          </cell>
          <cell r="P31">
            <v>37.128</v>
          </cell>
          <cell r="Q31">
            <v>15</v>
          </cell>
          <cell r="S31">
            <v>952.04200000000003</v>
          </cell>
          <cell r="T31">
            <v>952.04200000000003</v>
          </cell>
          <cell r="U31">
            <v>1037.5</v>
          </cell>
          <cell r="V31">
            <v>1161.8</v>
          </cell>
          <cell r="W31">
            <v>1304.7</v>
          </cell>
          <cell r="X31">
            <v>1469.3</v>
          </cell>
          <cell r="AA31">
            <v>142.31699999999998</v>
          </cell>
          <cell r="AB31">
            <v>142.31699999999998</v>
          </cell>
          <cell r="AC31">
            <v>163.69999999999999</v>
          </cell>
          <cell r="AD31">
            <v>185</v>
          </cell>
          <cell r="AE31">
            <v>210.2</v>
          </cell>
          <cell r="AF31">
            <v>241.1</v>
          </cell>
          <cell r="AI31">
            <v>89.076999999999998</v>
          </cell>
          <cell r="AJ31">
            <v>89.076999999999998</v>
          </cell>
          <cell r="AK31">
            <v>106.7</v>
          </cell>
          <cell r="AL31">
            <v>122.3</v>
          </cell>
          <cell r="AM31">
            <v>145.6</v>
          </cell>
          <cell r="AN31">
            <v>174.6</v>
          </cell>
          <cell r="AQ31">
            <v>47.423000000000002</v>
          </cell>
          <cell r="AR31">
            <v>47.423000000000002</v>
          </cell>
          <cell r="AS31">
            <v>67.200999999999993</v>
          </cell>
          <cell r="AT31">
            <v>77.012</v>
          </cell>
          <cell r="AU31">
            <v>91.556799999999996</v>
          </cell>
          <cell r="AV31">
            <v>109.967</v>
          </cell>
          <cell r="AX31">
            <v>0.36723857423245759</v>
          </cell>
          <cell r="AY31">
            <v>0.36723857423245759</v>
          </cell>
          <cell r="AZ31">
            <v>0.52039726350073545</v>
          </cell>
          <cell r="BA31">
            <v>0.59637258458532827</v>
          </cell>
          <cell r="BB31">
            <v>0.70900594001404948</v>
          </cell>
          <cell r="BC31">
            <v>0.85157253426861779</v>
          </cell>
          <cell r="BD31">
            <v>0.97930841440891037</v>
          </cell>
          <cell r="BE31">
            <v>15</v>
          </cell>
          <cell r="BF31">
            <v>952.04200000000003</v>
          </cell>
          <cell r="BG31">
            <v>973.40650000000005</v>
          </cell>
          <cell r="BH31">
            <v>1068.575</v>
          </cell>
          <cell r="BI31">
            <v>1197.5249999999999</v>
          </cell>
          <cell r="BJ31">
            <v>142.31699999999998</v>
          </cell>
          <cell r="BK31">
            <v>147.66274999999996</v>
          </cell>
          <cell r="BL31">
            <v>169.02499999999998</v>
          </cell>
          <cell r="BM31">
            <v>191.3</v>
          </cell>
          <cell r="BN31">
            <v>89.076999999999998</v>
          </cell>
          <cell r="BO31">
            <v>93.482749999999996</v>
          </cell>
          <cell r="BP31">
            <v>110.60000000000001</v>
          </cell>
          <cell r="BQ31">
            <v>128.125</v>
          </cell>
          <cell r="BR31">
            <v>47.423000000000002</v>
          </cell>
          <cell r="BS31">
            <v>52.3675</v>
          </cell>
          <cell r="BT31">
            <v>69.653750000000002</v>
          </cell>
          <cell r="BU31">
            <v>80.648200000000003</v>
          </cell>
          <cell r="BV31">
            <v>0.36723857423245759</v>
          </cell>
          <cell r="BW31">
            <v>0.40552824654952707</v>
          </cell>
          <cell r="BX31">
            <v>0.53939109377188366</v>
          </cell>
          <cell r="BY31">
            <v>0.6245309234425086</v>
          </cell>
          <cell r="BZ31">
            <v>8.0705647071272715</v>
          </cell>
          <cell r="CA31">
            <v>8.9033897755575744</v>
          </cell>
          <cell r="CB31">
            <v>4.0598358839090904</v>
          </cell>
          <cell r="CC31">
            <v>-15.693620160000002</v>
          </cell>
          <cell r="CD31">
            <v>26.331920160000003</v>
          </cell>
          <cell r="CE31">
            <v>10.638300000000001</v>
          </cell>
          <cell r="CF31">
            <v>1042.1846095716319</v>
          </cell>
          <cell r="CG31">
            <v>1026.490989411632</v>
          </cell>
          <cell r="CH31">
            <v>673.45261696000023</v>
          </cell>
          <cell r="CI31">
            <v>628.7258349650001</v>
          </cell>
          <cell r="CJ31">
            <v>757.85476150000011</v>
          </cell>
          <cell r="CK31">
            <v>790.19519350000007</v>
          </cell>
          <cell r="CL31">
            <v>92.426968840000029</v>
          </cell>
          <cell r="CM31">
            <v>88.058528250000023</v>
          </cell>
          <cell r="CN31">
            <v>98.756580035000027</v>
          </cell>
          <cell r="CO31">
            <v>120.803692068535</v>
          </cell>
          <cell r="CP31">
            <v>63.175189940000003</v>
          </cell>
          <cell r="CQ31">
            <v>66.299835955000006</v>
          </cell>
          <cell r="CR31">
            <v>78.439732000000021</v>
          </cell>
          <cell r="CS31">
            <v>90.868812500000004</v>
          </cell>
          <cell r="CT31">
            <v>33.633340060000002</v>
          </cell>
          <cell r="CU31">
            <v>37.140078350000003</v>
          </cell>
          <cell r="CV31">
            <v>49.399832575000005</v>
          </cell>
          <cell r="CW31">
            <v>57.197316404000006</v>
          </cell>
          <cell r="CX31">
            <v>0.26045294161714361</v>
          </cell>
          <cell r="CY31">
            <v>0.28760874301785561</v>
          </cell>
          <cell r="CZ31">
            <v>0.38254695152489537</v>
          </cell>
          <cell r="DA31">
            <v>0.44292982152389598</v>
          </cell>
          <cell r="DB31" t="str">
            <v>USD</v>
          </cell>
          <cell r="DC31">
            <v>37164</v>
          </cell>
          <cell r="DD31">
            <v>37164</v>
          </cell>
          <cell r="DE31">
            <v>37164</v>
          </cell>
          <cell r="DF31" t="str">
            <v>SRH</v>
          </cell>
          <cell r="DG31" t="str">
            <v>SRH</v>
          </cell>
          <cell r="DH31">
            <v>37242</v>
          </cell>
          <cell r="DI31" t="str">
            <v>Annual</v>
          </cell>
          <cell r="DJ31" t="str">
            <v>Goldman Sachs, 23 October 2001</v>
          </cell>
        </row>
        <row r="32">
          <cell r="A32" t="str">
            <v>GFK</v>
          </cell>
          <cell r="B32">
            <v>577434</v>
          </cell>
          <cell r="C32" t="str">
            <v>GfK AG</v>
          </cell>
          <cell r="D32">
            <v>21.25</v>
          </cell>
          <cell r="E32">
            <v>36</v>
          </cell>
          <cell r="F32">
            <v>14.100000000000001</v>
          </cell>
          <cell r="G32">
            <v>26.3</v>
          </cell>
          <cell r="J32">
            <v>0</v>
          </cell>
          <cell r="M32">
            <v>0</v>
          </cell>
          <cell r="N32">
            <v>26.3</v>
          </cell>
          <cell r="O32">
            <v>-25.154000000000003</v>
          </cell>
          <cell r="P32">
            <v>50.987000000000002</v>
          </cell>
          <cell r="Q32">
            <v>25.832999999999998</v>
          </cell>
          <cell r="S32">
            <v>503.86099999999999</v>
          </cell>
          <cell r="T32">
            <v>473.9</v>
          </cell>
          <cell r="U32">
            <v>530</v>
          </cell>
          <cell r="V32">
            <v>575.29999999999995</v>
          </cell>
          <cell r="W32">
            <v>614.1</v>
          </cell>
          <cell r="X32">
            <v>1469.3</v>
          </cell>
          <cell r="AA32">
            <v>57.182000000000002</v>
          </cell>
          <cell r="AB32">
            <v>53.021000000000001</v>
          </cell>
          <cell r="AC32">
            <v>62.3</v>
          </cell>
          <cell r="AD32">
            <v>69.900000000000006</v>
          </cell>
          <cell r="AE32">
            <v>77</v>
          </cell>
          <cell r="AF32">
            <v>241.1</v>
          </cell>
          <cell r="AI32">
            <v>39.567000000000007</v>
          </cell>
          <cell r="AJ32">
            <v>36.4</v>
          </cell>
          <cell r="AK32">
            <v>44.8</v>
          </cell>
          <cell r="AL32">
            <v>51.9</v>
          </cell>
          <cell r="AM32">
            <v>58.5</v>
          </cell>
          <cell r="AN32">
            <v>174.6</v>
          </cell>
          <cell r="AQ32">
            <v>23.703385863586355</v>
          </cell>
          <cell r="AR32">
            <v>22.9</v>
          </cell>
          <cell r="AS32">
            <v>21</v>
          </cell>
          <cell r="AT32">
            <v>30.6</v>
          </cell>
          <cell r="AU32">
            <v>34.9</v>
          </cell>
          <cell r="AV32">
            <v>109.967</v>
          </cell>
          <cell r="AX32">
            <v>0.90817570358568411</v>
          </cell>
          <cell r="AY32">
            <v>0.87739463601532552</v>
          </cell>
          <cell r="AZ32">
            <v>0.80459770114942519</v>
          </cell>
          <cell r="BA32">
            <v>1.1724137931034482</v>
          </cell>
          <cell r="BB32">
            <v>1.3371647509578544</v>
          </cell>
          <cell r="BC32">
            <v>1.5912260536398466</v>
          </cell>
          <cell r="BD32">
            <v>1.8935590038314174</v>
          </cell>
          <cell r="BE32">
            <v>19</v>
          </cell>
          <cell r="BF32">
            <v>503.86099999999999</v>
          </cell>
          <cell r="BG32">
            <v>530</v>
          </cell>
          <cell r="BH32">
            <v>575.29999999999995</v>
          </cell>
          <cell r="BI32">
            <v>614.1</v>
          </cell>
          <cell r="BJ32">
            <v>57.182000000000002</v>
          </cell>
          <cell r="BK32">
            <v>62.3</v>
          </cell>
          <cell r="BL32">
            <v>69.900000000000006</v>
          </cell>
          <cell r="BM32">
            <v>77</v>
          </cell>
          <cell r="BN32">
            <v>39.567000000000007</v>
          </cell>
          <cell r="BO32">
            <v>44.8</v>
          </cell>
          <cell r="BP32">
            <v>51.9</v>
          </cell>
          <cell r="BQ32">
            <v>58.5</v>
          </cell>
          <cell r="BR32">
            <v>23.703385863586355</v>
          </cell>
          <cell r="BS32">
            <v>21</v>
          </cell>
          <cell r="BT32">
            <v>30.6</v>
          </cell>
          <cell r="BU32">
            <v>34.9</v>
          </cell>
          <cell r="BV32">
            <v>0.90817570358568411</v>
          </cell>
          <cell r="BW32">
            <v>0.80459770114942519</v>
          </cell>
          <cell r="BX32">
            <v>1.1724137931034482</v>
          </cell>
          <cell r="BY32">
            <v>1.3371647509578544</v>
          </cell>
          <cell r="BZ32">
            <v>13.030415</v>
          </cell>
          <cell r="CA32">
            <v>22.075056</v>
          </cell>
          <cell r="CB32">
            <v>8.6460635999999997</v>
          </cell>
          <cell r="CC32">
            <v>-15.424332184000001</v>
          </cell>
          <cell r="CD32">
            <v>31.265024451999999</v>
          </cell>
          <cell r="CE32">
            <v>15.840692267999998</v>
          </cell>
          <cell r="CF32">
            <v>342.69991449999998</v>
          </cell>
          <cell r="CG32">
            <v>327.275582316</v>
          </cell>
          <cell r="CH32">
            <v>308.96554975599997</v>
          </cell>
          <cell r="CI32">
            <v>324.99387999999999</v>
          </cell>
          <cell r="CJ32">
            <v>352.77165879999995</v>
          </cell>
          <cell r="CK32">
            <v>376.56366359999998</v>
          </cell>
          <cell r="CL32">
            <v>35.063773671999996</v>
          </cell>
          <cell r="CM32">
            <v>38.202110799999993</v>
          </cell>
          <cell r="CN32">
            <v>42.862400399999999</v>
          </cell>
          <cell r="CO32">
            <v>47.216091999999996</v>
          </cell>
          <cell r="CP32">
            <v>24.262326132000002</v>
          </cell>
          <cell r="CQ32">
            <v>27.471180799999996</v>
          </cell>
          <cell r="CR32">
            <v>31.824872399999997</v>
          </cell>
          <cell r="CS32">
            <v>35.871966</v>
          </cell>
          <cell r="CT32">
            <v>14.534821398007697</v>
          </cell>
          <cell r="CU32">
            <v>12.877115999999999</v>
          </cell>
          <cell r="CV32">
            <v>18.7637976</v>
          </cell>
          <cell r="CW32">
            <v>21.400540399999997</v>
          </cell>
          <cell r="CX32">
            <v>0.55688970873592714</v>
          </cell>
          <cell r="CY32">
            <v>0.49337609195402288</v>
          </cell>
          <cell r="CZ32">
            <v>0.71891944827586196</v>
          </cell>
          <cell r="DA32">
            <v>0.81994407662835245</v>
          </cell>
          <cell r="DB32" t="str">
            <v>EUR</v>
          </cell>
          <cell r="DC32">
            <v>37072</v>
          </cell>
          <cell r="DD32">
            <v>36891</v>
          </cell>
          <cell r="DE32">
            <v>37072</v>
          </cell>
          <cell r="DF32" t="str">
            <v>DP</v>
          </cell>
          <cell r="DG32" t="str">
            <v>SRH</v>
          </cell>
          <cell r="DH32">
            <v>37133</v>
          </cell>
          <cell r="DI32" t="str">
            <v>H1 2001</v>
          </cell>
          <cell r="DJ32" t="str">
            <v>Dresdner Kleinwort Wasserstein 3 September, 2001</v>
          </cell>
          <cell r="DK32" t="str">
            <v>Research report is very limited in its scope of information provided.</v>
          </cell>
        </row>
        <row r="33">
          <cell r="A33" t="str">
            <v>GRT</v>
          </cell>
          <cell r="B33" t="str">
            <v>*GRT.A</v>
          </cell>
          <cell r="C33" t="str">
            <v>GTC Transcontinental</v>
          </cell>
          <cell r="D33">
            <v>27.150000000000002</v>
          </cell>
          <cell r="E33">
            <v>27.25</v>
          </cell>
          <cell r="F33">
            <v>16.25</v>
          </cell>
          <cell r="G33">
            <v>41.350999999999999</v>
          </cell>
          <cell r="H33">
            <v>0.32484299999999999</v>
          </cell>
          <cell r="I33">
            <v>16.437163029525035</v>
          </cell>
          <cell r="J33">
            <v>0.12817643093922648</v>
          </cell>
          <cell r="M33">
            <v>0</v>
          </cell>
          <cell r="N33">
            <v>41.479176430939226</v>
          </cell>
          <cell r="O33">
            <v>423.06900000000002</v>
          </cell>
          <cell r="P33">
            <v>35.027000000000001</v>
          </cell>
          <cell r="Q33">
            <v>458.096</v>
          </cell>
          <cell r="S33">
            <v>1942.3860000000002</v>
          </cell>
          <cell r="T33">
            <v>1798.8009999999999</v>
          </cell>
          <cell r="U33">
            <v>1788.883</v>
          </cell>
          <cell r="V33">
            <v>1881.471</v>
          </cell>
          <cell r="W33">
            <v>1953.86</v>
          </cell>
          <cell r="AA33">
            <v>290.31699999999995</v>
          </cell>
          <cell r="AB33">
            <v>261.964</v>
          </cell>
          <cell r="AC33">
            <v>274.608</v>
          </cell>
          <cell r="AD33">
            <v>287.04700000000003</v>
          </cell>
          <cell r="AE33">
            <v>299.74700000000001</v>
          </cell>
          <cell r="AI33">
            <v>39.567000000000007</v>
          </cell>
          <cell r="AJ33">
            <v>36.4</v>
          </cell>
          <cell r="AK33">
            <v>44.8</v>
          </cell>
          <cell r="AL33">
            <v>51.9</v>
          </cell>
          <cell r="AM33">
            <v>58.5</v>
          </cell>
          <cell r="AQ33">
            <v>72.218999999999994</v>
          </cell>
          <cell r="AR33">
            <v>61.078000000000003</v>
          </cell>
          <cell r="AS33">
            <v>76.292000000000002</v>
          </cell>
          <cell r="AT33">
            <v>85.346000000000004</v>
          </cell>
          <cell r="AU33">
            <v>96.522999999999996</v>
          </cell>
          <cell r="AX33">
            <v>1.8599999999999999</v>
          </cell>
          <cell r="AY33">
            <v>1.64</v>
          </cell>
          <cell r="AZ33">
            <v>2.0819999999999999</v>
          </cell>
          <cell r="BA33">
            <v>2.3639999999999999</v>
          </cell>
          <cell r="BB33">
            <v>2.6713199999999997</v>
          </cell>
          <cell r="BC33">
            <v>3.0185915999999993</v>
          </cell>
          <cell r="BD33">
            <v>3.4110085079999988</v>
          </cell>
          <cell r="BE33">
            <v>13</v>
          </cell>
          <cell r="BF33">
            <v>1942.3860000000002</v>
          </cell>
          <cell r="BG33">
            <v>1797.1479999999999</v>
          </cell>
          <cell r="BH33">
            <v>1804.3143333333333</v>
          </cell>
          <cell r="BI33">
            <v>1893.5358333333334</v>
          </cell>
          <cell r="BJ33">
            <v>290.31699999999995</v>
          </cell>
          <cell r="BK33">
            <v>264.07133333333331</v>
          </cell>
          <cell r="BL33">
            <v>276.68116666666668</v>
          </cell>
          <cell r="BM33">
            <v>289.1636666666667</v>
          </cell>
          <cell r="BN33">
            <v>0</v>
          </cell>
          <cell r="BO33">
            <v>0</v>
          </cell>
          <cell r="BP33">
            <v>0</v>
          </cell>
          <cell r="BQ33">
            <v>0</v>
          </cell>
          <cell r="BR33">
            <v>72.218999999999994</v>
          </cell>
          <cell r="BS33">
            <v>63.613666666666674</v>
          </cell>
          <cell r="BT33">
            <v>77.801000000000002</v>
          </cell>
          <cell r="BU33">
            <v>87.208833333333331</v>
          </cell>
          <cell r="BV33">
            <v>1.8599999999999999</v>
          </cell>
          <cell r="BW33">
            <v>1.7136666666666667</v>
          </cell>
          <cell r="BX33">
            <v>2.1289999999999996</v>
          </cell>
          <cell r="BY33">
            <v>2.4152199999999997</v>
          </cell>
          <cell r="BZ33">
            <v>11.978821634999999</v>
          </cell>
          <cell r="CA33">
            <v>12.022942524999999</v>
          </cell>
          <cell r="CB33">
            <v>7.1696446249999992</v>
          </cell>
          <cell r="CC33">
            <v>186.66180811409998</v>
          </cell>
          <cell r="CD33">
            <v>15.454224140299999</v>
          </cell>
          <cell r="CE33">
            <v>202.11603225439998</v>
          </cell>
          <cell r="CF33">
            <v>496.87165603291686</v>
          </cell>
          <cell r="CG33">
            <v>683.53346414701684</v>
          </cell>
          <cell r="CH33">
            <v>856.99799043539997</v>
          </cell>
          <cell r="CI33">
            <v>792.91769221719994</v>
          </cell>
          <cell r="CJ33">
            <v>796.07954226423317</v>
          </cell>
          <cell r="CK33">
            <v>835.44486213558332</v>
          </cell>
          <cell r="CL33">
            <v>128.09044422129998</v>
          </cell>
          <cell r="CM33">
            <v>116.51062250153332</v>
          </cell>
          <cell r="CN33">
            <v>122.07419319571666</v>
          </cell>
          <cell r="CO33">
            <v>127.58158328996667</v>
          </cell>
          <cell r="CP33">
            <v>0</v>
          </cell>
          <cell r="CQ33">
            <v>0</v>
          </cell>
          <cell r="CR33">
            <v>0</v>
          </cell>
          <cell r="CS33">
            <v>0</v>
          </cell>
          <cell r="CT33">
            <v>31.863665549099995</v>
          </cell>
          <cell r="CU33">
            <v>28.066915894966666</v>
          </cell>
          <cell r="CV33">
            <v>34.326493628899996</v>
          </cell>
          <cell r="CW33">
            <v>38.477313425283327</v>
          </cell>
          <cell r="CX33">
            <v>0.82064855399999992</v>
          </cell>
          <cell r="CY33">
            <v>0.75608498496666665</v>
          </cell>
          <cell r="CZ33">
            <v>0.9393337480999997</v>
          </cell>
          <cell r="DA33">
            <v>1.0656165594579998</v>
          </cell>
          <cell r="DB33" t="str">
            <v>CAN</v>
          </cell>
          <cell r="DC33">
            <v>37103</v>
          </cell>
          <cell r="DD33">
            <v>37195</v>
          </cell>
          <cell r="DE33">
            <v>37103</v>
          </cell>
          <cell r="DF33" t="str">
            <v>SRH</v>
          </cell>
          <cell r="DG33" t="str">
            <v>SRH</v>
          </cell>
          <cell r="DH33">
            <v>37218</v>
          </cell>
          <cell r="DI33" t="str">
            <v>Quarterly/Annual</v>
          </cell>
          <cell r="DJ33" t="str">
            <v>RBC Dominion 19 October 2001</v>
          </cell>
          <cell r="DK33" t="str">
            <v>Research report is very limited in its scope of information provided.</v>
          </cell>
        </row>
        <row r="34">
          <cell r="A34" t="str">
            <v>HPOL</v>
          </cell>
          <cell r="B34" t="str">
            <v>HPOL</v>
          </cell>
          <cell r="C34" t="str">
            <v>Harris Interactive</v>
          </cell>
          <cell r="D34">
            <v>3.04</v>
          </cell>
          <cell r="E34">
            <v>6.0625</v>
          </cell>
          <cell r="F34">
            <v>1.6500000000000001</v>
          </cell>
          <cell r="G34">
            <v>34.419803000000002</v>
          </cell>
          <cell r="H34">
            <v>3.8584839999999998</v>
          </cell>
          <cell r="I34">
            <v>3.38</v>
          </cell>
          <cell r="J34">
            <v>0</v>
          </cell>
          <cell r="M34">
            <v>0</v>
          </cell>
          <cell r="N34">
            <v>34.419803000000002</v>
          </cell>
          <cell r="O34">
            <v>-11.129999999999999</v>
          </cell>
          <cell r="P34">
            <v>12.885</v>
          </cell>
          <cell r="Q34">
            <v>1.7549999999999999</v>
          </cell>
          <cell r="S34">
            <v>65.141999999999996</v>
          </cell>
          <cell r="T34">
            <v>60.061</v>
          </cell>
          <cell r="U34">
            <v>73.599999999999994</v>
          </cell>
          <cell r="V34">
            <v>88</v>
          </cell>
          <cell r="W34">
            <v>1953.86</v>
          </cell>
          <cell r="AA34">
            <v>-21.298000000000002</v>
          </cell>
          <cell r="AB34">
            <v>-21.274000000000001</v>
          </cell>
          <cell r="AC34">
            <v>-1.5999999999999996</v>
          </cell>
          <cell r="AD34">
            <v>4.5</v>
          </cell>
          <cell r="AE34">
            <v>299.74700000000001</v>
          </cell>
          <cell r="AI34">
            <v>-22.690999999999999</v>
          </cell>
          <cell r="AJ34">
            <v>-27.715</v>
          </cell>
          <cell r="AK34">
            <v>-9.6</v>
          </cell>
          <cell r="AL34">
            <v>0</v>
          </cell>
          <cell r="AQ34">
            <v>-19.623999999999999</v>
          </cell>
          <cell r="AR34">
            <v>-24.02</v>
          </cell>
          <cell r="AS34">
            <v>-7.5</v>
          </cell>
          <cell r="AT34">
            <v>1.5</v>
          </cell>
          <cell r="AU34">
            <v>96.522999999999996</v>
          </cell>
          <cell r="AX34">
            <v>-0.56999999999999995</v>
          </cell>
          <cell r="AY34">
            <v>-0.7</v>
          </cell>
          <cell r="AZ34">
            <v>-0.21</v>
          </cell>
          <cell r="BA34">
            <v>0.04</v>
          </cell>
          <cell r="BB34">
            <v>0.18003761744558389</v>
          </cell>
          <cell r="BC34">
            <v>0.36023694115228833</v>
          </cell>
          <cell r="BD34">
            <v>0.68846796010273015</v>
          </cell>
          <cell r="BE34" t="e">
            <v>#N/A</v>
          </cell>
          <cell r="BF34">
            <v>65.141999999999996</v>
          </cell>
          <cell r="BG34">
            <v>66.830500000000001</v>
          </cell>
          <cell r="BH34">
            <v>80.8</v>
          </cell>
          <cell r="BI34">
            <v>0</v>
          </cell>
          <cell r="BJ34">
            <v>-21.298000000000002</v>
          </cell>
          <cell r="BK34">
            <v>0</v>
          </cell>
          <cell r="BL34">
            <v>1.4500000000000002</v>
          </cell>
          <cell r="BM34">
            <v>0</v>
          </cell>
          <cell r="BN34">
            <v>-22.690999999999999</v>
          </cell>
          <cell r="BO34">
            <v>0</v>
          </cell>
          <cell r="BP34">
            <v>0</v>
          </cell>
          <cell r="BQ34">
            <v>0</v>
          </cell>
          <cell r="BR34">
            <v>-19.623999999999999</v>
          </cell>
          <cell r="BS34">
            <v>0</v>
          </cell>
          <cell r="BT34">
            <v>-3</v>
          </cell>
          <cell r="BU34">
            <v>0</v>
          </cell>
          <cell r="BV34">
            <v>-0.56999999999999995</v>
          </cell>
          <cell r="BW34">
            <v>0</v>
          </cell>
          <cell r="BX34">
            <v>-8.4999999999999992E-2</v>
          </cell>
          <cell r="BY34">
            <v>0.11001880872279195</v>
          </cell>
          <cell r="BZ34">
            <v>2.1560288000000001</v>
          </cell>
          <cell r="CA34">
            <v>4.2996462500000003</v>
          </cell>
          <cell r="CB34">
            <v>1.1702130000000002</v>
          </cell>
          <cell r="CC34">
            <v>-7.8936185999999999</v>
          </cell>
          <cell r="CD34">
            <v>9.138299700000001</v>
          </cell>
          <cell r="CE34">
            <v>1.2446811</v>
          </cell>
          <cell r="CF34">
            <v>74.21008655832641</v>
          </cell>
          <cell r="CG34">
            <v>66.316467958326413</v>
          </cell>
          <cell r="CH34">
            <v>46.20000924</v>
          </cell>
          <cell r="CI34">
            <v>47.397527210000007</v>
          </cell>
          <cell r="CJ34">
            <v>57.304976000000003</v>
          </cell>
          <cell r="CK34">
            <v>0</v>
          </cell>
          <cell r="CL34">
            <v>-15.104967560000002</v>
          </cell>
          <cell r="CM34">
            <v>0</v>
          </cell>
          <cell r="CN34">
            <v>1.0283690000000003</v>
          </cell>
          <cell r="CO34">
            <v>0</v>
          </cell>
          <cell r="CP34">
            <v>-16.092911020000003</v>
          </cell>
          <cell r="CQ34">
            <v>0</v>
          </cell>
          <cell r="CR34">
            <v>0</v>
          </cell>
          <cell r="CS34">
            <v>0</v>
          </cell>
          <cell r="CT34">
            <v>-13.91773328</v>
          </cell>
          <cell r="CU34">
            <v>0</v>
          </cell>
          <cell r="CV34">
            <v>-2.1276600000000001</v>
          </cell>
          <cell r="CW34">
            <v>0</v>
          </cell>
          <cell r="CX34">
            <v>-0.40425539999999999</v>
          </cell>
          <cell r="CY34">
            <v>0</v>
          </cell>
          <cell r="CZ34">
            <v>-6.0283700000000003E-2</v>
          </cell>
          <cell r="DA34">
            <v>7.8027539522378508E-2</v>
          </cell>
          <cell r="DB34" t="str">
            <v>USD</v>
          </cell>
          <cell r="DC34">
            <v>37164</v>
          </cell>
          <cell r="DD34">
            <v>37072</v>
          </cell>
          <cell r="DE34">
            <v>37164</v>
          </cell>
          <cell r="DF34" t="str">
            <v>EL</v>
          </cell>
          <cell r="DG34" t="str">
            <v>SRH</v>
          </cell>
          <cell r="DH34">
            <v>37159</v>
          </cell>
          <cell r="DI34" t="str">
            <v>Quarterly/Annual</v>
          </cell>
          <cell r="DJ34" t="str">
            <v>LB Model</v>
          </cell>
          <cell r="DK34" t="str">
            <v>No new research since publishing of 10-K</v>
          </cell>
        </row>
        <row r="35">
          <cell r="A35" t="str">
            <v>HHS</v>
          </cell>
          <cell r="B35" t="str">
            <v>HHS</v>
          </cell>
          <cell r="C35" t="str">
            <v>Harte-Hanks</v>
          </cell>
          <cell r="D35">
            <v>29.47</v>
          </cell>
          <cell r="E35">
            <v>29.85</v>
          </cell>
          <cell r="F35">
            <v>20.45</v>
          </cell>
          <cell r="G35">
            <v>61.93676</v>
          </cell>
          <cell r="H35">
            <v>7.4396250000000004</v>
          </cell>
          <cell r="I35">
            <v>13.5</v>
          </cell>
          <cell r="J35">
            <v>4.0315850441126564</v>
          </cell>
          <cell r="M35">
            <v>0</v>
          </cell>
          <cell r="N35">
            <v>65.968345044112652</v>
          </cell>
          <cell r="O35">
            <v>22.606999999999999</v>
          </cell>
          <cell r="P35">
            <v>20.021999999999998</v>
          </cell>
          <cell r="Q35">
            <v>42.628999999999998</v>
          </cell>
          <cell r="S35">
            <v>940.72200000000009</v>
          </cell>
          <cell r="T35">
            <v>960.77300000000002</v>
          </cell>
          <cell r="U35">
            <v>911.4</v>
          </cell>
          <cell r="V35">
            <v>930.5</v>
          </cell>
          <cell r="W35">
            <v>1015</v>
          </cell>
          <cell r="AA35">
            <v>189.71699999999998</v>
          </cell>
          <cell r="AB35">
            <v>182.38200000000001</v>
          </cell>
          <cell r="AC35">
            <v>186.1</v>
          </cell>
          <cell r="AD35">
            <v>188</v>
          </cell>
          <cell r="AE35">
            <v>205.6</v>
          </cell>
          <cell r="AI35">
            <v>141.28100000000001</v>
          </cell>
          <cell r="AJ35">
            <v>138.221</v>
          </cell>
          <cell r="AK35">
            <v>137.6</v>
          </cell>
          <cell r="AL35">
            <v>139.19999999999999</v>
          </cell>
          <cell r="AM35">
            <v>155.69999999999999</v>
          </cell>
          <cell r="AQ35">
            <v>80.716999999999985</v>
          </cell>
          <cell r="AR35">
            <v>81.885999999999996</v>
          </cell>
          <cell r="AS35">
            <v>79.5</v>
          </cell>
          <cell r="AT35">
            <v>82.5</v>
          </cell>
          <cell r="AU35">
            <v>93.2</v>
          </cell>
          <cell r="AX35">
            <v>1.23</v>
          </cell>
          <cell r="AY35">
            <v>1.18</v>
          </cell>
          <cell r="AZ35">
            <v>1.23</v>
          </cell>
          <cell r="BA35">
            <v>1.31</v>
          </cell>
          <cell r="BB35">
            <v>1.5</v>
          </cell>
          <cell r="BC35">
            <v>1.6800000000000002</v>
          </cell>
          <cell r="BD35">
            <v>1.8816000000000004</v>
          </cell>
          <cell r="BE35">
            <v>12</v>
          </cell>
          <cell r="BF35">
            <v>940.72200000000009</v>
          </cell>
          <cell r="BG35">
            <v>911.4</v>
          </cell>
          <cell r="BH35">
            <v>930.5</v>
          </cell>
          <cell r="BI35">
            <v>1015</v>
          </cell>
          <cell r="BJ35">
            <v>189.71699999999998</v>
          </cell>
          <cell r="BK35">
            <v>186.1</v>
          </cell>
          <cell r="BL35">
            <v>188</v>
          </cell>
          <cell r="BM35">
            <v>205.6</v>
          </cell>
          <cell r="BN35">
            <v>141.28100000000001</v>
          </cell>
          <cell r="BO35">
            <v>137.6</v>
          </cell>
          <cell r="BP35">
            <v>139.19999999999999</v>
          </cell>
          <cell r="BQ35">
            <v>155.69999999999999</v>
          </cell>
          <cell r="BR35">
            <v>80.716999999999985</v>
          </cell>
          <cell r="BS35">
            <v>79.5</v>
          </cell>
          <cell r="BT35">
            <v>82.5</v>
          </cell>
          <cell r="BU35">
            <v>93.2</v>
          </cell>
          <cell r="BV35">
            <v>1.23</v>
          </cell>
          <cell r="BW35">
            <v>1.23</v>
          </cell>
          <cell r="BX35">
            <v>1.31</v>
          </cell>
          <cell r="BY35">
            <v>1.5</v>
          </cell>
          <cell r="BZ35">
            <v>20.900713400000001</v>
          </cell>
          <cell r="CA35">
            <v>21.170217000000005</v>
          </cell>
          <cell r="CB35">
            <v>14.503549000000001</v>
          </cell>
          <cell r="CC35">
            <v>16.033336540000001</v>
          </cell>
          <cell r="CD35">
            <v>14.20000284</v>
          </cell>
          <cell r="CE35">
            <v>30.23333938</v>
          </cell>
          <cell r="CF35">
            <v>1378.7854732393089</v>
          </cell>
          <cell r="CG35">
            <v>1394.8188097793088</v>
          </cell>
          <cell r="CH35">
            <v>667.17885684000009</v>
          </cell>
          <cell r="CI35">
            <v>646.38310800000011</v>
          </cell>
          <cell r="CJ35">
            <v>659.92921000000001</v>
          </cell>
          <cell r="CK35">
            <v>719.8583000000001</v>
          </cell>
          <cell r="CL35">
            <v>134.55109074000001</v>
          </cell>
          <cell r="CM35">
            <v>131.98584200000002</v>
          </cell>
          <cell r="CN35">
            <v>133.33336000000003</v>
          </cell>
          <cell r="CO35">
            <v>145.81563200000002</v>
          </cell>
          <cell r="CP35">
            <v>100.19931082000001</v>
          </cell>
          <cell r="CQ35">
            <v>97.588672000000003</v>
          </cell>
          <cell r="CR35">
            <v>98.723424000000009</v>
          </cell>
          <cell r="CS35">
            <v>110.42555400000001</v>
          </cell>
          <cell r="CT35">
            <v>57.246110739999992</v>
          </cell>
          <cell r="CU35">
            <v>56.382990000000007</v>
          </cell>
          <cell r="CV35">
            <v>58.510650000000005</v>
          </cell>
          <cell r="CW35">
            <v>66.099304000000004</v>
          </cell>
          <cell r="CX35">
            <v>0.87234060000000002</v>
          </cell>
          <cell r="CY35">
            <v>0.87234060000000002</v>
          </cell>
          <cell r="CZ35">
            <v>0.92907820000000019</v>
          </cell>
          <cell r="DA35">
            <v>1.0638300000000001</v>
          </cell>
          <cell r="DB35" t="str">
            <v>USD</v>
          </cell>
          <cell r="DC35">
            <v>37072</v>
          </cell>
          <cell r="DD35">
            <v>36891</v>
          </cell>
          <cell r="DE35">
            <v>37164</v>
          </cell>
          <cell r="DF35" t="str">
            <v>EL</v>
          </cell>
          <cell r="DG35" t="str">
            <v>SRH</v>
          </cell>
          <cell r="DH35">
            <v>37189</v>
          </cell>
          <cell r="DI35" t="str">
            <v>Quarterly</v>
          </cell>
          <cell r="DJ35" t="str">
            <v>LB 8 November 2001</v>
          </cell>
          <cell r="DK35" t="str">
            <v>No new research since publishing of 10-K</v>
          </cell>
        </row>
        <row r="36">
          <cell r="A36" t="str">
            <v>HVS</v>
          </cell>
          <cell r="B36">
            <v>598095</v>
          </cell>
          <cell r="C36" t="str">
            <v>Havas Advertising</v>
          </cell>
          <cell r="D36">
            <v>8.8000000000000007</v>
          </cell>
          <cell r="E36">
            <v>16.68</v>
          </cell>
          <cell r="F36">
            <v>5.3000000000000007</v>
          </cell>
          <cell r="G36">
            <v>285</v>
          </cell>
          <cell r="H36">
            <v>7.4396250000000004</v>
          </cell>
          <cell r="I36">
            <v>13.5</v>
          </cell>
          <cell r="J36">
            <v>0</v>
          </cell>
          <cell r="M36">
            <v>0</v>
          </cell>
          <cell r="N36">
            <v>285</v>
          </cell>
          <cell r="O36">
            <v>494.84899999999993</v>
          </cell>
          <cell r="P36">
            <v>720.71900000000005</v>
          </cell>
          <cell r="Q36">
            <v>1215.568</v>
          </cell>
          <cell r="S36">
            <v>2149.5509999999999</v>
          </cell>
          <cell r="T36">
            <v>1795.5509999999999</v>
          </cell>
          <cell r="U36">
            <v>2414</v>
          </cell>
          <cell r="V36">
            <v>2538</v>
          </cell>
          <cell r="W36">
            <v>2654.2</v>
          </cell>
          <cell r="AA36" t="str">
            <v>NA</v>
          </cell>
          <cell r="AB36">
            <v>334.6</v>
          </cell>
          <cell r="AC36">
            <v>413.2</v>
          </cell>
          <cell r="AD36">
            <v>448.6</v>
          </cell>
          <cell r="AI36" t="str">
            <v>NA</v>
          </cell>
          <cell r="AJ36">
            <v>215.7</v>
          </cell>
          <cell r="AK36">
            <v>303.2</v>
          </cell>
          <cell r="AL36">
            <v>328.7</v>
          </cell>
          <cell r="AM36">
            <v>353.4</v>
          </cell>
          <cell r="AQ36" t="str">
            <v>NA</v>
          </cell>
          <cell r="AR36">
            <v>123.90033000000003</v>
          </cell>
          <cell r="AS36">
            <v>175.2</v>
          </cell>
          <cell r="AT36">
            <v>202.5</v>
          </cell>
          <cell r="AU36">
            <v>221.5</v>
          </cell>
          <cell r="AX36">
            <v>1.23</v>
          </cell>
          <cell r="AY36">
            <v>0.60439185365853676</v>
          </cell>
          <cell r="AZ36">
            <v>0.61314503944814902</v>
          </cell>
          <cell r="BA36">
            <v>0.64065545254508505</v>
          </cell>
          <cell r="BB36">
            <v>0.71009672422029557</v>
          </cell>
          <cell r="BC36">
            <v>0.7690128583650101</v>
          </cell>
          <cell r="BD36">
            <v>0.81167985917668395</v>
          </cell>
          <cell r="BE36">
            <v>14.4</v>
          </cell>
          <cell r="BF36">
            <v>2149.5509999999999</v>
          </cell>
          <cell r="BG36">
            <v>2414</v>
          </cell>
          <cell r="BH36">
            <v>2538</v>
          </cell>
          <cell r="BI36">
            <v>2654.2</v>
          </cell>
          <cell r="BJ36" t="str">
            <v>NA</v>
          </cell>
          <cell r="BK36">
            <v>413.2</v>
          </cell>
          <cell r="BL36">
            <v>448.6</v>
          </cell>
          <cell r="BM36">
            <v>0</v>
          </cell>
          <cell r="BN36" t="str">
            <v>NA</v>
          </cell>
          <cell r="BO36">
            <v>303.2</v>
          </cell>
          <cell r="BP36">
            <v>328.7</v>
          </cell>
          <cell r="BQ36">
            <v>353.4</v>
          </cell>
          <cell r="BR36" t="str">
            <v>NA</v>
          </cell>
          <cell r="BS36">
            <v>175.2</v>
          </cell>
          <cell r="BT36">
            <v>202.5</v>
          </cell>
          <cell r="BU36">
            <v>221.5</v>
          </cell>
          <cell r="BV36">
            <v>0</v>
          </cell>
          <cell r="BW36">
            <v>0.61314503944814902</v>
          </cell>
          <cell r="BX36">
            <v>0.64065545254508505</v>
          </cell>
          <cell r="BY36">
            <v>0.71009672422029557</v>
          </cell>
          <cell r="BZ36">
            <v>5.3961247999999999</v>
          </cell>
          <cell r="CA36">
            <v>10.22810928</v>
          </cell>
          <cell r="CB36">
            <v>3.2499388000000002</v>
          </cell>
          <cell r="CC36">
            <v>303.43942740399996</v>
          </cell>
          <cell r="CD36">
            <v>441.942007924</v>
          </cell>
          <cell r="CE36">
            <v>745.38143532799995</v>
          </cell>
          <cell r="CF36">
            <v>1537.8955679999999</v>
          </cell>
          <cell r="CG36">
            <v>1841.334995404</v>
          </cell>
          <cell r="CH36">
            <v>1318.096074996</v>
          </cell>
          <cell r="CI36">
            <v>1480.255144</v>
          </cell>
          <cell r="CJ36">
            <v>1556.2914479999999</v>
          </cell>
          <cell r="CK36">
            <v>1627.5448231999999</v>
          </cell>
          <cell r="CL36" t="str">
            <v xml:space="preserve">NA </v>
          </cell>
          <cell r="CM36">
            <v>253.37258719999997</v>
          </cell>
          <cell r="CN36">
            <v>275.07972560000002</v>
          </cell>
          <cell r="CO36">
            <v>0</v>
          </cell>
          <cell r="CP36" t="str">
            <v xml:space="preserve">NA </v>
          </cell>
          <cell r="CQ36">
            <v>185.92102719999997</v>
          </cell>
          <cell r="CR36">
            <v>201.55752519999999</v>
          </cell>
          <cell r="CS36">
            <v>216.70346639999997</v>
          </cell>
          <cell r="CT36" t="str">
            <v xml:space="preserve">NA </v>
          </cell>
          <cell r="CU36">
            <v>107.43193919999999</v>
          </cell>
          <cell r="CV36">
            <v>124.17218999999999</v>
          </cell>
          <cell r="CW36">
            <v>135.822914</v>
          </cell>
          <cell r="CX36">
            <v>0</v>
          </cell>
          <cell r="CY36">
            <v>0.37597808560944718</v>
          </cell>
          <cell r="CZ36">
            <v>0.39284736087883593</v>
          </cell>
          <cell r="DA36">
            <v>0.43542847090498832</v>
          </cell>
          <cell r="DB36" t="str">
            <v>EUR</v>
          </cell>
          <cell r="DC36">
            <v>37072</v>
          </cell>
          <cell r="DD36">
            <v>36891</v>
          </cell>
          <cell r="DE36">
            <v>37072</v>
          </cell>
          <cell r="DF36" t="str">
            <v>SJ</v>
          </cell>
          <cell r="DG36" t="str">
            <v>SJ</v>
          </cell>
          <cell r="DH36">
            <v>37168</v>
          </cell>
          <cell r="DI36" t="str">
            <v>LB model, Quarterly</v>
          </cell>
          <cell r="DJ36" t="str">
            <v>LB Research model, as of september 2001</v>
          </cell>
        </row>
        <row r="37">
          <cell r="A37" t="str">
            <v>HNCS</v>
          </cell>
          <cell r="B37" t="str">
            <v>HNCS</v>
          </cell>
          <cell r="C37" t="str">
            <v>HNC</v>
          </cell>
          <cell r="D37">
            <v>17.059999999999999</v>
          </cell>
          <cell r="E37">
            <v>35.375</v>
          </cell>
          <cell r="F37">
            <v>14</v>
          </cell>
          <cell r="G37">
            <v>35.018934000000002</v>
          </cell>
          <cell r="J37">
            <v>0</v>
          </cell>
          <cell r="K37">
            <v>0</v>
          </cell>
          <cell r="L37">
            <v>0</v>
          </cell>
          <cell r="M37">
            <v>0</v>
          </cell>
          <cell r="N37">
            <v>35.018934000000002</v>
          </cell>
          <cell r="O37">
            <v>-84.215000000000003</v>
          </cell>
          <cell r="P37">
            <v>234.215</v>
          </cell>
          <cell r="Q37">
            <v>150</v>
          </cell>
          <cell r="S37">
            <v>227.19499999999996</v>
          </cell>
          <cell r="T37">
            <v>194.96899999999999</v>
          </cell>
          <cell r="U37">
            <v>230.6</v>
          </cell>
          <cell r="V37">
            <v>247</v>
          </cell>
          <cell r="W37">
            <v>2654.2</v>
          </cell>
          <cell r="AA37" t="str">
            <v>NA</v>
          </cell>
          <cell r="AB37" t="str">
            <v>N/A</v>
          </cell>
          <cell r="AC37" t="str">
            <v>N/A</v>
          </cell>
          <cell r="AD37" t="str">
            <v>N/A</v>
          </cell>
          <cell r="AI37">
            <v>-34.514000000000003</v>
          </cell>
          <cell r="AJ37">
            <v>-29.106999999999999</v>
          </cell>
          <cell r="AK37">
            <v>-35.799999999999997</v>
          </cell>
          <cell r="AL37">
            <v>-24.2</v>
          </cell>
          <cell r="AM37">
            <v>353.4</v>
          </cell>
          <cell r="AQ37" t="str">
            <v>NA</v>
          </cell>
          <cell r="AR37">
            <v>123.90033000000003</v>
          </cell>
          <cell r="AS37">
            <v>175.2</v>
          </cell>
          <cell r="AT37">
            <v>202.5</v>
          </cell>
          <cell r="AU37">
            <v>221.5</v>
          </cell>
          <cell r="AX37">
            <v>0.84370731028604939</v>
          </cell>
          <cell r="AY37">
            <v>0.37</v>
          </cell>
          <cell r="AZ37">
            <v>0.50900000000000001</v>
          </cell>
          <cell r="BA37">
            <v>0.9</v>
          </cell>
          <cell r="BB37">
            <v>1.1682000000000001</v>
          </cell>
          <cell r="BC37">
            <v>1.5163236000000002</v>
          </cell>
          <cell r="BD37">
            <v>1.9681880328000003</v>
          </cell>
          <cell r="BE37">
            <v>29.8</v>
          </cell>
          <cell r="BF37">
            <v>227.19499999999996</v>
          </cell>
          <cell r="BG37">
            <v>230.6</v>
          </cell>
          <cell r="BH37">
            <v>247</v>
          </cell>
          <cell r="BI37">
            <v>0</v>
          </cell>
          <cell r="BJ37">
            <v>0</v>
          </cell>
          <cell r="BK37">
            <v>0</v>
          </cell>
          <cell r="BL37">
            <v>0</v>
          </cell>
          <cell r="BM37">
            <v>0</v>
          </cell>
          <cell r="BN37">
            <v>-34.514000000000003</v>
          </cell>
          <cell r="BO37">
            <v>-35.799999999999997</v>
          </cell>
          <cell r="BP37">
            <v>-24.2</v>
          </cell>
          <cell r="BQ37">
            <v>0</v>
          </cell>
          <cell r="BR37">
            <v>0</v>
          </cell>
          <cell r="BS37">
            <v>0</v>
          </cell>
          <cell r="BT37">
            <v>0</v>
          </cell>
          <cell r="BU37">
            <v>0</v>
          </cell>
          <cell r="BV37">
            <v>0.84370731028604939</v>
          </cell>
          <cell r="BW37">
            <v>0.50900000000000001</v>
          </cell>
          <cell r="BX37">
            <v>0.9</v>
          </cell>
          <cell r="BY37">
            <v>1.1682000000000001</v>
          </cell>
          <cell r="BZ37">
            <v>12.0992932</v>
          </cell>
          <cell r="CA37">
            <v>25.088657500000004</v>
          </cell>
          <cell r="CB37">
            <v>9.9290800000000008</v>
          </cell>
          <cell r="CC37">
            <v>-59.726962300000011</v>
          </cell>
          <cell r="CD37">
            <v>166.10996230000001</v>
          </cell>
          <cell r="CE37">
            <v>106.38300000000001</v>
          </cell>
          <cell r="CF37">
            <v>423.7043500174488</v>
          </cell>
          <cell r="CG37">
            <v>363.97738771744878</v>
          </cell>
          <cell r="CH37">
            <v>161.1312379</v>
          </cell>
          <cell r="CI37">
            <v>163.546132</v>
          </cell>
          <cell r="CJ37">
            <v>175.17734000000002</v>
          </cell>
          <cell r="CK37">
            <v>0</v>
          </cell>
          <cell r="CL37">
            <v>0</v>
          </cell>
          <cell r="CM37">
            <v>0</v>
          </cell>
          <cell r="CN37">
            <v>0</v>
          </cell>
          <cell r="CO37">
            <v>0</v>
          </cell>
          <cell r="CP37">
            <v>-24.478019080000003</v>
          </cell>
          <cell r="CQ37">
            <v>-25.390076000000001</v>
          </cell>
          <cell r="CR37">
            <v>-17.163124</v>
          </cell>
          <cell r="CS37">
            <v>0</v>
          </cell>
          <cell r="CT37">
            <v>0</v>
          </cell>
          <cell r="CU37">
            <v>0</v>
          </cell>
          <cell r="CV37">
            <v>0</v>
          </cell>
          <cell r="CW37">
            <v>0</v>
          </cell>
          <cell r="CX37">
            <v>0.59837409860107205</v>
          </cell>
          <cell r="CY37">
            <v>0.36099298000000002</v>
          </cell>
          <cell r="CZ37">
            <v>0.63829800000000003</v>
          </cell>
          <cell r="DA37">
            <v>0.82851080400000021</v>
          </cell>
          <cell r="DB37" t="str">
            <v>USD</v>
          </cell>
          <cell r="DC37">
            <v>37164</v>
          </cell>
          <cell r="DD37">
            <v>36891</v>
          </cell>
          <cell r="DE37">
            <v>37164</v>
          </cell>
          <cell r="DF37" t="str">
            <v>EL</v>
          </cell>
          <cell r="DG37" t="str">
            <v>SRH</v>
          </cell>
          <cell r="DH37">
            <v>37209</v>
          </cell>
          <cell r="DI37" t="str">
            <v>Quarterly</v>
          </cell>
          <cell r="DJ37" t="str">
            <v>Goldman Sachs, 31 October 2001</v>
          </cell>
        </row>
        <row r="38">
          <cell r="A38" t="str">
            <v>RX</v>
          </cell>
          <cell r="B38" t="str">
            <v>RX</v>
          </cell>
          <cell r="C38" t="str">
            <v>IMS Health</v>
          </cell>
          <cell r="D38">
            <v>20</v>
          </cell>
          <cell r="E38">
            <v>30.5</v>
          </cell>
          <cell r="F38">
            <v>17.3</v>
          </cell>
          <cell r="G38">
            <v>297.88403699999998</v>
          </cell>
          <cell r="H38">
            <v>7.7980830000000001</v>
          </cell>
          <cell r="J38">
            <v>7.7980830000000001</v>
          </cell>
          <cell r="K38">
            <v>0</v>
          </cell>
          <cell r="L38">
            <v>0</v>
          </cell>
          <cell r="M38">
            <v>0</v>
          </cell>
          <cell r="N38">
            <v>305.68212</v>
          </cell>
          <cell r="O38">
            <v>293.048</v>
          </cell>
          <cell r="P38">
            <v>179.476</v>
          </cell>
          <cell r="Q38">
            <v>472.524</v>
          </cell>
          <cell r="S38">
            <v>1338.4</v>
          </cell>
          <cell r="T38">
            <v>1254</v>
          </cell>
          <cell r="U38">
            <v>1357.9</v>
          </cell>
          <cell r="V38">
            <v>1468.9</v>
          </cell>
          <cell r="W38">
            <v>1611.9</v>
          </cell>
          <cell r="AA38">
            <v>525.79999999999995</v>
          </cell>
          <cell r="AB38">
            <v>474.6</v>
          </cell>
          <cell r="AC38">
            <v>540.39499999999998</v>
          </cell>
          <cell r="AD38">
            <v>602.42099999999994</v>
          </cell>
          <cell r="AE38">
            <v>676.38699999999994</v>
          </cell>
          <cell r="AI38">
            <v>456.90000000000009</v>
          </cell>
          <cell r="AJ38">
            <v>404.7</v>
          </cell>
          <cell r="AK38">
            <v>472.42399999999998</v>
          </cell>
          <cell r="AL38">
            <v>531.17999999999995</v>
          </cell>
          <cell r="AM38">
            <v>597.404</v>
          </cell>
          <cell r="AQ38">
            <v>281.8</v>
          </cell>
          <cell r="AR38">
            <v>253.7</v>
          </cell>
          <cell r="AS38">
            <v>299.596</v>
          </cell>
          <cell r="AT38">
            <v>348.13099999999997</v>
          </cell>
          <cell r="AU38">
            <v>392.702</v>
          </cell>
          <cell r="AX38">
            <v>0.94000000000000006</v>
          </cell>
          <cell r="AY38">
            <v>0.85</v>
          </cell>
          <cell r="AZ38">
            <v>0.90200000000000002</v>
          </cell>
          <cell r="BA38">
            <v>1.0449999999999999</v>
          </cell>
          <cell r="BB38">
            <v>1.2247399999999999</v>
          </cell>
          <cell r="BC38">
            <v>1.4353952799999998</v>
          </cell>
          <cell r="BD38">
            <v>1.6822832681599997</v>
          </cell>
          <cell r="BE38">
            <v>17.2</v>
          </cell>
          <cell r="BF38">
            <v>1338.4</v>
          </cell>
          <cell r="BG38">
            <v>1357.9</v>
          </cell>
          <cell r="BH38">
            <v>1468.9</v>
          </cell>
          <cell r="BI38">
            <v>1611.9</v>
          </cell>
          <cell r="BJ38">
            <v>525.79999999999995</v>
          </cell>
          <cell r="BK38">
            <v>540.39499999999998</v>
          </cell>
          <cell r="BL38">
            <v>602.42099999999994</v>
          </cell>
          <cell r="BM38">
            <v>676.38699999999994</v>
          </cell>
          <cell r="BN38">
            <v>456.90000000000009</v>
          </cell>
          <cell r="BO38">
            <v>472.42399999999998</v>
          </cell>
          <cell r="BP38">
            <v>531.17999999999995</v>
          </cell>
          <cell r="BQ38">
            <v>597.404</v>
          </cell>
          <cell r="BR38">
            <v>281.8</v>
          </cell>
          <cell r="BS38">
            <v>299.596</v>
          </cell>
          <cell r="BT38">
            <v>348.13099999999997</v>
          </cell>
          <cell r="BU38">
            <v>392.702</v>
          </cell>
          <cell r="BV38">
            <v>0.94000000000000006</v>
          </cell>
          <cell r="BW38">
            <v>0.90200000000000002</v>
          </cell>
          <cell r="BX38">
            <v>1.0449999999999999</v>
          </cell>
          <cell r="BY38">
            <v>1.2247399999999999</v>
          </cell>
          <cell r="BZ38">
            <v>14.184400000000002</v>
          </cell>
          <cell r="CA38">
            <v>21.631210000000003</v>
          </cell>
          <cell r="CB38">
            <v>12.269506000000002</v>
          </cell>
          <cell r="CC38">
            <v>207.83550256000001</v>
          </cell>
          <cell r="CD38">
            <v>127.28796872000001</v>
          </cell>
          <cell r="CE38">
            <v>335.12347128000005</v>
          </cell>
          <cell r="CF38">
            <v>4335.9174629280005</v>
          </cell>
          <cell r="CG38">
            <v>4543.7529654880009</v>
          </cell>
          <cell r="CH38">
            <v>949.22004800000013</v>
          </cell>
          <cell r="CI38">
            <v>963.04983800000014</v>
          </cell>
          <cell r="CJ38">
            <v>1041.7732580000002</v>
          </cell>
          <cell r="CK38">
            <v>1143.1917180000003</v>
          </cell>
          <cell r="CL38">
            <v>372.90787599999999</v>
          </cell>
          <cell r="CM38">
            <v>383.25894190000002</v>
          </cell>
          <cell r="CN38">
            <v>427.24902162000001</v>
          </cell>
          <cell r="CO38">
            <v>479.70718814000003</v>
          </cell>
          <cell r="CP38">
            <v>324.04261800000012</v>
          </cell>
          <cell r="CQ38">
            <v>335.05254927999999</v>
          </cell>
          <cell r="CR38">
            <v>376.72347960000002</v>
          </cell>
          <cell r="CS38">
            <v>423.69086488000005</v>
          </cell>
          <cell r="CT38">
            <v>199.85819600000002</v>
          </cell>
          <cell r="CU38">
            <v>212.47947512000002</v>
          </cell>
          <cell r="CV38">
            <v>246.90146781999999</v>
          </cell>
          <cell r="CW38">
            <v>278.51211244000001</v>
          </cell>
          <cell r="CX38">
            <v>0.66666680000000011</v>
          </cell>
          <cell r="CY38">
            <v>0.63971644000000005</v>
          </cell>
          <cell r="CZ38">
            <v>0.74113490000000004</v>
          </cell>
          <cell r="DA38">
            <v>0.86861010280000006</v>
          </cell>
          <cell r="DB38" t="str">
            <v>USD</v>
          </cell>
          <cell r="DC38">
            <v>37072</v>
          </cell>
          <cell r="DD38">
            <v>36891</v>
          </cell>
          <cell r="DE38">
            <v>37072</v>
          </cell>
          <cell r="DF38" t="str">
            <v>EL</v>
          </cell>
          <cell r="DG38" t="str">
            <v>SRH</v>
          </cell>
          <cell r="DH38">
            <v>37133</v>
          </cell>
          <cell r="DI38" t="str">
            <v>Quarterly</v>
          </cell>
          <cell r="DJ38" t="str">
            <v>Goldman Sachs, 31 October 2001</v>
          </cell>
          <cell r="DK38" t="str">
            <v>No research report available.</v>
          </cell>
        </row>
        <row r="39">
          <cell r="A39" t="str">
            <v>INC</v>
          </cell>
          <cell r="B39" t="str">
            <v>045334</v>
          </cell>
          <cell r="C39" t="str">
            <v>Incepta</v>
          </cell>
          <cell r="D39">
            <v>0.47000000000000003</v>
          </cell>
          <cell r="E39">
            <v>1.24</v>
          </cell>
          <cell r="F39">
            <v>0.22</v>
          </cell>
          <cell r="G39">
            <v>461.14299999999997</v>
          </cell>
          <cell r="H39">
            <v>17.016999999999999</v>
          </cell>
          <cell r="J39">
            <v>10.649271000000001</v>
          </cell>
          <cell r="M39">
            <v>0</v>
          </cell>
          <cell r="N39">
            <v>461.14299999999997</v>
          </cell>
          <cell r="O39">
            <v>22.123999999999999</v>
          </cell>
          <cell r="P39">
            <v>22.260999999999999</v>
          </cell>
          <cell r="Q39">
            <v>44.384999999999998</v>
          </cell>
          <cell r="S39">
            <v>175.214</v>
          </cell>
          <cell r="T39">
            <v>153.33199999999999</v>
          </cell>
          <cell r="U39">
            <v>179.5</v>
          </cell>
          <cell r="V39">
            <v>188.6</v>
          </cell>
          <cell r="W39">
            <v>204.2</v>
          </cell>
          <cell r="AA39">
            <v>35.061</v>
          </cell>
          <cell r="AB39">
            <v>32.1</v>
          </cell>
          <cell r="AC39">
            <v>37</v>
          </cell>
          <cell r="AD39">
            <v>39.619999999999997</v>
          </cell>
          <cell r="AE39">
            <v>44.17</v>
          </cell>
          <cell r="AI39">
            <v>28.467999999999996</v>
          </cell>
          <cell r="AJ39">
            <v>27.79</v>
          </cell>
          <cell r="AK39">
            <v>31.8</v>
          </cell>
          <cell r="AL39">
            <v>34</v>
          </cell>
          <cell r="AM39">
            <v>38.1</v>
          </cell>
          <cell r="AQ39">
            <v>16.951999999999998</v>
          </cell>
          <cell r="AR39">
            <v>16.471</v>
          </cell>
          <cell r="AS39">
            <v>299.596</v>
          </cell>
          <cell r="AT39">
            <v>348.13099999999997</v>
          </cell>
          <cell r="AU39">
            <v>392.702</v>
          </cell>
          <cell r="AX39">
            <v>0.94000000000000006</v>
          </cell>
          <cell r="AY39">
            <v>0.85</v>
          </cell>
          <cell r="AZ39">
            <v>2.9180000000000001E-2</v>
          </cell>
          <cell r="BA39">
            <v>2.9580000000000002E-2</v>
          </cell>
          <cell r="BB39" t="e">
            <v>#N/A</v>
          </cell>
          <cell r="BC39" t="e">
            <v>#N/A</v>
          </cell>
          <cell r="BD39" t="e">
            <v>#N/A</v>
          </cell>
          <cell r="BE39" t="e">
            <v>#N/A</v>
          </cell>
          <cell r="BF39">
            <v>175.214</v>
          </cell>
          <cell r="BG39">
            <v>175.13866666666667</v>
          </cell>
          <cell r="BH39">
            <v>187.08333333333331</v>
          </cell>
          <cell r="BI39">
            <v>201.6</v>
          </cell>
          <cell r="BJ39">
            <v>35.061</v>
          </cell>
          <cell r="BK39">
            <v>36.183333333333337</v>
          </cell>
          <cell r="BL39">
            <v>39.18333333333333</v>
          </cell>
          <cell r="BM39">
            <v>43.411666666666669</v>
          </cell>
          <cell r="BN39">
            <v>28.467999999999996</v>
          </cell>
          <cell r="BO39">
            <v>31.131666666666668</v>
          </cell>
          <cell r="BP39">
            <v>33.633333333333333</v>
          </cell>
          <cell r="BQ39">
            <v>37.416666666666671</v>
          </cell>
          <cell r="BR39">
            <v>16.951999999999998</v>
          </cell>
          <cell r="BS39">
            <v>0</v>
          </cell>
          <cell r="BT39">
            <v>0</v>
          </cell>
          <cell r="BU39">
            <v>0</v>
          </cell>
          <cell r="BV39">
            <v>0</v>
          </cell>
          <cell r="BW39">
            <v>2.4316666666666667E-2</v>
          </cell>
          <cell r="BX39">
            <v>2.9513333333333336E-2</v>
          </cell>
          <cell r="BY39">
            <v>4.9300000000000004E-3</v>
          </cell>
          <cell r="BZ39">
            <v>0.47000000000000003</v>
          </cell>
          <cell r="CA39">
            <v>1.24</v>
          </cell>
          <cell r="CB39">
            <v>0.22</v>
          </cell>
          <cell r="CC39">
            <v>22.123999999999999</v>
          </cell>
          <cell r="CD39">
            <v>22.260999999999999</v>
          </cell>
          <cell r="CE39">
            <v>44.384999999999998</v>
          </cell>
          <cell r="CF39">
            <v>216.73721</v>
          </cell>
          <cell r="CG39">
            <v>238.86121</v>
          </cell>
          <cell r="CH39">
            <v>175.214</v>
          </cell>
          <cell r="CI39">
            <v>175.13866666666667</v>
          </cell>
          <cell r="CJ39">
            <v>187.08333333333331</v>
          </cell>
          <cell r="CK39">
            <v>201.6</v>
          </cell>
          <cell r="CL39">
            <v>35.061</v>
          </cell>
          <cell r="CM39">
            <v>36.183333333333337</v>
          </cell>
          <cell r="CN39">
            <v>39.18333333333333</v>
          </cell>
          <cell r="CO39">
            <v>43.411666666666669</v>
          </cell>
          <cell r="CP39">
            <v>28.467999999999996</v>
          </cell>
          <cell r="CQ39">
            <v>31.131666666666668</v>
          </cell>
          <cell r="CR39">
            <v>33.633333333333333</v>
          </cell>
          <cell r="CS39">
            <v>37.416666666666671</v>
          </cell>
          <cell r="CT39">
            <v>16.951999999999998</v>
          </cell>
          <cell r="CU39">
            <v>0</v>
          </cell>
          <cell r="CV39">
            <v>0</v>
          </cell>
          <cell r="CW39">
            <v>0</v>
          </cell>
          <cell r="CX39">
            <v>0</v>
          </cell>
          <cell r="CY39">
            <v>2.4316666666666667E-2</v>
          </cell>
          <cell r="CZ39">
            <v>2.9513333333333336E-2</v>
          </cell>
          <cell r="DA39">
            <v>4.9300000000000004E-3</v>
          </cell>
          <cell r="DB39" t="str">
            <v>GBP</v>
          </cell>
          <cell r="DC39">
            <v>36950</v>
          </cell>
          <cell r="DD39">
            <v>36950</v>
          </cell>
          <cell r="DE39">
            <v>36950</v>
          </cell>
          <cell r="DF39" t="str">
            <v>SJ</v>
          </cell>
          <cell r="DG39" t="str">
            <v>SJ</v>
          </cell>
          <cell r="DH39">
            <v>37021</v>
          </cell>
          <cell r="DI39" t="str">
            <v>Annual</v>
          </cell>
          <cell r="DJ39" t="str">
            <v>HSBC, 29 August 2001</v>
          </cell>
          <cell r="DK39" t="str">
            <v>No research report available.</v>
          </cell>
        </row>
        <row r="40">
          <cell r="A40" t="str">
            <v>IRIC</v>
          </cell>
          <cell r="B40" t="str">
            <v>IRIC</v>
          </cell>
          <cell r="C40" t="str">
            <v>Information Resources</v>
          </cell>
          <cell r="D40">
            <v>8.5</v>
          </cell>
          <cell r="E40">
            <v>11.52</v>
          </cell>
          <cell r="F40">
            <v>3.75</v>
          </cell>
          <cell r="G40">
            <v>29.305029000000001</v>
          </cell>
          <cell r="H40">
            <v>4.0251979999999996</v>
          </cell>
          <cell r="I40">
            <v>13.6</v>
          </cell>
          <cell r="J40">
            <v>0</v>
          </cell>
          <cell r="M40">
            <v>0</v>
          </cell>
          <cell r="N40">
            <v>29.305029000000001</v>
          </cell>
          <cell r="O40">
            <v>-0.65199999999999925</v>
          </cell>
          <cell r="P40">
            <v>9.8699999999999992</v>
          </cell>
          <cell r="Q40">
            <v>9.218</v>
          </cell>
          <cell r="S40">
            <v>551.55899999999997</v>
          </cell>
          <cell r="T40">
            <v>530.923</v>
          </cell>
          <cell r="U40">
            <v>565.6</v>
          </cell>
          <cell r="V40">
            <v>598.9</v>
          </cell>
          <cell r="W40">
            <v>645.6</v>
          </cell>
          <cell r="AA40">
            <v>43.088999999999999</v>
          </cell>
          <cell r="AB40">
            <v>37.156999999999996</v>
          </cell>
          <cell r="AC40">
            <v>50.5</v>
          </cell>
          <cell r="AD40">
            <v>60.599999999999994</v>
          </cell>
          <cell r="AE40">
            <v>72.2</v>
          </cell>
          <cell r="AI40">
            <v>7.3440000000000003</v>
          </cell>
          <cell r="AJ40">
            <v>1.3</v>
          </cell>
          <cell r="AK40">
            <v>12.9</v>
          </cell>
          <cell r="AL40">
            <v>21.2</v>
          </cell>
          <cell r="AM40">
            <v>31.1</v>
          </cell>
          <cell r="AQ40">
            <v>5.2479999999999984</v>
          </cell>
          <cell r="AR40">
            <v>0.7</v>
          </cell>
          <cell r="AX40">
            <v>0.37057546058656821</v>
          </cell>
          <cell r="AY40">
            <v>0.20758876961189099</v>
          </cell>
          <cell r="AZ40">
            <v>0.2</v>
          </cell>
          <cell r="BA40">
            <v>0.35000000000000003</v>
          </cell>
          <cell r="BB40">
            <v>0.42000000000000004</v>
          </cell>
          <cell r="BC40">
            <v>0.504</v>
          </cell>
          <cell r="BD40">
            <v>0.6048</v>
          </cell>
          <cell r="BE40">
            <v>20</v>
          </cell>
          <cell r="BF40">
            <v>551.55899999999997</v>
          </cell>
          <cell r="BG40">
            <v>565.6</v>
          </cell>
          <cell r="BH40">
            <v>598.9</v>
          </cell>
          <cell r="BI40">
            <v>645.6</v>
          </cell>
          <cell r="BJ40">
            <v>43.088999999999999</v>
          </cell>
          <cell r="BK40">
            <v>50.5</v>
          </cell>
          <cell r="BL40">
            <v>60.599999999999994</v>
          </cell>
          <cell r="BM40">
            <v>72.2</v>
          </cell>
          <cell r="BN40">
            <v>7.3440000000000003</v>
          </cell>
          <cell r="BO40">
            <v>12.9</v>
          </cell>
          <cell r="BP40">
            <v>21.2</v>
          </cell>
          <cell r="BQ40">
            <v>31.1</v>
          </cell>
          <cell r="BR40">
            <v>5.2479999999999984</v>
          </cell>
          <cell r="BS40">
            <v>0</v>
          </cell>
          <cell r="BT40">
            <v>0</v>
          </cell>
          <cell r="BU40">
            <v>0</v>
          </cell>
          <cell r="BV40">
            <v>0.37057546058656821</v>
          </cell>
          <cell r="BW40">
            <v>0.2</v>
          </cell>
          <cell r="BX40">
            <v>0.35000000000000003</v>
          </cell>
          <cell r="BY40">
            <v>0.42000000000000004</v>
          </cell>
          <cell r="BZ40">
            <v>6.0283700000000007</v>
          </cell>
          <cell r="CA40">
            <v>8.1702144000000008</v>
          </cell>
          <cell r="CB40">
            <v>2.6595750000000002</v>
          </cell>
          <cell r="CC40">
            <v>-0.46241143999999951</v>
          </cell>
          <cell r="CD40">
            <v>7.0000014000000004</v>
          </cell>
          <cell r="CE40">
            <v>6.5375899600000009</v>
          </cell>
          <cell r="CF40">
            <v>176.66155767273003</v>
          </cell>
          <cell r="CG40">
            <v>176.19914623273002</v>
          </cell>
          <cell r="CH40">
            <v>391.17667398000003</v>
          </cell>
          <cell r="CI40">
            <v>401.13483200000007</v>
          </cell>
          <cell r="CJ40">
            <v>424.75185800000003</v>
          </cell>
          <cell r="CK40">
            <v>457.87243200000006</v>
          </cell>
          <cell r="CL40">
            <v>30.559580580000002</v>
          </cell>
          <cell r="CM40">
            <v>35.815610000000007</v>
          </cell>
          <cell r="CN40">
            <v>42.978732000000001</v>
          </cell>
          <cell r="CO40">
            <v>51.205684000000005</v>
          </cell>
          <cell r="CP40">
            <v>5.2085116800000009</v>
          </cell>
          <cell r="CQ40">
            <v>9.1489380000000011</v>
          </cell>
          <cell r="CR40">
            <v>15.035464000000001</v>
          </cell>
          <cell r="CS40">
            <v>22.056742000000003</v>
          </cell>
          <cell r="CT40">
            <v>3.7219865599999991</v>
          </cell>
          <cell r="CU40">
            <v>0</v>
          </cell>
          <cell r="CV40">
            <v>0</v>
          </cell>
          <cell r="CW40">
            <v>0</v>
          </cell>
          <cell r="CX40">
            <v>0.26281952815720594</v>
          </cell>
          <cell r="CY40">
            <v>0.14184400000000003</v>
          </cell>
          <cell r="CZ40">
            <v>0.24822700000000006</v>
          </cell>
          <cell r="DA40">
            <v>0.29787240000000004</v>
          </cell>
          <cell r="DB40" t="str">
            <v>USD</v>
          </cell>
          <cell r="DC40">
            <v>37164</v>
          </cell>
          <cell r="DD40">
            <v>36891</v>
          </cell>
          <cell r="DE40">
            <v>37164</v>
          </cell>
          <cell r="DF40" t="str">
            <v>EL</v>
          </cell>
          <cell r="DG40" t="str">
            <v>SRH</v>
          </cell>
          <cell r="DH40">
            <v>37134</v>
          </cell>
          <cell r="DI40" t="str">
            <v>Quarterly (Q2)</v>
          </cell>
          <cell r="DJ40" t="str">
            <v>ABN Amro August 3 2001</v>
          </cell>
        </row>
        <row r="41">
          <cell r="A41" t="str">
            <v>IUSA</v>
          </cell>
          <cell r="B41" t="str">
            <v>IUSA</v>
          </cell>
          <cell r="C41" t="str">
            <v>infoUSA</v>
          </cell>
          <cell r="D41">
            <v>7.9</v>
          </cell>
          <cell r="E41">
            <v>8.75</v>
          </cell>
          <cell r="F41">
            <v>2.875</v>
          </cell>
          <cell r="G41">
            <v>50.571247999999997</v>
          </cell>
          <cell r="H41">
            <v>4.3898520000000003</v>
          </cell>
          <cell r="I41">
            <v>9.0299999999999994</v>
          </cell>
          <cell r="J41">
            <v>0</v>
          </cell>
          <cell r="K41">
            <v>0</v>
          </cell>
          <cell r="L41">
            <v>0</v>
          </cell>
          <cell r="M41">
            <v>0</v>
          </cell>
          <cell r="N41">
            <v>50.571247999999997</v>
          </cell>
          <cell r="O41">
            <v>223.27799999999999</v>
          </cell>
          <cell r="P41">
            <v>4.0299999999999994</v>
          </cell>
          <cell r="Q41">
            <v>227.30799999999999</v>
          </cell>
          <cell r="S41">
            <v>288.738</v>
          </cell>
          <cell r="T41">
            <v>288.738</v>
          </cell>
          <cell r="U41">
            <v>565.6</v>
          </cell>
          <cell r="V41">
            <v>598.9</v>
          </cell>
          <cell r="W41">
            <v>645.6</v>
          </cell>
          <cell r="AA41">
            <v>95.456000000000003</v>
          </cell>
          <cell r="AB41">
            <v>95.456000000000003</v>
          </cell>
          <cell r="AC41">
            <v>50.5</v>
          </cell>
          <cell r="AD41">
            <v>60.599999999999994</v>
          </cell>
          <cell r="AE41">
            <v>72.2</v>
          </cell>
          <cell r="AI41">
            <v>46.881</v>
          </cell>
          <cell r="AJ41">
            <v>46.881</v>
          </cell>
          <cell r="AK41">
            <v>12.9</v>
          </cell>
          <cell r="AL41">
            <v>21.2</v>
          </cell>
          <cell r="AM41">
            <v>31.1</v>
          </cell>
          <cell r="AQ41">
            <v>8.861600000000001</v>
          </cell>
          <cell r="AR41">
            <v>8.861600000000001</v>
          </cell>
          <cell r="AX41">
            <v>0.33943992465506673</v>
          </cell>
          <cell r="AY41">
            <v>0.17495409764861505</v>
          </cell>
          <cell r="AZ41">
            <v>-0.46</v>
          </cell>
          <cell r="BA41" t="e">
            <v>#N/A</v>
          </cell>
          <cell r="BB41" t="e">
            <v>#N/A</v>
          </cell>
          <cell r="BC41" t="e">
            <v>#N/A</v>
          </cell>
          <cell r="BD41" t="e">
            <v>#N/A</v>
          </cell>
          <cell r="BE41">
            <v>15</v>
          </cell>
          <cell r="BF41">
            <v>288.738</v>
          </cell>
          <cell r="BG41">
            <v>0</v>
          </cell>
          <cell r="BH41">
            <v>0</v>
          </cell>
          <cell r="BI41">
            <v>0</v>
          </cell>
          <cell r="BJ41">
            <v>95.456000000000003</v>
          </cell>
          <cell r="BK41">
            <v>0</v>
          </cell>
          <cell r="BL41">
            <v>0</v>
          </cell>
          <cell r="BM41">
            <v>0</v>
          </cell>
          <cell r="BN41">
            <v>46.881</v>
          </cell>
          <cell r="BO41">
            <v>0</v>
          </cell>
          <cell r="BP41">
            <v>0</v>
          </cell>
          <cell r="BQ41">
            <v>0</v>
          </cell>
          <cell r="BR41">
            <v>8.861600000000001</v>
          </cell>
          <cell r="BS41">
            <v>0</v>
          </cell>
          <cell r="BT41">
            <v>0</v>
          </cell>
          <cell r="BU41">
            <v>0</v>
          </cell>
          <cell r="BV41">
            <v>0.33943992465506673</v>
          </cell>
          <cell r="BW41">
            <v>-0.46</v>
          </cell>
          <cell r="BX41">
            <v>0</v>
          </cell>
          <cell r="BY41">
            <v>0</v>
          </cell>
          <cell r="BZ41">
            <v>5.6028380000000011</v>
          </cell>
          <cell r="CA41">
            <v>6.2056750000000003</v>
          </cell>
          <cell r="CB41">
            <v>2.0390075000000003</v>
          </cell>
          <cell r="CC41">
            <v>158.35322316</v>
          </cell>
          <cell r="CD41">
            <v>2.8581566</v>
          </cell>
          <cell r="CE41">
            <v>161.21137976</v>
          </cell>
          <cell r="CF41">
            <v>283.34251000182405</v>
          </cell>
          <cell r="CG41">
            <v>441.69573316182402</v>
          </cell>
          <cell r="CH41">
            <v>204.77876436000003</v>
          </cell>
          <cell r="CI41">
            <v>0</v>
          </cell>
          <cell r="CJ41">
            <v>0</v>
          </cell>
          <cell r="CK41">
            <v>0</v>
          </cell>
          <cell r="CL41">
            <v>67.69930432000001</v>
          </cell>
          <cell r="CM41">
            <v>0</v>
          </cell>
          <cell r="CN41">
            <v>0</v>
          </cell>
          <cell r="CO41">
            <v>0</v>
          </cell>
          <cell r="CP41">
            <v>33.248942820000003</v>
          </cell>
          <cell r="CQ41">
            <v>0</v>
          </cell>
          <cell r="CR41">
            <v>0</v>
          </cell>
          <cell r="CS41">
            <v>0</v>
          </cell>
          <cell r="CT41">
            <v>6.2848239520000018</v>
          </cell>
          <cell r="CU41">
            <v>0</v>
          </cell>
          <cell r="CV41">
            <v>0</v>
          </cell>
          <cell r="CW41">
            <v>0</v>
          </cell>
          <cell r="CX41">
            <v>0.24073758336386644</v>
          </cell>
          <cell r="CY41">
            <v>-0.32624120000000006</v>
          </cell>
          <cell r="CZ41">
            <v>0</v>
          </cell>
          <cell r="DA41">
            <v>0</v>
          </cell>
          <cell r="DB41" t="str">
            <v>USD</v>
          </cell>
          <cell r="DC41">
            <v>37164</v>
          </cell>
          <cell r="DD41">
            <v>36891</v>
          </cell>
          <cell r="DE41">
            <v>37164</v>
          </cell>
          <cell r="DF41" t="str">
            <v>EL</v>
          </cell>
          <cell r="DG41" t="str">
            <v>SRH</v>
          </cell>
          <cell r="DH41">
            <v>37194</v>
          </cell>
          <cell r="DI41" t="str">
            <v>Quarterly</v>
          </cell>
          <cell r="DJ41" t="str">
            <v>IBES Mean Estimates</v>
          </cell>
        </row>
        <row r="42">
          <cell r="A42" t="str">
            <v>IPG</v>
          </cell>
          <cell r="B42" t="str">
            <v>IPG</v>
          </cell>
          <cell r="C42" t="str">
            <v>Interpublic Group</v>
          </cell>
          <cell r="D42">
            <v>28.700000000000003</v>
          </cell>
          <cell r="E42">
            <v>43.75</v>
          </cell>
          <cell r="F42">
            <v>18.25</v>
          </cell>
          <cell r="G42">
            <v>375.83070900000001</v>
          </cell>
          <cell r="H42">
            <v>27.515999999999998</v>
          </cell>
          <cell r="I42">
            <v>26.208278819595872</v>
          </cell>
          <cell r="J42">
            <v>2.3889268292682959</v>
          </cell>
          <cell r="K42">
            <v>0</v>
          </cell>
          <cell r="L42">
            <v>0</v>
          </cell>
          <cell r="M42">
            <v>0</v>
          </cell>
          <cell r="N42">
            <v>378.21963582926833</v>
          </cell>
          <cell r="O42">
            <v>1087.8</v>
          </cell>
          <cell r="P42">
            <v>4.0299999999999994</v>
          </cell>
          <cell r="Q42">
            <v>223.17</v>
          </cell>
          <cell r="S42">
            <v>288.738</v>
          </cell>
          <cell r="T42">
            <v>7182.6419999999998</v>
          </cell>
          <cell r="U42">
            <v>7199.2</v>
          </cell>
          <cell r="V42">
            <v>7695</v>
          </cell>
          <cell r="W42">
            <v>8360.2000000000007</v>
          </cell>
          <cell r="AA42">
            <v>95.456000000000003</v>
          </cell>
          <cell r="AB42">
            <v>1363.6999999999998</v>
          </cell>
          <cell r="AC42">
            <v>1232.9000000000001</v>
          </cell>
          <cell r="AD42">
            <v>1420.1000000000001</v>
          </cell>
          <cell r="AE42">
            <v>1542.9</v>
          </cell>
          <cell r="AI42">
            <v>47.329000000000001</v>
          </cell>
          <cell r="AJ42">
            <v>1029.77</v>
          </cell>
          <cell r="AK42">
            <v>874.54900000000032</v>
          </cell>
          <cell r="AL42">
            <v>990.41675000000032</v>
          </cell>
          <cell r="AQ42">
            <v>8.861600000000001</v>
          </cell>
          <cell r="AR42">
            <v>723.20699999999965</v>
          </cell>
          <cell r="AS42">
            <v>580.68650000000036</v>
          </cell>
          <cell r="AT42">
            <v>646.21429705000014</v>
          </cell>
          <cell r="AX42">
            <v>0.17495409764861505</v>
          </cell>
          <cell r="AY42">
            <v>1.9154693951105777</v>
          </cell>
          <cell r="AZ42">
            <v>0.96099999999999997</v>
          </cell>
          <cell r="BA42">
            <v>1.1340000000000001</v>
          </cell>
          <cell r="BB42">
            <v>1.2938940000000001</v>
          </cell>
          <cell r="BC42">
            <v>1.4763330540000001</v>
          </cell>
          <cell r="BD42">
            <v>1.6844960146140002</v>
          </cell>
          <cell r="BE42">
            <v>14.100000000000001</v>
          </cell>
          <cell r="BF42">
            <v>0</v>
          </cell>
          <cell r="BG42">
            <v>7199.2</v>
          </cell>
          <cell r="BH42">
            <v>7695</v>
          </cell>
          <cell r="BI42">
            <v>8360.2000000000007</v>
          </cell>
          <cell r="BJ42">
            <v>0</v>
          </cell>
          <cell r="BK42">
            <v>1232.9000000000001</v>
          </cell>
          <cell r="BL42">
            <v>1420.1000000000001</v>
          </cell>
          <cell r="BM42">
            <v>1542.9</v>
          </cell>
          <cell r="BN42">
            <v>0</v>
          </cell>
          <cell r="BO42">
            <v>874.54900000000032</v>
          </cell>
          <cell r="BP42">
            <v>990.41675000000032</v>
          </cell>
          <cell r="BQ42">
            <v>0</v>
          </cell>
          <cell r="BR42">
            <v>0</v>
          </cell>
          <cell r="BS42">
            <v>580.68650000000036</v>
          </cell>
          <cell r="BT42">
            <v>646.21429705000014</v>
          </cell>
          <cell r="BU42">
            <v>0</v>
          </cell>
          <cell r="BV42">
            <v>0</v>
          </cell>
          <cell r="BW42">
            <v>0.96099999999999997</v>
          </cell>
          <cell r="BX42">
            <v>1.1340000000000001</v>
          </cell>
          <cell r="BY42">
            <v>1.2938940000000001</v>
          </cell>
          <cell r="BZ42">
            <v>20.354614000000005</v>
          </cell>
          <cell r="CA42">
            <v>31.028375000000004</v>
          </cell>
          <cell r="CB42">
            <v>12.943265000000002</v>
          </cell>
          <cell r="CC42">
            <v>771.48951600000009</v>
          </cell>
          <cell r="CD42">
            <v>0</v>
          </cell>
          <cell r="CE42">
            <v>0</v>
          </cell>
          <cell r="CF42">
            <v>7698.5146945253282</v>
          </cell>
          <cell r="CG42">
            <v>8470.0042105253287</v>
          </cell>
          <cell r="CH42">
            <v>0</v>
          </cell>
          <cell r="CI42">
            <v>5105.816624</v>
          </cell>
          <cell r="CJ42">
            <v>5457.4479000000001</v>
          </cell>
          <cell r="CK42">
            <v>5929.2210440000008</v>
          </cell>
          <cell r="CL42">
            <v>0</v>
          </cell>
          <cell r="CM42">
            <v>874.3973380000001</v>
          </cell>
          <cell r="CN42">
            <v>1007.1633220000002</v>
          </cell>
          <cell r="CO42">
            <v>1094.2555380000001</v>
          </cell>
          <cell r="CP42">
            <v>0</v>
          </cell>
          <cell r="CQ42">
            <v>620.24764178000032</v>
          </cell>
          <cell r="CR42">
            <v>702.42336743500027</v>
          </cell>
          <cell r="CS42">
            <v>0</v>
          </cell>
          <cell r="CT42">
            <v>0</v>
          </cell>
          <cell r="CU42">
            <v>411.83447953000029</v>
          </cell>
          <cell r="CV42">
            <v>458.30810375380116</v>
          </cell>
          <cell r="CW42">
            <v>0</v>
          </cell>
          <cell r="CX42">
            <v>0</v>
          </cell>
          <cell r="CY42">
            <v>0.68156042000000006</v>
          </cell>
          <cell r="CZ42">
            <v>0.80425548000000013</v>
          </cell>
          <cell r="DA42">
            <v>0.91765550268000018</v>
          </cell>
          <cell r="DB42" t="str">
            <v>USD</v>
          </cell>
          <cell r="DC42">
            <v>37072</v>
          </cell>
          <cell r="DD42">
            <v>36891</v>
          </cell>
          <cell r="DE42">
            <v>37072</v>
          </cell>
          <cell r="DF42" t="str">
            <v>EL</v>
          </cell>
          <cell r="DG42" t="str">
            <v>DP</v>
          </cell>
          <cell r="DH42">
            <v>37125</v>
          </cell>
          <cell r="DI42" t="str">
            <v>Quarterly</v>
          </cell>
          <cell r="DJ42" t="str">
            <v>IBES Mean Estimates</v>
          </cell>
        </row>
        <row r="43">
          <cell r="A43" t="str">
            <v>ISOS</v>
          </cell>
          <cell r="B43" t="str">
            <v>571111</v>
          </cell>
          <cell r="C43" t="str">
            <v>IPSOS</v>
          </cell>
          <cell r="D43">
            <v>64.7</v>
          </cell>
          <cell r="E43">
            <v>107.5</v>
          </cell>
          <cell r="F43">
            <v>40.400000000000006</v>
          </cell>
          <cell r="G43">
            <v>6.2852129999999997</v>
          </cell>
          <cell r="H43">
            <v>0.225637</v>
          </cell>
          <cell r="I43">
            <v>54.342150208652548</v>
          </cell>
          <cell r="J43">
            <v>3.6122320763064389E-2</v>
          </cell>
          <cell r="K43">
            <v>0</v>
          </cell>
          <cell r="L43">
            <v>0</v>
          </cell>
          <cell r="M43">
            <v>0</v>
          </cell>
          <cell r="N43">
            <v>6.3213353207630645</v>
          </cell>
          <cell r="O43">
            <v>1.0691249578862028E-2</v>
          </cell>
          <cell r="P43">
            <v>45.696745365930994</v>
          </cell>
          <cell r="Q43">
            <v>45.707436615509856</v>
          </cell>
          <cell r="T43">
            <v>329.45513196749175</v>
          </cell>
          <cell r="U43">
            <v>494.5</v>
          </cell>
          <cell r="V43">
            <v>553.6</v>
          </cell>
          <cell r="W43">
            <v>8360.2000000000007</v>
          </cell>
          <cell r="AA43" t="str">
            <v>NA</v>
          </cell>
          <cell r="AB43">
            <v>32.083200575647496</v>
          </cell>
          <cell r="AC43">
            <v>52.6</v>
          </cell>
          <cell r="AD43">
            <v>60.9</v>
          </cell>
          <cell r="AE43">
            <v>1542.9</v>
          </cell>
          <cell r="AJ43">
            <v>17.805435417260583</v>
          </cell>
          <cell r="AK43">
            <v>32.099999999999994</v>
          </cell>
          <cell r="AL43">
            <v>39.799999999999997</v>
          </cell>
          <cell r="AR43">
            <v>723.20699999999965</v>
          </cell>
          <cell r="AS43">
            <v>580.68650000000036</v>
          </cell>
          <cell r="AT43">
            <v>646.21429705000014</v>
          </cell>
          <cell r="AY43">
            <v>2.1464821627027382</v>
          </cell>
          <cell r="AZ43">
            <v>1.9419999999999999</v>
          </cell>
          <cell r="BA43">
            <v>2.5950000000000002</v>
          </cell>
          <cell r="BB43">
            <v>3.8146500000000003</v>
          </cell>
          <cell r="BC43">
            <v>5.6075355</v>
          </cell>
          <cell r="BD43">
            <v>8.2430771850000006</v>
          </cell>
          <cell r="BE43">
            <v>47</v>
          </cell>
          <cell r="BF43">
            <v>0</v>
          </cell>
          <cell r="BG43">
            <v>494.5</v>
          </cell>
          <cell r="BH43">
            <v>553.6</v>
          </cell>
          <cell r="BI43">
            <v>0</v>
          </cell>
          <cell r="BJ43" t="str">
            <v>NA</v>
          </cell>
          <cell r="BK43">
            <v>52.6</v>
          </cell>
          <cell r="BL43">
            <v>60.9</v>
          </cell>
          <cell r="BM43">
            <v>0</v>
          </cell>
          <cell r="BN43">
            <v>0</v>
          </cell>
          <cell r="BO43">
            <v>32.099999999999994</v>
          </cell>
          <cell r="BP43">
            <v>39.799999999999997</v>
          </cell>
          <cell r="BQ43">
            <v>0</v>
          </cell>
          <cell r="BR43">
            <v>0</v>
          </cell>
          <cell r="BS43">
            <v>0</v>
          </cell>
          <cell r="BT43">
            <v>0</v>
          </cell>
          <cell r="BU43">
            <v>0</v>
          </cell>
          <cell r="BV43">
            <v>0</v>
          </cell>
          <cell r="BW43">
            <v>1.9419999999999999</v>
          </cell>
          <cell r="BX43">
            <v>2.5950000000000002</v>
          </cell>
          <cell r="BY43">
            <v>3.8146500000000003</v>
          </cell>
          <cell r="BZ43">
            <v>39.673781200000001</v>
          </cell>
          <cell r="CA43">
            <v>65.918570000000003</v>
          </cell>
          <cell r="CB43">
            <v>24.773118400000001</v>
          </cell>
          <cell r="CC43">
            <v>6.5558314767598797E-3</v>
          </cell>
          <cell r="CD43">
            <v>28.021061471407421</v>
          </cell>
          <cell r="CE43">
            <v>28.027617302884181</v>
          </cell>
          <cell r="CF43">
            <v>250.79127440778564</v>
          </cell>
          <cell r="CG43">
            <v>250.7978302392624</v>
          </cell>
          <cell r="CH43">
            <v>0</v>
          </cell>
          <cell r="CI43">
            <v>303.22542199999998</v>
          </cell>
          <cell r="CJ43">
            <v>339.46530560000002</v>
          </cell>
          <cell r="CK43">
            <v>0</v>
          </cell>
          <cell r="CL43" t="str">
            <v xml:space="preserve">NA </v>
          </cell>
          <cell r="CM43">
            <v>32.2541096</v>
          </cell>
          <cell r="CN43">
            <v>37.343636399999994</v>
          </cell>
          <cell r="CO43">
            <v>0</v>
          </cell>
          <cell r="CP43">
            <v>0</v>
          </cell>
          <cell r="CQ43">
            <v>19.683591599999996</v>
          </cell>
          <cell r="CR43">
            <v>24.405200799999996</v>
          </cell>
          <cell r="CS43">
            <v>0</v>
          </cell>
          <cell r="CT43">
            <v>0</v>
          </cell>
          <cell r="CU43">
            <v>0</v>
          </cell>
          <cell r="CV43">
            <v>0</v>
          </cell>
          <cell r="CW43">
            <v>0</v>
          </cell>
          <cell r="CX43">
            <v>0</v>
          </cell>
          <cell r="CY43">
            <v>1.1908266319999998</v>
          </cell>
          <cell r="CZ43">
            <v>1.59124362</v>
          </cell>
          <cell r="DA43">
            <v>2.3391281213999999</v>
          </cell>
          <cell r="DB43" t="str">
            <v>EUR</v>
          </cell>
          <cell r="DC43">
            <v>36891</v>
          </cell>
          <cell r="DD43">
            <v>36891</v>
          </cell>
          <cell r="DE43">
            <v>36891</v>
          </cell>
          <cell r="DF43" t="str">
            <v>DP</v>
          </cell>
          <cell r="DG43" t="str">
            <v>DP</v>
          </cell>
          <cell r="DH43">
            <v>37040</v>
          </cell>
          <cell r="DI43" t="str">
            <v>2000 AR (French)</v>
          </cell>
          <cell r="DJ43" t="str">
            <v>Merrill Lynch, 5 April 2001</v>
          </cell>
        </row>
        <row r="44">
          <cell r="A44" t="str">
            <v>MMS</v>
          </cell>
          <cell r="B44" t="str">
            <v>MMS</v>
          </cell>
          <cell r="C44" t="str">
            <v>Maximus</v>
          </cell>
          <cell r="D44">
            <v>33.1</v>
          </cell>
          <cell r="E44">
            <v>49.25</v>
          </cell>
          <cell r="F44">
            <v>26.6</v>
          </cell>
          <cell r="G44">
            <v>23.160163000000001</v>
          </cell>
          <cell r="H44">
            <v>3.2407399999999997</v>
          </cell>
          <cell r="I44">
            <v>25.003263871831745</v>
          </cell>
          <cell r="J44">
            <v>0.7927316205438063</v>
          </cell>
          <cell r="M44">
            <v>0</v>
          </cell>
          <cell r="N44">
            <v>23.952894620543805</v>
          </cell>
          <cell r="O44">
            <v>-115.34</v>
          </cell>
          <cell r="P44">
            <v>115.34</v>
          </cell>
          <cell r="Q44">
            <v>0</v>
          </cell>
          <cell r="S44">
            <v>487.26</v>
          </cell>
          <cell r="T44">
            <v>487.26</v>
          </cell>
          <cell r="U44">
            <v>580.29999999999995</v>
          </cell>
          <cell r="V44">
            <v>683.7</v>
          </cell>
          <cell r="W44">
            <v>795.9</v>
          </cell>
          <cell r="AA44">
            <v>77.12</v>
          </cell>
          <cell r="AB44">
            <v>77.12</v>
          </cell>
          <cell r="AC44">
            <v>94.9</v>
          </cell>
          <cell r="AD44">
            <v>112.1</v>
          </cell>
          <cell r="AE44">
            <v>131.80000000000001</v>
          </cell>
          <cell r="AI44">
            <v>67.040000000000006</v>
          </cell>
          <cell r="AJ44">
            <v>67.040000000000006</v>
          </cell>
          <cell r="AK44">
            <v>88.4</v>
          </cell>
          <cell r="AL44">
            <v>105.5</v>
          </cell>
          <cell r="AM44">
            <v>125</v>
          </cell>
          <cell r="AQ44">
            <v>40.101999999999997</v>
          </cell>
          <cell r="AR44">
            <v>40.101999999999997</v>
          </cell>
          <cell r="AS44">
            <v>54.6</v>
          </cell>
          <cell r="AT44">
            <v>64.400000000000006</v>
          </cell>
          <cell r="AU44">
            <v>76.599999999999994</v>
          </cell>
          <cell r="AX44">
            <v>1.6742026646585546</v>
          </cell>
          <cell r="AY44">
            <v>1.6742026646585546</v>
          </cell>
          <cell r="AZ44">
            <v>2.25</v>
          </cell>
          <cell r="BA44">
            <v>2.65</v>
          </cell>
          <cell r="BB44">
            <v>3.13</v>
          </cell>
          <cell r="BC44">
            <v>3.65</v>
          </cell>
          <cell r="BD44">
            <v>4.25</v>
          </cell>
          <cell r="BE44">
            <v>18</v>
          </cell>
          <cell r="BF44">
            <v>487.26</v>
          </cell>
          <cell r="BG44">
            <v>510.52</v>
          </cell>
          <cell r="BH44">
            <v>606.15</v>
          </cell>
          <cell r="BI44">
            <v>711.75000000000011</v>
          </cell>
          <cell r="BJ44">
            <v>77.12</v>
          </cell>
          <cell r="BK44">
            <v>81.564999999999998</v>
          </cell>
          <cell r="BL44">
            <v>99.200000000000017</v>
          </cell>
          <cell r="BM44">
            <v>117.02499999999999</v>
          </cell>
          <cell r="BN44">
            <v>67.040000000000006</v>
          </cell>
          <cell r="BO44">
            <v>72.38</v>
          </cell>
          <cell r="BP44">
            <v>92.675000000000011</v>
          </cell>
          <cell r="BQ44">
            <v>110.375</v>
          </cell>
          <cell r="BR44">
            <v>40.101999999999997</v>
          </cell>
          <cell r="BS44">
            <v>43.726499999999994</v>
          </cell>
          <cell r="BT44">
            <v>57.050000000000004</v>
          </cell>
          <cell r="BU44">
            <v>67.45</v>
          </cell>
          <cell r="BV44">
            <v>1.6742026646585546</v>
          </cell>
          <cell r="BW44">
            <v>1.8181519984939158</v>
          </cell>
          <cell r="BX44">
            <v>2.35</v>
          </cell>
          <cell r="BY44">
            <v>2.7699999999999996</v>
          </cell>
          <cell r="BZ44">
            <v>23.475182000000004</v>
          </cell>
          <cell r="CA44">
            <v>34.929085000000001</v>
          </cell>
          <cell r="CB44">
            <v>18.865252000000002</v>
          </cell>
          <cell r="CC44">
            <v>-81.80143480000001</v>
          </cell>
          <cell r="CD44">
            <v>81.80143480000001</v>
          </cell>
          <cell r="CE44">
            <v>0</v>
          </cell>
          <cell r="CF44">
            <v>562.29856064408682</v>
          </cell>
          <cell r="CG44">
            <v>480.49712584408678</v>
          </cell>
          <cell r="CH44">
            <v>345.57453720000001</v>
          </cell>
          <cell r="CI44">
            <v>362.07099440000002</v>
          </cell>
          <cell r="CJ44">
            <v>429.89370300000002</v>
          </cell>
          <cell r="CK44">
            <v>504.78733500000016</v>
          </cell>
          <cell r="CL44">
            <v>54.69504640000001</v>
          </cell>
          <cell r="CM44">
            <v>57.847529300000005</v>
          </cell>
          <cell r="CN44">
            <v>70.354624000000015</v>
          </cell>
          <cell r="CO44">
            <v>82.996470500000001</v>
          </cell>
          <cell r="CP44">
            <v>47.546108800000006</v>
          </cell>
          <cell r="CQ44">
            <v>51.333343599999999</v>
          </cell>
          <cell r="CR44">
            <v>65.726963500000011</v>
          </cell>
          <cell r="CS44">
            <v>78.280157500000001</v>
          </cell>
          <cell r="CT44">
            <v>28.441140440000002</v>
          </cell>
          <cell r="CU44">
            <v>31.011708329999998</v>
          </cell>
          <cell r="CV44">
            <v>40.46100100000001</v>
          </cell>
          <cell r="CW44">
            <v>47.836889000000006</v>
          </cell>
          <cell r="CX44">
            <v>1.1873780138291403</v>
          </cell>
          <cell r="CY44">
            <v>1.2894697603718552</v>
          </cell>
          <cell r="CZ44">
            <v>1.6666670000000003</v>
          </cell>
          <cell r="DA44">
            <v>1.9645393999999998</v>
          </cell>
          <cell r="DB44" t="str">
            <v>USD</v>
          </cell>
          <cell r="DC44">
            <v>37164</v>
          </cell>
          <cell r="DD44">
            <v>37164</v>
          </cell>
          <cell r="DE44">
            <v>37164</v>
          </cell>
          <cell r="DF44" t="str">
            <v>SRH</v>
          </cell>
          <cell r="DG44" t="str">
            <v>DP</v>
          </cell>
          <cell r="DH44">
            <v>37270</v>
          </cell>
          <cell r="DI44" t="str">
            <v>10-K 2001</v>
          </cell>
          <cell r="DJ44" t="str">
            <v>LB Research 20 December 2001</v>
          </cell>
        </row>
        <row r="45">
          <cell r="A45" t="str">
            <v>METG</v>
          </cell>
          <cell r="B45" t="str">
            <v>METG</v>
          </cell>
          <cell r="C45" t="str">
            <v>Meta Group</v>
          </cell>
          <cell r="D45">
            <v>2.1</v>
          </cell>
          <cell r="E45">
            <v>6.875</v>
          </cell>
          <cell r="F45">
            <v>0.77</v>
          </cell>
          <cell r="G45">
            <v>12.829922</v>
          </cell>
          <cell r="H45">
            <v>1.5002599999999999</v>
          </cell>
          <cell r="I45">
            <v>14.31</v>
          </cell>
          <cell r="J45">
            <v>0</v>
          </cell>
          <cell r="M45">
            <v>0</v>
          </cell>
          <cell r="N45">
            <v>12.829922</v>
          </cell>
          <cell r="O45">
            <v>0.76399999999999935</v>
          </cell>
          <cell r="P45">
            <v>21.135999999999999</v>
          </cell>
          <cell r="Q45">
            <v>21.9</v>
          </cell>
          <cell r="S45">
            <v>118.46200000000002</v>
          </cell>
          <cell r="T45">
            <v>119.27200000000001</v>
          </cell>
          <cell r="U45">
            <v>121.8</v>
          </cell>
          <cell r="V45">
            <v>129.5</v>
          </cell>
          <cell r="W45">
            <v>1701.6</v>
          </cell>
          <cell r="X45">
            <v>1924.3</v>
          </cell>
          <cell r="Y45">
            <v>1924.3</v>
          </cell>
          <cell r="AA45">
            <v>-2.4219999999999988</v>
          </cell>
          <cell r="AB45">
            <v>-5.1360000000000001</v>
          </cell>
          <cell r="AC45">
            <v>349.6</v>
          </cell>
          <cell r="AD45">
            <v>414.5</v>
          </cell>
          <cell r="AE45">
            <v>487.5</v>
          </cell>
          <cell r="AF45">
            <v>575.79999999999995</v>
          </cell>
          <cell r="AG45">
            <v>575.79999999999995</v>
          </cell>
          <cell r="AI45">
            <v>-17.878999999999998</v>
          </cell>
          <cell r="AJ45">
            <v>-10.003</v>
          </cell>
          <cell r="AK45">
            <v>-2.5578000000000003</v>
          </cell>
          <cell r="AL45">
            <v>-2.331</v>
          </cell>
          <cell r="AM45">
            <v>290.2</v>
          </cell>
          <cell r="AN45">
            <v>362.8</v>
          </cell>
          <cell r="AO45">
            <v>362.8</v>
          </cell>
          <cell r="AQ45">
            <v>-12.416</v>
          </cell>
          <cell r="AR45">
            <v>-9.6419999999999995</v>
          </cell>
          <cell r="AS45">
            <v>6.7</v>
          </cell>
          <cell r="AT45">
            <v>37.200000000000003</v>
          </cell>
          <cell r="AU45">
            <v>70.7</v>
          </cell>
          <cell r="AV45">
            <v>113.8</v>
          </cell>
          <cell r="AX45">
            <v>-1.1342301873558762</v>
          </cell>
          <cell r="AY45">
            <v>-0.89584688283935698</v>
          </cell>
          <cell r="AZ45">
            <v>-0.255</v>
          </cell>
          <cell r="BA45">
            <v>-0.17500000000000002</v>
          </cell>
          <cell r="BB45">
            <v>-0.20895000000000002</v>
          </cell>
          <cell r="BC45">
            <v>-0.24948630000000002</v>
          </cell>
          <cell r="BD45">
            <v>-0.2978866422</v>
          </cell>
          <cell r="BE45">
            <v>19.400000000000002</v>
          </cell>
          <cell r="BF45">
            <v>118.46200000000002</v>
          </cell>
          <cell r="BG45">
            <v>121.8</v>
          </cell>
          <cell r="BH45">
            <v>129.5</v>
          </cell>
          <cell r="BI45">
            <v>0</v>
          </cell>
          <cell r="BJ45">
            <v>-2.4219999999999988</v>
          </cell>
          <cell r="BK45">
            <v>0</v>
          </cell>
          <cell r="BL45">
            <v>0</v>
          </cell>
          <cell r="BM45">
            <v>0</v>
          </cell>
          <cell r="BN45">
            <v>-17.878999999999998</v>
          </cell>
          <cell r="BO45">
            <v>-2.5578000000000003</v>
          </cell>
          <cell r="BP45">
            <v>-2.331</v>
          </cell>
          <cell r="BQ45">
            <v>0</v>
          </cell>
          <cell r="BR45">
            <v>-12.416</v>
          </cell>
          <cell r="BS45">
            <v>0</v>
          </cell>
          <cell r="BT45">
            <v>0</v>
          </cell>
          <cell r="BU45">
            <v>0</v>
          </cell>
          <cell r="BV45">
            <v>-1.1342301873558762</v>
          </cell>
          <cell r="BW45">
            <v>-0.255</v>
          </cell>
          <cell r="BX45">
            <v>-0.17500000000000002</v>
          </cell>
          <cell r="BY45">
            <v>-0.20895000000000002</v>
          </cell>
          <cell r="BZ45">
            <v>1.4893620000000003</v>
          </cell>
          <cell r="CA45">
            <v>4.8758875000000002</v>
          </cell>
          <cell r="CB45">
            <v>0.54609940000000012</v>
          </cell>
          <cell r="CC45">
            <v>0.54184407999999962</v>
          </cell>
          <cell r="CD45">
            <v>14.99007392</v>
          </cell>
          <cell r="CE45">
            <v>15.531918000000001</v>
          </cell>
          <cell r="CF45">
            <v>19.108398289764004</v>
          </cell>
          <cell r="CG45">
            <v>19.650242369764005</v>
          </cell>
          <cell r="CH45">
            <v>84.015619640000025</v>
          </cell>
          <cell r="CI45">
            <v>86.382996000000006</v>
          </cell>
          <cell r="CJ45">
            <v>91.843990000000005</v>
          </cell>
          <cell r="CK45">
            <v>0</v>
          </cell>
          <cell r="CL45">
            <v>-1.7177308399999993</v>
          </cell>
          <cell r="CM45">
            <v>0</v>
          </cell>
          <cell r="CN45">
            <v>0</v>
          </cell>
          <cell r="CO45">
            <v>0</v>
          </cell>
          <cell r="CP45">
            <v>-12.68014438</v>
          </cell>
          <cell r="CQ45">
            <v>-1.8140429160000004</v>
          </cell>
          <cell r="CR45">
            <v>-1.6531918200000002</v>
          </cell>
          <cell r="CS45">
            <v>0</v>
          </cell>
          <cell r="CT45">
            <v>-8.8056755200000012</v>
          </cell>
          <cell r="CU45">
            <v>0</v>
          </cell>
          <cell r="CV45">
            <v>0</v>
          </cell>
          <cell r="CW45">
            <v>0</v>
          </cell>
          <cell r="CX45">
            <v>-0.80441873347653459</v>
          </cell>
          <cell r="CY45">
            <v>-0.18085110000000001</v>
          </cell>
          <cell r="CZ45">
            <v>-0.12411350000000003</v>
          </cell>
          <cell r="DA45">
            <v>-0.14819151900000002</v>
          </cell>
          <cell r="DB45" t="str">
            <v>USD</v>
          </cell>
          <cell r="DC45">
            <v>37164</v>
          </cell>
          <cell r="DD45">
            <v>36891</v>
          </cell>
          <cell r="DE45">
            <v>37164</v>
          </cell>
          <cell r="DF45" t="str">
            <v>EL</v>
          </cell>
          <cell r="DG45" t="str">
            <v>SRH</v>
          </cell>
          <cell r="DH45">
            <v>37242</v>
          </cell>
          <cell r="DI45" t="str">
            <v>Quarterly</v>
          </cell>
          <cell r="DJ45" t="str">
            <v>Raymond James 8 August 2001 - revised estimates only to end of 2002/no EBITDA</v>
          </cell>
        </row>
        <row r="46">
          <cell r="A46" t="str">
            <v>MGX</v>
          </cell>
          <cell r="B46" t="str">
            <v>*MGX</v>
          </cell>
          <cell r="C46" t="str">
            <v>Mosaic Group</v>
          </cell>
          <cell r="D46">
            <v>3.5500000000000003</v>
          </cell>
          <cell r="E46">
            <v>9.85</v>
          </cell>
          <cell r="F46">
            <v>2.5</v>
          </cell>
          <cell r="G46">
            <v>76.018000000000001</v>
          </cell>
          <cell r="H46">
            <v>5.2008650000000003</v>
          </cell>
          <cell r="I46">
            <v>6.46</v>
          </cell>
          <cell r="J46">
            <v>0</v>
          </cell>
          <cell r="M46">
            <v>0</v>
          </cell>
          <cell r="N46">
            <v>76.018000000000001</v>
          </cell>
          <cell r="O46">
            <v>171.05100000000002</v>
          </cell>
          <cell r="P46">
            <v>1.075</v>
          </cell>
          <cell r="Q46">
            <v>172.126</v>
          </cell>
          <cell r="S46">
            <v>740.02299999999991</v>
          </cell>
          <cell r="T46">
            <v>493.66199999999998</v>
          </cell>
          <cell r="U46">
            <v>796.78800000000001</v>
          </cell>
          <cell r="V46">
            <v>810.33299999999997</v>
          </cell>
          <cell r="W46">
            <v>711.2</v>
          </cell>
          <cell r="X46">
            <v>820.2</v>
          </cell>
          <cell r="Y46">
            <v>935.1</v>
          </cell>
          <cell r="AA46">
            <v>87.524000000000001</v>
          </cell>
          <cell r="AB46">
            <v>67.296999999999997</v>
          </cell>
          <cell r="AC46">
            <v>89.992999999999995</v>
          </cell>
          <cell r="AD46">
            <v>95.619</v>
          </cell>
          <cell r="AE46">
            <v>116.39999999999999</v>
          </cell>
          <cell r="AF46">
            <v>134</v>
          </cell>
          <cell r="AG46">
            <v>151.19999999999999</v>
          </cell>
          <cell r="AI46">
            <v>72.033999999999992</v>
          </cell>
          <cell r="AJ46">
            <v>57.875</v>
          </cell>
          <cell r="AK46">
            <v>77.8</v>
          </cell>
          <cell r="AL46">
            <v>92.5</v>
          </cell>
          <cell r="AM46">
            <v>109.8</v>
          </cell>
          <cell r="AN46">
            <v>127.3</v>
          </cell>
          <cell r="AO46">
            <v>144.5</v>
          </cell>
          <cell r="AQ46">
            <v>33.367999999999995</v>
          </cell>
          <cell r="AR46">
            <v>30.908999999999999</v>
          </cell>
          <cell r="AS46">
            <v>33.909999999999997</v>
          </cell>
          <cell r="AT46">
            <v>44.680999999999997</v>
          </cell>
          <cell r="AU46">
            <v>69.599999999999994</v>
          </cell>
          <cell r="AV46">
            <v>81.099999999999994</v>
          </cell>
          <cell r="AW46">
            <v>92.7</v>
          </cell>
          <cell r="AX46">
            <v>0.43</v>
          </cell>
          <cell r="AY46">
            <v>0.42</v>
          </cell>
          <cell r="AZ46">
            <v>0.49099999999999999</v>
          </cell>
          <cell r="BA46">
            <v>0.46800000000000003</v>
          </cell>
          <cell r="BB46">
            <v>0.57797999999999994</v>
          </cell>
          <cell r="BC46">
            <v>0.71380529999999986</v>
          </cell>
          <cell r="BD46">
            <v>0.88154954549999975</v>
          </cell>
          <cell r="BE46">
            <v>23.5</v>
          </cell>
          <cell r="BF46">
            <v>740.02299999999991</v>
          </cell>
          <cell r="BG46">
            <v>796.78800000000001</v>
          </cell>
          <cell r="BH46">
            <v>810.33299999999997</v>
          </cell>
          <cell r="BI46">
            <v>0</v>
          </cell>
          <cell r="BJ46">
            <v>87.524000000000001</v>
          </cell>
          <cell r="BK46">
            <v>89.992999999999995</v>
          </cell>
          <cell r="BL46">
            <v>95.619</v>
          </cell>
          <cell r="BM46">
            <v>0</v>
          </cell>
          <cell r="BN46">
            <v>72.033999999999992</v>
          </cell>
          <cell r="BO46">
            <v>0</v>
          </cell>
          <cell r="BP46">
            <v>0</v>
          </cell>
          <cell r="BQ46">
            <v>0</v>
          </cell>
          <cell r="BR46">
            <v>33.367999999999995</v>
          </cell>
          <cell r="BS46">
            <v>33.909999999999997</v>
          </cell>
          <cell r="BT46">
            <v>44.680999999999997</v>
          </cell>
          <cell r="BU46">
            <v>0</v>
          </cell>
          <cell r="BV46">
            <v>0.43</v>
          </cell>
          <cell r="BW46">
            <v>0.49099999999999999</v>
          </cell>
          <cell r="BX46">
            <v>0.46800000000000003</v>
          </cell>
          <cell r="BY46">
            <v>0.57797999999999994</v>
          </cell>
          <cell r="BZ46">
            <v>1.566291595</v>
          </cell>
          <cell r="CA46">
            <v>4.3459076649999995</v>
          </cell>
          <cell r="CB46">
            <v>1.10302225</v>
          </cell>
          <cell r="CC46">
            <v>75.469223553899994</v>
          </cell>
          <cell r="CD46">
            <v>0.47429956749999996</v>
          </cell>
          <cell r="CE46">
            <v>75.943523121399991</v>
          </cell>
          <cell r="CF46">
            <v>119.06635446871</v>
          </cell>
          <cell r="CG46">
            <v>194.53557802261</v>
          </cell>
          <cell r="CH46">
            <v>326.50473380469992</v>
          </cell>
          <cell r="CI46">
            <v>351.54995701319996</v>
          </cell>
          <cell r="CJ46">
            <v>357.52613156369995</v>
          </cell>
          <cell r="CK46">
            <v>0</v>
          </cell>
          <cell r="CL46">
            <v>38.616367763599996</v>
          </cell>
          <cell r="CM46">
            <v>39.705712537699995</v>
          </cell>
          <cell r="CN46">
            <v>42.187953809099994</v>
          </cell>
          <cell r="CO46">
            <v>0</v>
          </cell>
          <cell r="CP46">
            <v>31.782041902599993</v>
          </cell>
          <cell r="CQ46">
            <v>0</v>
          </cell>
          <cell r="CR46">
            <v>0</v>
          </cell>
          <cell r="CS46">
            <v>0</v>
          </cell>
          <cell r="CT46">
            <v>14.722258575199996</v>
          </cell>
          <cell r="CU46">
            <v>14.961393798999998</v>
          </cell>
          <cell r="CV46">
            <v>19.713654860899997</v>
          </cell>
          <cell r="CW46">
            <v>0</v>
          </cell>
          <cell r="CX46">
            <v>0.18971982699999998</v>
          </cell>
          <cell r="CY46">
            <v>0.21663356989999999</v>
          </cell>
          <cell r="CZ46">
            <v>0.2064857652</v>
          </cell>
          <cell r="DA46">
            <v>0.25500992002199996</v>
          </cell>
          <cell r="DB46" t="str">
            <v>CAN</v>
          </cell>
          <cell r="DC46">
            <v>37164</v>
          </cell>
          <cell r="DD46">
            <v>36891</v>
          </cell>
          <cell r="DE46">
            <v>37164</v>
          </cell>
          <cell r="DF46" t="str">
            <v>EL</v>
          </cell>
          <cell r="DG46" t="str">
            <v>SRH</v>
          </cell>
          <cell r="DH46">
            <v>37213</v>
          </cell>
          <cell r="DI46" t="str">
            <v>Quarterly</v>
          </cell>
          <cell r="DJ46" t="str">
            <v>Pacific International Securities 6 November 2001</v>
          </cell>
        </row>
        <row r="47">
          <cell r="A47" t="str">
            <v>NCOG</v>
          </cell>
          <cell r="B47" t="str">
            <v>NCOG</v>
          </cell>
          <cell r="C47" t="str">
            <v>NCO Group</v>
          </cell>
          <cell r="D47">
            <v>22</v>
          </cell>
          <cell r="E47">
            <v>35</v>
          </cell>
          <cell r="F47">
            <v>11</v>
          </cell>
          <cell r="G47">
            <v>25.749648000000001</v>
          </cell>
          <cell r="H47">
            <v>3.34</v>
          </cell>
          <cell r="I47">
            <v>27.1</v>
          </cell>
          <cell r="J47">
            <v>0</v>
          </cell>
          <cell r="M47">
            <v>0</v>
          </cell>
          <cell r="N47">
            <v>25.749648000000001</v>
          </cell>
          <cell r="O47">
            <v>394.37000000000006</v>
          </cell>
          <cell r="P47">
            <v>26.395</v>
          </cell>
          <cell r="Q47">
            <v>420.76500000000004</v>
          </cell>
          <cell r="S47">
            <v>118.46200000000002</v>
          </cell>
          <cell r="T47">
            <v>605.88400000000001</v>
          </cell>
          <cell r="U47">
            <v>745.53499999999997</v>
          </cell>
          <cell r="V47">
            <v>863.82</v>
          </cell>
          <cell r="AA47">
            <v>-2.4219999999999988</v>
          </cell>
          <cell r="AB47">
            <v>132.66800000000001</v>
          </cell>
          <cell r="AC47">
            <v>172.48500000000001</v>
          </cell>
          <cell r="AD47">
            <v>211.023</v>
          </cell>
          <cell r="AI47">
            <v>-17.878999999999998</v>
          </cell>
          <cell r="AJ47">
            <v>100.30800000000001</v>
          </cell>
          <cell r="AK47">
            <v>135.85499999999999</v>
          </cell>
          <cell r="AL47">
            <v>168.87299999999999</v>
          </cell>
          <cell r="AQ47">
            <v>-12.416</v>
          </cell>
          <cell r="AR47">
            <v>-9.6419999999999995</v>
          </cell>
          <cell r="AX47">
            <v>-1.1342301873558762</v>
          </cell>
          <cell r="AY47">
            <v>1.79</v>
          </cell>
          <cell r="AZ47">
            <v>1.4870000000000001</v>
          </cell>
          <cell r="BA47">
            <v>1.542</v>
          </cell>
          <cell r="BB47">
            <v>1.7825520000000004</v>
          </cell>
          <cell r="BC47">
            <v>2.0606301120000006</v>
          </cell>
          <cell r="BD47">
            <v>2.3820884094720007</v>
          </cell>
          <cell r="BE47">
            <v>15.600000000000001</v>
          </cell>
          <cell r="BF47">
            <v>0</v>
          </cell>
          <cell r="BG47">
            <v>745.53499999999997</v>
          </cell>
          <cell r="BH47">
            <v>863.82</v>
          </cell>
          <cell r="BI47">
            <v>0</v>
          </cell>
          <cell r="BJ47">
            <v>0</v>
          </cell>
          <cell r="BK47">
            <v>172.48500000000001</v>
          </cell>
          <cell r="BL47">
            <v>211.023</v>
          </cell>
          <cell r="BM47">
            <v>0</v>
          </cell>
          <cell r="BN47">
            <v>0</v>
          </cell>
          <cell r="BO47">
            <v>135.85499999999999</v>
          </cell>
          <cell r="BP47">
            <v>168.87299999999999</v>
          </cell>
          <cell r="BQ47">
            <v>0</v>
          </cell>
          <cell r="BR47">
            <v>0</v>
          </cell>
          <cell r="BS47">
            <v>0</v>
          </cell>
          <cell r="BT47">
            <v>0</v>
          </cell>
          <cell r="BU47">
            <v>0</v>
          </cell>
          <cell r="BV47">
            <v>0</v>
          </cell>
          <cell r="BW47">
            <v>1.4870000000000001</v>
          </cell>
          <cell r="BX47">
            <v>1.542</v>
          </cell>
          <cell r="BY47">
            <v>1.7825520000000004</v>
          </cell>
          <cell r="BZ47">
            <v>15.602840000000002</v>
          </cell>
          <cell r="CA47">
            <v>24.822700000000001</v>
          </cell>
          <cell r="CB47">
            <v>7.8014200000000011</v>
          </cell>
          <cell r="CC47">
            <v>279.69509140000008</v>
          </cell>
          <cell r="CD47">
            <v>18.719861900000001</v>
          </cell>
          <cell r="CE47">
            <v>298.41495330000004</v>
          </cell>
          <cell r="CF47">
            <v>401.76763780032007</v>
          </cell>
          <cell r="CG47">
            <v>681.46272920032015</v>
          </cell>
          <cell r="CH47">
            <v>0</v>
          </cell>
          <cell r="CI47">
            <v>528.74833269999999</v>
          </cell>
          <cell r="CJ47">
            <v>612.63842040000009</v>
          </cell>
          <cell r="CK47">
            <v>0</v>
          </cell>
          <cell r="CL47">
            <v>0</v>
          </cell>
          <cell r="CM47">
            <v>122.32981170000002</v>
          </cell>
          <cell r="CN47">
            <v>149.66173206000002</v>
          </cell>
          <cell r="CO47">
            <v>0</v>
          </cell>
          <cell r="CP47">
            <v>0</v>
          </cell>
          <cell r="CQ47">
            <v>96.351083099999997</v>
          </cell>
          <cell r="CR47">
            <v>119.76810906</v>
          </cell>
          <cell r="CS47">
            <v>0</v>
          </cell>
          <cell r="CT47">
            <v>0</v>
          </cell>
          <cell r="CU47">
            <v>0</v>
          </cell>
          <cell r="CV47">
            <v>0</v>
          </cell>
          <cell r="CW47">
            <v>0</v>
          </cell>
          <cell r="CX47">
            <v>0</v>
          </cell>
          <cell r="CY47">
            <v>1.0546101400000001</v>
          </cell>
          <cell r="CZ47">
            <v>1.0936172400000002</v>
          </cell>
          <cell r="DA47">
            <v>1.2642215294400003</v>
          </cell>
          <cell r="DB47" t="str">
            <v>USD</v>
          </cell>
          <cell r="DC47">
            <v>36985</v>
          </cell>
          <cell r="DD47">
            <v>36891</v>
          </cell>
          <cell r="DE47">
            <v>36985</v>
          </cell>
          <cell r="DF47" t="str">
            <v>EL</v>
          </cell>
          <cell r="DG47" t="str">
            <v>EL</v>
          </cell>
          <cell r="DH47">
            <v>37049</v>
          </cell>
          <cell r="DI47" t="str">
            <v>Quarterly</v>
          </cell>
          <cell r="DJ47" t="str">
            <v>Janney Montgomery Scott, 7 June 2001.</v>
          </cell>
        </row>
        <row r="48">
          <cell r="A48" t="str">
            <v>OBSA</v>
          </cell>
          <cell r="B48">
            <v>718322</v>
          </cell>
          <cell r="C48" t="str">
            <v>Observer AB</v>
          </cell>
          <cell r="D48">
            <v>70</v>
          </cell>
          <cell r="E48">
            <v>77</v>
          </cell>
          <cell r="F48">
            <v>28</v>
          </cell>
          <cell r="G48">
            <v>55.510441999999998</v>
          </cell>
          <cell r="H48">
            <v>5.2008650000000003</v>
          </cell>
          <cell r="I48">
            <v>6.46</v>
          </cell>
          <cell r="J48">
            <v>0</v>
          </cell>
          <cell r="M48">
            <v>0</v>
          </cell>
          <cell r="N48">
            <v>57.58</v>
          </cell>
          <cell r="O48">
            <v>130</v>
          </cell>
          <cell r="P48">
            <v>477</v>
          </cell>
          <cell r="Q48">
            <v>607</v>
          </cell>
          <cell r="S48">
            <v>1213.9000000000001</v>
          </cell>
          <cell r="T48">
            <v>1135.4000000000001</v>
          </cell>
          <cell r="U48">
            <v>1301.8</v>
          </cell>
          <cell r="V48">
            <v>1488.5</v>
          </cell>
          <cell r="AA48">
            <v>317.0560000000001</v>
          </cell>
          <cell r="AB48">
            <v>304.75600000000009</v>
          </cell>
          <cell r="AC48">
            <v>321</v>
          </cell>
          <cell r="AD48">
            <v>384</v>
          </cell>
          <cell r="AI48">
            <v>156.87200000000007</v>
          </cell>
          <cell r="AJ48">
            <v>183.47200000000007</v>
          </cell>
          <cell r="AK48">
            <v>188</v>
          </cell>
          <cell r="AL48">
            <v>244</v>
          </cell>
          <cell r="AQ48">
            <v>57.17799999999999</v>
          </cell>
          <cell r="AR48">
            <v>63.199999999999989</v>
          </cell>
          <cell r="AS48">
            <v>101</v>
          </cell>
          <cell r="AT48">
            <v>135</v>
          </cell>
          <cell r="AX48">
            <v>1.0688866870834084</v>
          </cell>
          <cell r="AY48">
            <v>1.29</v>
          </cell>
          <cell r="AZ48">
            <v>1.8194919834264098</v>
          </cell>
          <cell r="BA48">
            <v>2.4319942352729238</v>
          </cell>
          <cell r="BB48">
            <v>0.49893999999999999</v>
          </cell>
          <cell r="BC48">
            <v>0.61619089999999999</v>
          </cell>
          <cell r="BD48">
            <v>0.76099576149999992</v>
          </cell>
          <cell r="BE48">
            <v>23.5</v>
          </cell>
          <cell r="BF48">
            <v>1213.9000000000001</v>
          </cell>
          <cell r="BG48">
            <v>1301.8</v>
          </cell>
          <cell r="BH48">
            <v>1488.5</v>
          </cell>
          <cell r="BI48">
            <v>0</v>
          </cell>
          <cell r="BJ48">
            <v>317.0560000000001</v>
          </cell>
          <cell r="BK48">
            <v>321</v>
          </cell>
          <cell r="BL48">
            <v>384</v>
          </cell>
          <cell r="BM48">
            <v>0</v>
          </cell>
          <cell r="BN48">
            <v>156.87200000000007</v>
          </cell>
          <cell r="BO48">
            <v>188</v>
          </cell>
          <cell r="BP48">
            <v>244</v>
          </cell>
          <cell r="BQ48">
            <v>0</v>
          </cell>
          <cell r="BR48">
            <v>57.17799999999999</v>
          </cell>
          <cell r="BS48">
            <v>101</v>
          </cell>
          <cell r="BT48">
            <v>135</v>
          </cell>
          <cell r="BU48">
            <v>0</v>
          </cell>
          <cell r="BV48">
            <v>1.0688866870834084</v>
          </cell>
          <cell r="BW48">
            <v>1.8194919834264098</v>
          </cell>
          <cell r="BX48">
            <v>2.4319942352729238</v>
          </cell>
          <cell r="BY48">
            <v>0</v>
          </cell>
          <cell r="BZ48">
            <v>4.648784</v>
          </cell>
          <cell r="CA48">
            <v>5.1136623999999999</v>
          </cell>
          <cell r="CB48">
            <v>1.8595136000000001</v>
          </cell>
          <cell r="CC48">
            <v>8.6334560000000007</v>
          </cell>
          <cell r="CD48">
            <v>31.678142400000002</v>
          </cell>
          <cell r="CE48">
            <v>40.311598400000001</v>
          </cell>
          <cell r="CF48">
            <v>267.67698272000001</v>
          </cell>
          <cell r="CG48">
            <v>276.31043872000004</v>
          </cell>
          <cell r="CH48">
            <v>80.616555680000005</v>
          </cell>
          <cell r="CI48">
            <v>86.454100159999996</v>
          </cell>
          <cell r="CJ48">
            <v>98.853071200000002</v>
          </cell>
          <cell r="CK48">
            <v>0</v>
          </cell>
          <cell r="CL48">
            <v>21.056069427200008</v>
          </cell>
          <cell r="CM48">
            <v>21.317995200000002</v>
          </cell>
          <cell r="CN48">
            <v>25.501900800000001</v>
          </cell>
          <cell r="CO48">
            <v>0</v>
          </cell>
          <cell r="CP48">
            <v>10.418057766400006</v>
          </cell>
          <cell r="CQ48">
            <v>12.4853056</v>
          </cell>
          <cell r="CR48">
            <v>16.2043328</v>
          </cell>
          <cell r="CS48">
            <v>0</v>
          </cell>
          <cell r="CT48">
            <v>3.7972595935999998</v>
          </cell>
          <cell r="CU48">
            <v>6.7075312</v>
          </cell>
          <cell r="CV48">
            <v>8.9655120000000004</v>
          </cell>
          <cell r="CW48">
            <v>0</v>
          </cell>
          <cell r="CX48">
            <v>7.098604755323365E-2</v>
          </cell>
          <cell r="CY48">
            <v>0.120834646009728</v>
          </cell>
          <cell r="CZ48">
            <v>0.1615116555575572</v>
          </cell>
          <cell r="DA48">
            <v>0</v>
          </cell>
          <cell r="DB48" t="str">
            <v>SEK</v>
          </cell>
          <cell r="DC48">
            <v>36891</v>
          </cell>
          <cell r="DD48">
            <v>36891</v>
          </cell>
          <cell r="DE48">
            <v>36891</v>
          </cell>
          <cell r="DF48" t="str">
            <v>EL</v>
          </cell>
          <cell r="DG48" t="str">
            <v>SRH</v>
          </cell>
          <cell r="DH48">
            <v>37194</v>
          </cell>
          <cell r="DI48" t="str">
            <v>H1 2001</v>
          </cell>
          <cell r="DJ48" t="str">
            <v>Cazenove, 10 August 2001</v>
          </cell>
        </row>
        <row r="49">
          <cell r="A49" t="str">
            <v>OMC</v>
          </cell>
          <cell r="B49" t="str">
            <v>OMC</v>
          </cell>
          <cell r="C49" t="str">
            <v>Omnicom</v>
          </cell>
          <cell r="D49">
            <v>87.710000000000008</v>
          </cell>
          <cell r="E49">
            <v>98.2</v>
          </cell>
          <cell r="F49">
            <v>59.1</v>
          </cell>
          <cell r="G49">
            <v>185.60656900000001</v>
          </cell>
          <cell r="H49">
            <v>3.34</v>
          </cell>
          <cell r="I49">
            <v>27.1</v>
          </cell>
          <cell r="J49">
            <v>0</v>
          </cell>
          <cell r="M49">
            <v>0</v>
          </cell>
          <cell r="N49">
            <v>185.60656900000001</v>
          </cell>
          <cell r="O49">
            <v>842.03800000000001</v>
          </cell>
          <cell r="P49">
            <v>457.18299999999999</v>
          </cell>
          <cell r="Q49">
            <v>1299.221</v>
          </cell>
          <cell r="S49">
            <v>6602.884</v>
          </cell>
          <cell r="T49">
            <v>6154.223</v>
          </cell>
          <cell r="U49">
            <v>6992.9</v>
          </cell>
          <cell r="V49">
            <v>7828</v>
          </cell>
          <cell r="AA49">
            <v>1459.8719999999994</v>
          </cell>
          <cell r="AB49">
            <v>1064.6489999999994</v>
          </cell>
          <cell r="AC49">
            <v>1203.4000000000001</v>
          </cell>
          <cell r="AD49">
            <v>1365.1</v>
          </cell>
          <cell r="AJ49">
            <v>878.07799999999952</v>
          </cell>
          <cell r="AK49">
            <v>996.63</v>
          </cell>
          <cell r="AL49">
            <v>1135.06</v>
          </cell>
          <cell r="AM49" t="str">
            <v>NA</v>
          </cell>
          <cell r="AQ49">
            <v>901.25699999999915</v>
          </cell>
          <cell r="AR49">
            <v>517.58199999999954</v>
          </cell>
          <cell r="AS49">
            <v>620.05179116999989</v>
          </cell>
          <cell r="AT49">
            <v>720.70584000000031</v>
          </cell>
          <cell r="AY49">
            <v>2.833195767195765</v>
          </cell>
          <cell r="AZ49">
            <v>2.6949999999999998</v>
          </cell>
          <cell r="BA49">
            <v>3.1840000000000002</v>
          </cell>
          <cell r="BB49">
            <v>3.6838880000000005</v>
          </cell>
          <cell r="BC49">
            <v>4.2622584160000008</v>
          </cell>
          <cell r="BD49">
            <v>4.9314329873120011</v>
          </cell>
          <cell r="BE49">
            <v>15.700000000000001</v>
          </cell>
          <cell r="BF49">
            <v>6602.884</v>
          </cell>
          <cell r="BG49">
            <v>6992.9</v>
          </cell>
          <cell r="BH49">
            <v>7828</v>
          </cell>
          <cell r="BI49">
            <v>0</v>
          </cell>
          <cell r="BJ49">
            <v>1459.8719999999994</v>
          </cell>
          <cell r="BK49">
            <v>1203.4000000000001</v>
          </cell>
          <cell r="BL49">
            <v>1365.1</v>
          </cell>
          <cell r="BM49">
            <v>0</v>
          </cell>
          <cell r="BN49">
            <v>0</v>
          </cell>
          <cell r="BO49">
            <v>996.63</v>
          </cell>
          <cell r="BP49">
            <v>1135.06</v>
          </cell>
          <cell r="BQ49">
            <v>0</v>
          </cell>
          <cell r="BR49">
            <v>901.25699999999915</v>
          </cell>
          <cell r="BS49">
            <v>620.05179116999989</v>
          </cell>
          <cell r="BT49">
            <v>720.70584000000031</v>
          </cell>
          <cell r="BU49">
            <v>0</v>
          </cell>
          <cell r="BV49">
            <v>0</v>
          </cell>
          <cell r="BW49">
            <v>2.6949999999999998</v>
          </cell>
          <cell r="BX49">
            <v>3.1840000000000002</v>
          </cell>
          <cell r="BY49">
            <v>3.6838880000000005</v>
          </cell>
          <cell r="BZ49">
            <v>62.205686200000009</v>
          </cell>
          <cell r="CA49">
            <v>69.645404000000013</v>
          </cell>
          <cell r="CB49">
            <v>41.914902000000005</v>
          </cell>
          <cell r="CC49">
            <v>597.19019036000009</v>
          </cell>
          <cell r="CD49">
            <v>324.24332726</v>
          </cell>
          <cell r="CE49">
            <v>921.43351762000009</v>
          </cell>
          <cell r="CF49">
            <v>11545.78398787265</v>
          </cell>
          <cell r="CG49">
            <v>12142.974178232649</v>
          </cell>
          <cell r="CH49">
            <v>4682.8973904800005</v>
          </cell>
          <cell r="CI49">
            <v>4959.5045380000001</v>
          </cell>
          <cell r="CJ49">
            <v>5551.7741600000008</v>
          </cell>
          <cell r="CK49">
            <v>0</v>
          </cell>
          <cell r="CL49">
            <v>1035.3704198399996</v>
          </cell>
          <cell r="CM49">
            <v>853.47534800000017</v>
          </cell>
          <cell r="CN49">
            <v>968.15622200000007</v>
          </cell>
          <cell r="CO49">
            <v>0</v>
          </cell>
          <cell r="CP49">
            <v>0</v>
          </cell>
          <cell r="CQ49">
            <v>706.82992860000002</v>
          </cell>
          <cell r="CR49">
            <v>805.00725320000004</v>
          </cell>
          <cell r="CS49">
            <v>0</v>
          </cell>
          <cell r="CT49">
            <v>639.1894895399995</v>
          </cell>
          <cell r="CU49">
            <v>439.75313133358736</v>
          </cell>
          <cell r="CV49">
            <v>511.13899584480026</v>
          </cell>
          <cell r="CW49">
            <v>0</v>
          </cell>
          <cell r="CX49">
            <v>0</v>
          </cell>
          <cell r="CY49">
            <v>1.9113479</v>
          </cell>
          <cell r="CZ49">
            <v>2.2581564800000002</v>
          </cell>
          <cell r="DA49">
            <v>2.6126870473600006</v>
          </cell>
          <cell r="DB49" t="str">
            <v>USD</v>
          </cell>
          <cell r="DC49">
            <v>37072</v>
          </cell>
          <cell r="DD49">
            <v>36891</v>
          </cell>
          <cell r="DE49">
            <v>37072</v>
          </cell>
          <cell r="DF49" t="str">
            <v>DP</v>
          </cell>
          <cell r="DG49" t="str">
            <v>DP</v>
          </cell>
          <cell r="DH49">
            <v>37128</v>
          </cell>
          <cell r="DI49" t="str">
            <v>10Q, LB Model</v>
          </cell>
          <cell r="DJ49" t="str">
            <v>LB Research model, as of August 2001</v>
          </cell>
        </row>
        <row r="50">
          <cell r="A50" t="str">
            <v>ORCI</v>
          </cell>
          <cell r="B50" t="str">
            <v>ORCI</v>
          </cell>
          <cell r="C50" t="str">
            <v>Opinion Research</v>
          </cell>
          <cell r="D50">
            <v>5.57</v>
          </cell>
          <cell r="E50">
            <v>7.7</v>
          </cell>
          <cell r="F50">
            <v>2.89</v>
          </cell>
          <cell r="G50">
            <v>5.7810959999999998</v>
          </cell>
          <cell r="H50">
            <v>1.023633</v>
          </cell>
          <cell r="I50">
            <v>6.39</v>
          </cell>
          <cell r="J50">
            <v>0</v>
          </cell>
          <cell r="K50">
            <v>0</v>
          </cell>
          <cell r="L50">
            <v>0</v>
          </cell>
          <cell r="M50">
            <v>0</v>
          </cell>
          <cell r="N50">
            <v>5.7810959999999998</v>
          </cell>
          <cell r="O50">
            <v>52.707999999999998</v>
          </cell>
          <cell r="P50">
            <v>2.274</v>
          </cell>
          <cell r="Q50">
            <v>54.981999999999999</v>
          </cell>
          <cell r="S50">
            <v>176.61500000000001</v>
          </cell>
          <cell r="T50">
            <v>160.90899999999999</v>
          </cell>
          <cell r="U50">
            <v>163.51499999999999</v>
          </cell>
          <cell r="V50">
            <v>1989</v>
          </cell>
          <cell r="W50">
            <v>2185</v>
          </cell>
          <cell r="AA50">
            <v>19.959</v>
          </cell>
          <cell r="AB50">
            <v>18.93</v>
          </cell>
          <cell r="AC50">
            <v>407.9</v>
          </cell>
          <cell r="AD50">
            <v>493</v>
          </cell>
          <cell r="AE50">
            <v>586</v>
          </cell>
          <cell r="AI50">
            <v>10.212999999999999</v>
          </cell>
          <cell r="AJ50">
            <v>11.651999999999999</v>
          </cell>
          <cell r="AK50">
            <v>194.2</v>
          </cell>
          <cell r="AL50">
            <v>282</v>
          </cell>
          <cell r="AM50">
            <v>372</v>
          </cell>
          <cell r="AQ50">
            <v>2.3369999999999993</v>
          </cell>
          <cell r="AR50">
            <v>3.3039999999999998</v>
          </cell>
          <cell r="AX50">
            <v>0.39</v>
          </cell>
          <cell r="AY50">
            <v>0.65</v>
          </cell>
          <cell r="AZ50">
            <v>0.255</v>
          </cell>
          <cell r="BA50">
            <v>0.86499999999999999</v>
          </cell>
          <cell r="BB50">
            <v>1.0033999999999998</v>
          </cell>
          <cell r="BC50">
            <v>1.1639439999999996</v>
          </cell>
          <cell r="BD50">
            <v>1.3501750399999994</v>
          </cell>
          <cell r="BE50">
            <v>16</v>
          </cell>
          <cell r="BF50">
            <v>176.61500000000001</v>
          </cell>
          <cell r="BG50">
            <v>163.51499999999999</v>
          </cell>
          <cell r="BH50">
            <v>0</v>
          </cell>
          <cell r="BI50">
            <v>0</v>
          </cell>
          <cell r="BJ50">
            <v>19.959</v>
          </cell>
          <cell r="BK50">
            <v>0</v>
          </cell>
          <cell r="BL50">
            <v>0</v>
          </cell>
          <cell r="BM50">
            <v>0</v>
          </cell>
          <cell r="BN50">
            <v>10.212999999999999</v>
          </cell>
          <cell r="BO50">
            <v>0</v>
          </cell>
          <cell r="BP50">
            <v>0</v>
          </cell>
          <cell r="BQ50">
            <v>0</v>
          </cell>
          <cell r="BR50">
            <v>2.3369999999999993</v>
          </cell>
          <cell r="BS50">
            <v>0</v>
          </cell>
          <cell r="BT50">
            <v>0</v>
          </cell>
          <cell r="BU50">
            <v>0</v>
          </cell>
          <cell r="BV50">
            <v>0.39</v>
          </cell>
          <cell r="BW50">
            <v>0.255</v>
          </cell>
          <cell r="BX50">
            <v>0.86499999999999999</v>
          </cell>
          <cell r="BY50">
            <v>1.0033999999999998</v>
          </cell>
          <cell r="BZ50">
            <v>3.9503554000000007</v>
          </cell>
          <cell r="CA50">
            <v>5.4609940000000003</v>
          </cell>
          <cell r="CB50">
            <v>2.0496458000000004</v>
          </cell>
          <cell r="CC50">
            <v>37.381567760000003</v>
          </cell>
          <cell r="CD50">
            <v>1.6127662800000002</v>
          </cell>
          <cell r="CE50">
            <v>38.994334040000005</v>
          </cell>
          <cell r="CF50">
            <v>22.837383801518403</v>
          </cell>
          <cell r="CG50">
            <v>60.218951561518409</v>
          </cell>
          <cell r="CH50">
            <v>125.25889030000002</v>
          </cell>
          <cell r="CI50">
            <v>115.9681083</v>
          </cell>
          <cell r="CJ50">
            <v>0</v>
          </cell>
          <cell r="CK50">
            <v>0</v>
          </cell>
          <cell r="CL50">
            <v>14.155321980000002</v>
          </cell>
          <cell r="CM50">
            <v>0</v>
          </cell>
          <cell r="CN50">
            <v>0</v>
          </cell>
          <cell r="CO50">
            <v>0</v>
          </cell>
          <cell r="CP50">
            <v>7.2432638599999999</v>
          </cell>
          <cell r="CQ50">
            <v>0</v>
          </cell>
          <cell r="CR50">
            <v>0</v>
          </cell>
          <cell r="CS50">
            <v>0</v>
          </cell>
          <cell r="CT50">
            <v>1.6574471399999997</v>
          </cell>
          <cell r="CU50">
            <v>0</v>
          </cell>
          <cell r="CV50">
            <v>0</v>
          </cell>
          <cell r="CW50">
            <v>0</v>
          </cell>
          <cell r="CX50">
            <v>0.27659580000000006</v>
          </cell>
          <cell r="CY50">
            <v>0.18085110000000001</v>
          </cell>
          <cell r="CZ50">
            <v>0.61347530000000006</v>
          </cell>
          <cell r="DA50">
            <v>0.71163134799999994</v>
          </cell>
          <cell r="DB50" t="str">
            <v>USD</v>
          </cell>
          <cell r="DC50">
            <v>37164</v>
          </cell>
          <cell r="DD50">
            <v>36891</v>
          </cell>
          <cell r="DE50">
            <v>37164</v>
          </cell>
          <cell r="DF50" t="str">
            <v>EL</v>
          </cell>
          <cell r="DG50" t="str">
            <v>SRH</v>
          </cell>
          <cell r="DH50">
            <v>37134</v>
          </cell>
          <cell r="DI50" t="str">
            <v>Quarterly</v>
          </cell>
          <cell r="DJ50" t="str">
            <v>IBES Mean Estimates</v>
          </cell>
          <cell r="DK50" t="str">
            <v>There was no research report available on this company.</v>
          </cell>
        </row>
        <row r="51">
          <cell r="A51" t="str">
            <v>PAYX</v>
          </cell>
          <cell r="B51" t="str">
            <v>PAYX</v>
          </cell>
          <cell r="C51" t="str">
            <v>Paychex</v>
          </cell>
          <cell r="D51">
            <v>36.06</v>
          </cell>
          <cell r="E51">
            <v>46.5</v>
          </cell>
          <cell r="F51">
            <v>28.27</v>
          </cell>
          <cell r="G51">
            <v>374.74037900000002</v>
          </cell>
          <cell r="H51">
            <v>6.34</v>
          </cell>
          <cell r="I51">
            <v>17.307687697160883</v>
          </cell>
          <cell r="J51">
            <v>3.296995562950638</v>
          </cell>
          <cell r="M51">
            <v>0</v>
          </cell>
          <cell r="N51">
            <v>378.03737456295067</v>
          </cell>
          <cell r="O51">
            <v>-90.424000000000007</v>
          </cell>
          <cell r="P51">
            <v>96.29</v>
          </cell>
          <cell r="Q51">
            <v>5.8659999999999997</v>
          </cell>
          <cell r="S51">
            <v>925.67800000000011</v>
          </cell>
          <cell r="T51">
            <v>869.85699999999997</v>
          </cell>
          <cell r="U51">
            <v>1976.2</v>
          </cell>
          <cell r="V51">
            <v>2296.5</v>
          </cell>
          <cell r="W51">
            <v>2634.6</v>
          </cell>
          <cell r="AA51">
            <v>387.65099999999995</v>
          </cell>
          <cell r="AB51">
            <v>363.14100000000002</v>
          </cell>
          <cell r="AC51">
            <v>400.1</v>
          </cell>
          <cell r="AD51">
            <v>485.6</v>
          </cell>
          <cell r="AE51">
            <v>583.29999999999995</v>
          </cell>
          <cell r="AI51">
            <v>359.29600000000005</v>
          </cell>
          <cell r="AJ51">
            <v>336.702</v>
          </cell>
          <cell r="AK51">
            <v>371</v>
          </cell>
          <cell r="AL51">
            <v>453.7</v>
          </cell>
          <cell r="AM51">
            <v>544.4</v>
          </cell>
          <cell r="AQ51">
            <v>273.03499999999997</v>
          </cell>
          <cell r="AR51">
            <v>254.9</v>
          </cell>
          <cell r="AS51">
            <v>280.2</v>
          </cell>
          <cell r="AT51">
            <v>340.5</v>
          </cell>
          <cell r="AU51">
            <v>408.3</v>
          </cell>
          <cell r="AX51">
            <v>0.73</v>
          </cell>
          <cell r="AY51">
            <v>0.68</v>
          </cell>
          <cell r="AZ51">
            <v>0.73899999999999999</v>
          </cell>
          <cell r="BA51">
            <v>0.86099999999999999</v>
          </cell>
          <cell r="BB51">
            <v>1.0452539999999999</v>
          </cell>
          <cell r="BC51">
            <v>1.2689383559999998</v>
          </cell>
          <cell r="BD51">
            <v>1.5404911641839998</v>
          </cell>
          <cell r="BE51">
            <v>21.400000000000002</v>
          </cell>
          <cell r="BF51">
            <v>925.67800000000011</v>
          </cell>
          <cell r="BG51">
            <v>1515.2237500000001</v>
          </cell>
          <cell r="BH51">
            <v>2163.0416666666665</v>
          </cell>
          <cell r="BI51">
            <v>2493.7249999999995</v>
          </cell>
          <cell r="BJ51">
            <v>387.65099999999995</v>
          </cell>
          <cell r="BK51">
            <v>373.68416666666667</v>
          </cell>
          <cell r="BL51">
            <v>449.97500000000002</v>
          </cell>
          <cell r="BM51">
            <v>542.59166666666658</v>
          </cell>
          <cell r="BN51">
            <v>359.29600000000005</v>
          </cell>
          <cell r="BO51">
            <v>216.41666666666663</v>
          </cell>
          <cell r="BP51">
            <v>419.24166666666667</v>
          </cell>
          <cell r="BQ51">
            <v>506.60833333333323</v>
          </cell>
          <cell r="BR51">
            <v>273.03499999999997</v>
          </cell>
          <cell r="BS51">
            <v>269.6583333333333</v>
          </cell>
          <cell r="BT51">
            <v>315.375</v>
          </cell>
          <cell r="BU51">
            <v>380.04999999999995</v>
          </cell>
          <cell r="BV51">
            <v>0.73</v>
          </cell>
          <cell r="BW51">
            <v>0.7144166666666667</v>
          </cell>
          <cell r="BX51">
            <v>0.8101666666666667</v>
          </cell>
          <cell r="BY51">
            <v>0.96848149999999988</v>
          </cell>
          <cell r="BZ51">
            <v>25.574473200000003</v>
          </cell>
          <cell r="CA51">
            <v>32.978730000000006</v>
          </cell>
          <cell r="CB51">
            <v>20.049649400000003</v>
          </cell>
          <cell r="CC51">
            <v>-64.130509280000012</v>
          </cell>
          <cell r="CD51">
            <v>68.290793800000017</v>
          </cell>
          <cell r="CE51">
            <v>4.1602845200000003</v>
          </cell>
          <cell r="CF51">
            <v>9668.1067043585444</v>
          </cell>
          <cell r="CG51">
            <v>9603.9761950785451</v>
          </cell>
          <cell r="CH51">
            <v>656.50935116000016</v>
          </cell>
          <cell r="CI51">
            <v>1074.6269879750002</v>
          </cell>
          <cell r="CJ51">
            <v>1534.0724108333334</v>
          </cell>
          <cell r="CK51">
            <v>1768.5996444999998</v>
          </cell>
          <cell r="CL51">
            <v>274.92984222000001</v>
          </cell>
          <cell r="CM51">
            <v>265.02428468333335</v>
          </cell>
          <cell r="CN51">
            <v>319.13126950000003</v>
          </cell>
          <cell r="CO51">
            <v>384.81686183333329</v>
          </cell>
          <cell r="CP51">
            <v>254.81990912000006</v>
          </cell>
          <cell r="CQ51">
            <v>153.48702833333331</v>
          </cell>
          <cell r="CR51">
            <v>297.33457483333336</v>
          </cell>
          <cell r="CS51">
            <v>359.29676216666661</v>
          </cell>
          <cell r="CT51">
            <v>193.6418827</v>
          </cell>
          <cell r="CU51">
            <v>191.24708316666667</v>
          </cell>
          <cell r="CV51">
            <v>223.67025750000002</v>
          </cell>
          <cell r="CW51">
            <v>269.539061</v>
          </cell>
          <cell r="CX51">
            <v>0.51773060000000004</v>
          </cell>
          <cell r="CY51">
            <v>0.50667858833333346</v>
          </cell>
          <cell r="CZ51">
            <v>0.57458640333333344</v>
          </cell>
          <cell r="DA51">
            <v>0.68686644942999997</v>
          </cell>
          <cell r="DB51" t="str">
            <v>USD</v>
          </cell>
          <cell r="DC51">
            <v>37225</v>
          </cell>
          <cell r="DD51">
            <v>37042</v>
          </cell>
          <cell r="DE51">
            <v>37225</v>
          </cell>
          <cell r="DF51" t="str">
            <v>SRH</v>
          </cell>
          <cell r="DG51" t="str">
            <v>DP</v>
          </cell>
          <cell r="DH51">
            <v>37270</v>
          </cell>
          <cell r="DI51" t="str">
            <v>10-Q, 10-K 2001</v>
          </cell>
          <cell r="DJ51" t="str">
            <v>LB 2 January 2002</v>
          </cell>
        </row>
        <row r="52">
          <cell r="A52" t="str">
            <v>PUB</v>
          </cell>
          <cell r="B52" t="str">
            <v>438042</v>
          </cell>
          <cell r="C52" t="str">
            <v>Publicis Groupe</v>
          </cell>
          <cell r="D52">
            <v>28</v>
          </cell>
          <cell r="E52">
            <v>38.770000000000003</v>
          </cell>
          <cell r="F52">
            <v>15.83</v>
          </cell>
          <cell r="G52">
            <v>139.41200000000001</v>
          </cell>
          <cell r="H52">
            <v>1.023633</v>
          </cell>
          <cell r="I52">
            <v>6.39</v>
          </cell>
          <cell r="J52">
            <v>2.5004775572519081E-2</v>
          </cell>
          <cell r="K52">
            <v>0</v>
          </cell>
          <cell r="L52">
            <v>0</v>
          </cell>
          <cell r="M52">
            <v>0</v>
          </cell>
          <cell r="N52">
            <v>139.41200000000001</v>
          </cell>
          <cell r="O52">
            <v>618</v>
          </cell>
          <cell r="P52">
            <v>590</v>
          </cell>
          <cell r="Q52">
            <v>1208</v>
          </cell>
          <cell r="S52">
            <v>2231</v>
          </cell>
          <cell r="T52">
            <v>1770</v>
          </cell>
          <cell r="U52">
            <v>2455</v>
          </cell>
          <cell r="V52">
            <v>2580</v>
          </cell>
          <cell r="W52">
            <v>2683.5</v>
          </cell>
          <cell r="AA52">
            <v>392</v>
          </cell>
          <cell r="AB52">
            <v>334</v>
          </cell>
          <cell r="AC52">
            <v>424.2</v>
          </cell>
          <cell r="AD52">
            <v>456.6</v>
          </cell>
          <cell r="AE52">
            <v>484.2</v>
          </cell>
          <cell r="AI52">
            <v>319</v>
          </cell>
          <cell r="AJ52">
            <v>275</v>
          </cell>
          <cell r="AK52">
            <v>381.2</v>
          </cell>
          <cell r="AL52">
            <v>409.2</v>
          </cell>
          <cell r="AM52">
            <v>433.1</v>
          </cell>
          <cell r="AQ52">
            <v>208.2</v>
          </cell>
          <cell r="AR52">
            <v>176</v>
          </cell>
          <cell r="AS52">
            <v>142.9</v>
          </cell>
          <cell r="AT52">
            <v>149.6</v>
          </cell>
          <cell r="AU52">
            <v>168.2</v>
          </cell>
          <cell r="AX52">
            <v>0.39</v>
          </cell>
          <cell r="AY52">
            <v>0.65</v>
          </cell>
          <cell r="AZ52">
            <v>1.1040000000000001</v>
          </cell>
          <cell r="BA52">
            <v>1.2690000000000001</v>
          </cell>
          <cell r="BB52">
            <v>1.4631570000000003</v>
          </cell>
          <cell r="BC52">
            <v>1.6870200210000004</v>
          </cell>
          <cell r="BD52">
            <v>1.9451340842130005</v>
          </cell>
          <cell r="BE52">
            <v>15.3</v>
          </cell>
          <cell r="BF52">
            <v>2231</v>
          </cell>
          <cell r="BG52">
            <v>2455</v>
          </cell>
          <cell r="BH52">
            <v>2580</v>
          </cell>
          <cell r="BI52">
            <v>2683.5</v>
          </cell>
          <cell r="BJ52">
            <v>392</v>
          </cell>
          <cell r="BK52">
            <v>424.2</v>
          </cell>
          <cell r="BL52">
            <v>456.6</v>
          </cell>
          <cell r="BM52">
            <v>484.2</v>
          </cell>
          <cell r="BN52">
            <v>319</v>
          </cell>
          <cell r="BO52">
            <v>381.2</v>
          </cell>
          <cell r="BP52">
            <v>409.2</v>
          </cell>
          <cell r="BQ52">
            <v>433.1</v>
          </cell>
          <cell r="BR52">
            <v>208.2</v>
          </cell>
          <cell r="BS52">
            <v>142.9</v>
          </cell>
          <cell r="BT52">
            <v>149.6</v>
          </cell>
          <cell r="BU52">
            <v>168.2</v>
          </cell>
          <cell r="BV52">
            <v>0</v>
          </cell>
          <cell r="BW52">
            <v>1.1040000000000001</v>
          </cell>
          <cell r="BX52">
            <v>1.2690000000000001</v>
          </cell>
          <cell r="BY52">
            <v>1.4631570000000003</v>
          </cell>
          <cell r="BZ52">
            <v>17.169487999999998</v>
          </cell>
          <cell r="CA52">
            <v>23.773608920000001</v>
          </cell>
          <cell r="CB52">
            <v>9.7068926799999993</v>
          </cell>
          <cell r="CC52">
            <v>378.955128</v>
          </cell>
          <cell r="CD52">
            <v>361.78564</v>
          </cell>
          <cell r="CE52">
            <v>740.740768</v>
          </cell>
          <cell r="CF52">
            <v>2393.632661056</v>
          </cell>
          <cell r="CG52">
            <v>2772.587789056</v>
          </cell>
          <cell r="CH52">
            <v>1368.0402759999999</v>
          </cell>
          <cell r="CI52">
            <v>1505.39618</v>
          </cell>
          <cell r="CJ52">
            <v>1582.0456799999999</v>
          </cell>
          <cell r="CK52">
            <v>1645.5114659999999</v>
          </cell>
          <cell r="CL52">
            <v>240.37283199999999</v>
          </cell>
          <cell r="CM52">
            <v>260.11774319999995</v>
          </cell>
          <cell r="CN52">
            <v>279.98529359999998</v>
          </cell>
          <cell r="CO52">
            <v>296.90950319999996</v>
          </cell>
          <cell r="CP52">
            <v>195.60952399999999</v>
          </cell>
          <cell r="CQ52">
            <v>233.75031519999999</v>
          </cell>
          <cell r="CR52">
            <v>250.91980319999999</v>
          </cell>
          <cell r="CS52">
            <v>265.57518759999999</v>
          </cell>
          <cell r="CT52">
            <v>127.66740719999999</v>
          </cell>
          <cell r="CU52">
            <v>87.625708399999994</v>
          </cell>
          <cell r="CV52">
            <v>91.734121599999995</v>
          </cell>
          <cell r="CW52">
            <v>103.13956719999999</v>
          </cell>
          <cell r="CX52">
            <v>0</v>
          </cell>
          <cell r="CY52">
            <v>0.67696838400000003</v>
          </cell>
          <cell r="CZ52">
            <v>0.77814572400000004</v>
          </cell>
          <cell r="DA52">
            <v>0.89720201977200009</v>
          </cell>
          <cell r="DB52" t="str">
            <v>EUR</v>
          </cell>
          <cell r="DC52">
            <v>37072</v>
          </cell>
          <cell r="DD52">
            <v>36891</v>
          </cell>
          <cell r="DE52">
            <v>37072</v>
          </cell>
          <cell r="DF52" t="str">
            <v>SJ</v>
          </cell>
          <cell r="DG52" t="str">
            <v>SJ</v>
          </cell>
          <cell r="DH52">
            <v>37210</v>
          </cell>
          <cell r="DI52" t="str">
            <v>Quarterly</v>
          </cell>
          <cell r="DJ52" t="str">
            <v>LB research as of November 13, 2001</v>
          </cell>
          <cell r="DK52" t="str">
            <v>There was no research report available on this company.</v>
          </cell>
        </row>
        <row r="53">
          <cell r="A53" t="str">
            <v>PUBN</v>
          </cell>
          <cell r="B53" t="str">
            <v>506474</v>
          </cell>
          <cell r="C53" t="str">
            <v>Publigroupe</v>
          </cell>
          <cell r="D53">
            <v>300</v>
          </cell>
          <cell r="E53">
            <v>820</v>
          </cell>
          <cell r="F53">
            <v>186.75</v>
          </cell>
          <cell r="G53">
            <v>2.3719999999999999</v>
          </cell>
          <cell r="H53">
            <v>6.34</v>
          </cell>
          <cell r="I53">
            <v>17.307687697160883</v>
          </cell>
          <cell r="J53">
            <v>3.633939827373613</v>
          </cell>
          <cell r="M53">
            <v>0</v>
          </cell>
          <cell r="N53">
            <v>2.3719999999999999</v>
          </cell>
          <cell r="O53">
            <v>-82.126000000000005</v>
          </cell>
          <cell r="P53">
            <v>245.21</v>
          </cell>
          <cell r="Q53">
            <v>163.084</v>
          </cell>
          <cell r="S53">
            <v>554.40000000000009</v>
          </cell>
          <cell r="T53">
            <v>569.20000000000005</v>
          </cell>
          <cell r="U53">
            <v>538.29999999999995</v>
          </cell>
          <cell r="V53">
            <v>585.70000000000005</v>
          </cell>
          <cell r="W53">
            <v>667.9</v>
          </cell>
          <cell r="AA53">
            <v>387.65099999999995</v>
          </cell>
          <cell r="AB53">
            <v>47.2</v>
          </cell>
          <cell r="AC53">
            <v>24.9</v>
          </cell>
          <cell r="AD53">
            <v>57.5</v>
          </cell>
          <cell r="AE53">
            <v>79.3</v>
          </cell>
          <cell r="AI53">
            <v>359.29600000000005</v>
          </cell>
          <cell r="AJ53">
            <v>32.599999999999994</v>
          </cell>
          <cell r="AK53">
            <v>8.9</v>
          </cell>
          <cell r="AL53">
            <v>40.299999999999997</v>
          </cell>
          <cell r="AM53">
            <v>61.000000000000007</v>
          </cell>
          <cell r="AQ53">
            <v>273.03499999999997</v>
          </cell>
          <cell r="AR53">
            <v>139.9</v>
          </cell>
          <cell r="AS53">
            <v>12.9</v>
          </cell>
          <cell r="AT53">
            <v>78.599999999999994</v>
          </cell>
          <cell r="AU53">
            <v>82.399999999999991</v>
          </cell>
          <cell r="AX53">
            <v>0.73</v>
          </cell>
          <cell r="AY53">
            <v>0.68</v>
          </cell>
          <cell r="AZ53">
            <v>0.73899999999999999</v>
          </cell>
          <cell r="BA53">
            <v>0.86</v>
          </cell>
          <cell r="BB53">
            <v>1.04318</v>
          </cell>
          <cell r="BC53">
            <v>1.2653773400000001</v>
          </cell>
          <cell r="BD53">
            <v>1.5349027134200002</v>
          </cell>
          <cell r="BE53">
            <v>21.3</v>
          </cell>
          <cell r="BF53">
            <v>554.40000000000009</v>
          </cell>
          <cell r="BG53">
            <v>538.29999999999995</v>
          </cell>
          <cell r="BH53">
            <v>585.70000000000005</v>
          </cell>
          <cell r="BI53">
            <v>667.9</v>
          </cell>
          <cell r="BJ53">
            <v>0</v>
          </cell>
          <cell r="BK53">
            <v>24.9</v>
          </cell>
          <cell r="BL53">
            <v>57.5</v>
          </cell>
          <cell r="BM53">
            <v>79.3</v>
          </cell>
          <cell r="BN53">
            <v>0</v>
          </cell>
          <cell r="BO53">
            <v>8.9</v>
          </cell>
          <cell r="BP53">
            <v>40.299999999999997</v>
          </cell>
          <cell r="BQ53">
            <v>61.000000000000007</v>
          </cell>
          <cell r="BR53">
            <v>0</v>
          </cell>
          <cell r="BS53">
            <v>12.9</v>
          </cell>
          <cell r="BT53">
            <v>78.599999999999994</v>
          </cell>
          <cell r="BU53">
            <v>82.399999999999991</v>
          </cell>
          <cell r="BV53">
            <v>0</v>
          </cell>
          <cell r="BW53">
            <v>0</v>
          </cell>
          <cell r="BX53">
            <v>0</v>
          </cell>
          <cell r="BY53">
            <v>0</v>
          </cell>
          <cell r="BZ53">
            <v>176.30876999999998</v>
          </cell>
          <cell r="CA53">
            <v>481.91063799999995</v>
          </cell>
          <cell r="CB53">
            <v>109.752209325</v>
          </cell>
          <cell r="CC53">
            <v>-48.2651134834</v>
          </cell>
          <cell r="CD53">
            <v>144.10891163899998</v>
          </cell>
          <cell r="CE53">
            <v>95.843798155599998</v>
          </cell>
          <cell r="CF53">
            <v>418.20440243999991</v>
          </cell>
          <cell r="CG53">
            <v>369.93928895659991</v>
          </cell>
          <cell r="CH53">
            <v>325.81860696000001</v>
          </cell>
          <cell r="CI53">
            <v>316.35670296999996</v>
          </cell>
          <cell r="CJ53">
            <v>344.21348862999997</v>
          </cell>
          <cell r="CK53">
            <v>392.52209160999996</v>
          </cell>
          <cell r="CL53">
            <v>0</v>
          </cell>
          <cell r="CM53">
            <v>14.633627909999998</v>
          </cell>
          <cell r="CN53">
            <v>33.792514249999996</v>
          </cell>
          <cell r="CO53">
            <v>46.604284869999994</v>
          </cell>
          <cell r="CP53">
            <v>0</v>
          </cell>
          <cell r="CQ53">
            <v>5.2304935099999996</v>
          </cell>
          <cell r="CR53">
            <v>23.684144769999996</v>
          </cell>
          <cell r="CS53">
            <v>35.849449900000003</v>
          </cell>
          <cell r="CT53">
            <v>0</v>
          </cell>
          <cell r="CU53">
            <v>7.5812771099999994</v>
          </cell>
          <cell r="CV53">
            <v>46.192897739999992</v>
          </cell>
          <cell r="CW53">
            <v>48.426142159999991</v>
          </cell>
          <cell r="CX53">
            <v>0</v>
          </cell>
          <cell r="CY53">
            <v>0</v>
          </cell>
          <cell r="CZ53">
            <v>0</v>
          </cell>
          <cell r="DA53">
            <v>0</v>
          </cell>
          <cell r="DB53" t="str">
            <v>CHF</v>
          </cell>
          <cell r="DC53">
            <v>37072</v>
          </cell>
          <cell r="DD53">
            <v>36891</v>
          </cell>
          <cell r="DE53">
            <v>37072</v>
          </cell>
          <cell r="DF53" t="str">
            <v>SJ</v>
          </cell>
          <cell r="DG53" t="str">
            <v>SJ</v>
          </cell>
          <cell r="DH53">
            <v>37169</v>
          </cell>
          <cell r="DI53" t="str">
            <v>Quarterly</v>
          </cell>
          <cell r="DJ53" t="str">
            <v>DB September 2001</v>
          </cell>
        </row>
        <row r="54">
          <cell r="A54" t="str">
            <v>QBR</v>
          </cell>
          <cell r="B54" t="str">
            <v>*QBR.B</v>
          </cell>
          <cell r="C54" t="str">
            <v>Quebecor</v>
          </cell>
          <cell r="D54">
            <v>12.442092000000001</v>
          </cell>
          <cell r="E54">
            <v>19.658505359999999</v>
          </cell>
          <cell r="F54">
            <v>8.5663803420000004</v>
          </cell>
          <cell r="G54">
            <v>140.79</v>
          </cell>
          <cell r="I54">
            <v>4.8680000000000003</v>
          </cell>
          <cell r="M54">
            <v>0</v>
          </cell>
          <cell r="N54">
            <v>140.79</v>
          </cell>
          <cell r="O54">
            <v>2308.692</v>
          </cell>
          <cell r="P54">
            <v>1.9079999999999999</v>
          </cell>
          <cell r="Q54">
            <v>2310.6</v>
          </cell>
          <cell r="S54">
            <v>6412.0160000000014</v>
          </cell>
          <cell r="T54">
            <v>6521.0770000000002</v>
          </cell>
          <cell r="U54">
            <v>6294.6</v>
          </cell>
          <cell r="V54">
            <v>6381</v>
          </cell>
          <cell r="W54">
            <v>6541.4</v>
          </cell>
          <cell r="AA54">
            <v>1016.3330000000001</v>
          </cell>
          <cell r="AB54">
            <v>1069.8820000000001</v>
          </cell>
          <cell r="AC54">
            <v>967.8</v>
          </cell>
          <cell r="AD54">
            <v>907.9</v>
          </cell>
          <cell r="AE54">
            <v>969.5</v>
          </cell>
          <cell r="AI54">
            <v>684.63100000000009</v>
          </cell>
          <cell r="AJ54">
            <v>724.803</v>
          </cell>
          <cell r="AK54">
            <v>631.20000000000005</v>
          </cell>
          <cell r="AL54">
            <v>582.9</v>
          </cell>
          <cell r="AM54">
            <v>639.5</v>
          </cell>
          <cell r="AQ54">
            <v>280.80999999999995</v>
          </cell>
          <cell r="AR54">
            <v>293.39999999999998</v>
          </cell>
          <cell r="AS54">
            <v>242.4</v>
          </cell>
          <cell r="AT54">
            <v>222.9</v>
          </cell>
          <cell r="AU54">
            <v>272.10000000000002</v>
          </cell>
          <cell r="AX54">
            <v>1.8499999999999996</v>
          </cell>
          <cell r="AY54">
            <v>1.93</v>
          </cell>
          <cell r="AZ54">
            <v>1.08</v>
          </cell>
          <cell r="BA54">
            <v>1.798</v>
          </cell>
          <cell r="BB54" t="e">
            <v>#N/A</v>
          </cell>
          <cell r="BC54" t="e">
            <v>#N/A</v>
          </cell>
          <cell r="BD54" t="e">
            <v>#N/A</v>
          </cell>
          <cell r="BE54" t="e">
            <v>#N/A</v>
          </cell>
          <cell r="BF54">
            <v>6412.0160000000014</v>
          </cell>
          <cell r="BG54">
            <v>6294.6</v>
          </cell>
          <cell r="BH54">
            <v>6381</v>
          </cell>
          <cell r="BI54">
            <v>6541.4</v>
          </cell>
          <cell r="BJ54">
            <v>1016.3330000000001</v>
          </cell>
          <cell r="BK54">
            <v>967.8</v>
          </cell>
          <cell r="BL54">
            <v>907.9</v>
          </cell>
          <cell r="BM54">
            <v>969.5</v>
          </cell>
          <cell r="BN54">
            <v>684.63100000000009</v>
          </cell>
          <cell r="BO54">
            <v>631.20000000000005</v>
          </cell>
          <cell r="BP54">
            <v>582.9</v>
          </cell>
          <cell r="BQ54">
            <v>639.5</v>
          </cell>
          <cell r="BR54">
            <v>280.80999999999995</v>
          </cell>
          <cell r="BS54">
            <v>242.4</v>
          </cell>
          <cell r="BT54">
            <v>222.9</v>
          </cell>
          <cell r="BU54">
            <v>272.10000000000002</v>
          </cell>
          <cell r="BV54">
            <v>1.8499999999999996</v>
          </cell>
          <cell r="BW54">
            <v>1.08</v>
          </cell>
          <cell r="BX54">
            <v>1.798</v>
          </cell>
          <cell r="BY54">
            <v>0</v>
          </cell>
          <cell r="BZ54">
            <v>8.8241804882400015</v>
          </cell>
          <cell r="CA54">
            <v>13.942205171419202</v>
          </cell>
          <cell r="CB54">
            <v>6.0754482661532405</v>
          </cell>
          <cell r="CC54">
            <v>1637.3705402400001</v>
          </cell>
          <cell r="CD54">
            <v>1.3531917600000001</v>
          </cell>
          <cell r="CE54">
            <v>1638.7237320000002</v>
          </cell>
          <cell r="CF54">
            <v>1242.3563709393097</v>
          </cell>
          <cell r="CG54">
            <v>2879.7269111793098</v>
          </cell>
          <cell r="CH54">
            <v>4547.5299875200017</v>
          </cell>
          <cell r="CI54">
            <v>4464.2562120000011</v>
          </cell>
          <cell r="CJ54">
            <v>4525.5328200000004</v>
          </cell>
          <cell r="CK54">
            <v>4639.2917080000007</v>
          </cell>
          <cell r="CL54">
            <v>720.80369026000017</v>
          </cell>
          <cell r="CM54">
            <v>686.38311600000009</v>
          </cell>
          <cell r="CN54">
            <v>643.90083800000002</v>
          </cell>
          <cell r="CO54">
            <v>687.58879000000002</v>
          </cell>
          <cell r="CP54">
            <v>485.55399782000012</v>
          </cell>
          <cell r="CQ54">
            <v>447.65966400000008</v>
          </cell>
          <cell r="CR54">
            <v>413.40433800000005</v>
          </cell>
          <cell r="CS54">
            <v>453.54619000000002</v>
          </cell>
          <cell r="CT54">
            <v>199.15606819999999</v>
          </cell>
          <cell r="CU54">
            <v>171.91492800000003</v>
          </cell>
          <cell r="CV54">
            <v>158.08513800000003</v>
          </cell>
          <cell r="CW54">
            <v>192.97876200000005</v>
          </cell>
          <cell r="CX54">
            <v>1.3120569999999998</v>
          </cell>
          <cell r="CY54">
            <v>0.76595760000000013</v>
          </cell>
          <cell r="CZ54">
            <v>1.2751775600000002</v>
          </cell>
          <cell r="DA54">
            <v>0</v>
          </cell>
          <cell r="DB54" t="str">
            <v>USD</v>
          </cell>
          <cell r="DC54">
            <v>37164</v>
          </cell>
          <cell r="DD54">
            <v>36891</v>
          </cell>
          <cell r="DE54">
            <v>37164</v>
          </cell>
          <cell r="DF54" t="str">
            <v>SJ</v>
          </cell>
          <cell r="DG54" t="str">
            <v>SJ</v>
          </cell>
          <cell r="DH54">
            <v>37210</v>
          </cell>
          <cell r="DI54" t="str">
            <v>Quarterly</v>
          </cell>
          <cell r="DJ54" t="str">
            <v>LB research as of November 13, 2001</v>
          </cell>
        </row>
        <row r="55">
          <cell r="A55" t="str">
            <v>REY</v>
          </cell>
          <cell r="B55" t="str">
            <v>REY</v>
          </cell>
          <cell r="C55" t="str">
            <v>Reynolds &amp; Reynolds</v>
          </cell>
          <cell r="D55">
            <v>26.1</v>
          </cell>
          <cell r="E55">
            <v>26.310000000000002</v>
          </cell>
          <cell r="F55">
            <v>18.240000000000002</v>
          </cell>
          <cell r="G55">
            <v>71.655259000000001</v>
          </cell>
          <cell r="H55">
            <v>0.4</v>
          </cell>
          <cell r="I55">
            <v>4.57</v>
          </cell>
          <cell r="J55">
            <v>0.32996168582375485</v>
          </cell>
          <cell r="K55">
            <v>0</v>
          </cell>
          <cell r="L55">
            <v>0</v>
          </cell>
          <cell r="M55">
            <v>0</v>
          </cell>
          <cell r="N55">
            <v>71.985220685823762</v>
          </cell>
          <cell r="O55">
            <v>203.22099999999995</v>
          </cell>
          <cell r="P55">
            <v>120.617</v>
          </cell>
          <cell r="Q55">
            <v>323.83799999999997</v>
          </cell>
          <cell r="S55">
            <v>554.40000000000009</v>
          </cell>
          <cell r="T55">
            <v>924.35</v>
          </cell>
          <cell r="U55">
            <v>969.64</v>
          </cell>
          <cell r="V55">
            <v>1027.2650000000001</v>
          </cell>
          <cell r="W55">
            <v>667.9</v>
          </cell>
          <cell r="AB55">
            <v>47.2</v>
          </cell>
          <cell r="AC55">
            <v>24.9</v>
          </cell>
          <cell r="AD55">
            <v>57.5</v>
          </cell>
          <cell r="AE55">
            <v>79.3</v>
          </cell>
          <cell r="AJ55">
            <v>165.738</v>
          </cell>
          <cell r="AK55">
            <v>170.535</v>
          </cell>
          <cell r="AL55">
            <v>181.51300000000001</v>
          </cell>
          <cell r="AM55">
            <v>61.000000000000007</v>
          </cell>
          <cell r="AR55">
            <v>106.71700000000001</v>
          </cell>
          <cell r="AS55">
            <v>109.306</v>
          </cell>
          <cell r="AT55">
            <v>107.23699999999999</v>
          </cell>
          <cell r="AU55">
            <v>82.399999999999991</v>
          </cell>
          <cell r="AY55">
            <v>1.34</v>
          </cell>
          <cell r="AZ55">
            <v>1.46</v>
          </cell>
          <cell r="BA55">
            <v>1.5</v>
          </cell>
          <cell r="BB55">
            <v>1.665</v>
          </cell>
          <cell r="BC55">
            <v>1.8481500000000002</v>
          </cell>
          <cell r="BD55">
            <v>2.0514465000000004</v>
          </cell>
          <cell r="BE55">
            <v>11</v>
          </cell>
          <cell r="BF55">
            <v>0</v>
          </cell>
          <cell r="BG55">
            <v>984.0462500000001</v>
          </cell>
          <cell r="BH55">
            <v>0</v>
          </cell>
          <cell r="BI55">
            <v>0</v>
          </cell>
          <cell r="BJ55">
            <v>0</v>
          </cell>
          <cell r="BK55">
            <v>0</v>
          </cell>
          <cell r="BL55">
            <v>0</v>
          </cell>
          <cell r="BM55">
            <v>0</v>
          </cell>
          <cell r="BN55">
            <v>0</v>
          </cell>
          <cell r="BO55">
            <v>173.27950000000001</v>
          </cell>
          <cell r="BP55">
            <v>0</v>
          </cell>
          <cell r="BQ55">
            <v>0</v>
          </cell>
          <cell r="BR55">
            <v>0</v>
          </cell>
          <cell r="BS55">
            <v>108.78874999999999</v>
          </cell>
          <cell r="BT55">
            <v>0</v>
          </cell>
          <cell r="BU55">
            <v>0</v>
          </cell>
          <cell r="BV55">
            <v>0</v>
          </cell>
          <cell r="BW55">
            <v>1.47</v>
          </cell>
          <cell r="BX55">
            <v>1.54125</v>
          </cell>
          <cell r="BY55">
            <v>1.7107875000000001</v>
          </cell>
          <cell r="BZ55">
            <v>18.510642000000004</v>
          </cell>
          <cell r="CA55">
            <v>18.659578200000002</v>
          </cell>
          <cell r="CB55">
            <v>12.936172800000003</v>
          </cell>
          <cell r="CC55">
            <v>144.12839761999999</v>
          </cell>
          <cell r="CD55">
            <v>85.543988740000017</v>
          </cell>
          <cell r="CE55">
            <v>229.67238635999999</v>
          </cell>
          <cell r="CF55">
            <v>1332.4926494062784</v>
          </cell>
          <cell r="CG55">
            <v>1476.6210470262783</v>
          </cell>
          <cell r="CH55">
            <v>0</v>
          </cell>
          <cell r="CI55">
            <v>697.90528142500011</v>
          </cell>
          <cell r="CJ55">
            <v>0</v>
          </cell>
          <cell r="CK55">
            <v>0</v>
          </cell>
          <cell r="CL55">
            <v>0</v>
          </cell>
          <cell r="CM55">
            <v>0</v>
          </cell>
          <cell r="CN55">
            <v>0</v>
          </cell>
          <cell r="CO55">
            <v>0</v>
          </cell>
          <cell r="CP55">
            <v>0</v>
          </cell>
          <cell r="CQ55">
            <v>122.89328699000002</v>
          </cell>
          <cell r="CR55">
            <v>0</v>
          </cell>
          <cell r="CS55">
            <v>0</v>
          </cell>
          <cell r="CT55">
            <v>0</v>
          </cell>
          <cell r="CU55">
            <v>77.155157275000008</v>
          </cell>
          <cell r="CV55">
            <v>0</v>
          </cell>
          <cell r="CW55">
            <v>0</v>
          </cell>
          <cell r="CX55">
            <v>0</v>
          </cell>
          <cell r="CY55">
            <v>1.0425534000000001</v>
          </cell>
          <cell r="CZ55">
            <v>1.0930853250000001</v>
          </cell>
          <cell r="DA55">
            <v>1.2133247107500003</v>
          </cell>
          <cell r="DB55" t="str">
            <v>USD</v>
          </cell>
          <cell r="DC55">
            <v>37072</v>
          </cell>
          <cell r="DD55">
            <v>36799</v>
          </cell>
          <cell r="DE55">
            <v>37072</v>
          </cell>
          <cell r="DF55" t="str">
            <v>DP</v>
          </cell>
          <cell r="DG55" t="str">
            <v>DP</v>
          </cell>
          <cell r="DH55">
            <v>37125</v>
          </cell>
          <cell r="DI55" t="str">
            <v>10Q, 10K, Rob. Stephens report</v>
          </cell>
          <cell r="DJ55" t="str">
            <v>Robertson Stephens, 25 July 2001</v>
          </cell>
        </row>
        <row r="56">
          <cell r="A56" t="str">
            <v>DNY</v>
          </cell>
          <cell r="B56" t="str">
            <v>DNY</v>
          </cell>
          <cell r="C56" t="str">
            <v>R.R.Donnelley</v>
          </cell>
          <cell r="D56">
            <v>30.38</v>
          </cell>
          <cell r="E56">
            <v>31.900000000000002</v>
          </cell>
          <cell r="F56">
            <v>24.3</v>
          </cell>
          <cell r="G56">
            <v>114.50510199999999</v>
          </cell>
          <cell r="H56">
            <v>18.032</v>
          </cell>
          <cell r="I56">
            <v>30.13</v>
          </cell>
          <cell r="J56">
            <v>0.1483870967741939</v>
          </cell>
          <cell r="M56">
            <v>0</v>
          </cell>
          <cell r="N56">
            <v>114.65348909677419</v>
          </cell>
          <cell r="O56">
            <v>1057.1899999999998</v>
          </cell>
          <cell r="P56">
            <v>40.707000000000001</v>
          </cell>
          <cell r="Q56">
            <v>1097.8969999999999</v>
          </cell>
          <cell r="S56">
            <v>5482.4970000000012</v>
          </cell>
          <cell r="T56">
            <v>5764.335</v>
          </cell>
          <cell r="U56">
            <v>5340.5</v>
          </cell>
          <cell r="V56">
            <v>5245.8</v>
          </cell>
          <cell r="W56">
            <v>5415.3</v>
          </cell>
          <cell r="AA56">
            <v>764.024</v>
          </cell>
          <cell r="AB56">
            <v>891.44200000000001</v>
          </cell>
          <cell r="AC56">
            <v>713.1</v>
          </cell>
          <cell r="AD56">
            <v>700.4</v>
          </cell>
          <cell r="AE56">
            <v>744.9</v>
          </cell>
          <cell r="AI56">
            <v>377.97700000000009</v>
          </cell>
          <cell r="AJ56">
            <v>501.04</v>
          </cell>
          <cell r="AK56">
            <v>338.2</v>
          </cell>
          <cell r="AL56">
            <v>335.4</v>
          </cell>
          <cell r="AM56">
            <v>369.2</v>
          </cell>
          <cell r="AQ56">
            <v>192.01502499999998</v>
          </cell>
          <cell r="AR56">
            <v>266.89999999999998</v>
          </cell>
          <cell r="AS56">
            <v>172</v>
          </cell>
          <cell r="AT56">
            <v>177.9</v>
          </cell>
          <cell r="AU56">
            <v>203.9</v>
          </cell>
          <cell r="AX56">
            <v>1.5891058160282128</v>
          </cell>
          <cell r="AY56">
            <v>2.17</v>
          </cell>
          <cell r="AZ56">
            <v>1.47</v>
          </cell>
          <cell r="BA56">
            <v>1.4950000000000001</v>
          </cell>
          <cell r="BB56">
            <v>1.6220750000000002</v>
          </cell>
          <cell r="BC56">
            <v>1.7599513750000002</v>
          </cell>
          <cell r="BD56">
            <v>1.9095472418750001</v>
          </cell>
          <cell r="BE56">
            <v>8.5</v>
          </cell>
          <cell r="BF56">
            <v>5482.4970000000012</v>
          </cell>
          <cell r="BG56">
            <v>5340.5</v>
          </cell>
          <cell r="BH56">
            <v>5245.8</v>
          </cell>
          <cell r="BI56">
            <v>5415.3</v>
          </cell>
          <cell r="BJ56">
            <v>764.024</v>
          </cell>
          <cell r="BK56">
            <v>713.1</v>
          </cell>
          <cell r="BL56">
            <v>700.4</v>
          </cell>
          <cell r="BM56">
            <v>744.9</v>
          </cell>
          <cell r="BN56">
            <v>377.97700000000009</v>
          </cell>
          <cell r="BO56">
            <v>338.2</v>
          </cell>
          <cell r="BP56">
            <v>335.4</v>
          </cell>
          <cell r="BQ56">
            <v>369.2</v>
          </cell>
          <cell r="BR56">
            <v>192.01502499999998</v>
          </cell>
          <cell r="BS56">
            <v>172</v>
          </cell>
          <cell r="BT56">
            <v>177.9</v>
          </cell>
          <cell r="BU56">
            <v>203.9</v>
          </cell>
          <cell r="BV56">
            <v>1.5891058160282128</v>
          </cell>
          <cell r="BW56">
            <v>1.47</v>
          </cell>
          <cell r="BX56">
            <v>1.4950000000000001</v>
          </cell>
          <cell r="BY56">
            <v>1.6220750000000002</v>
          </cell>
          <cell r="BZ56">
            <v>21.546103600000002</v>
          </cell>
          <cell r="CA56">
            <v>22.624118000000003</v>
          </cell>
          <cell r="CB56">
            <v>17.234046000000003</v>
          </cell>
          <cell r="CC56">
            <v>749.78029179999999</v>
          </cell>
          <cell r="CD56">
            <v>28.870218540000003</v>
          </cell>
          <cell r="CE56">
            <v>778.65051033999998</v>
          </cell>
          <cell r="CF56">
            <v>2470.3359541805676</v>
          </cell>
          <cell r="CG56">
            <v>3220.1162459805673</v>
          </cell>
          <cell r="CH56">
            <v>3888.296522340001</v>
          </cell>
          <cell r="CI56">
            <v>3787.5894100000005</v>
          </cell>
          <cell r="CJ56">
            <v>3720.4262760000006</v>
          </cell>
          <cell r="CK56">
            <v>3840.6390660000006</v>
          </cell>
          <cell r="CL56">
            <v>541.86110128000007</v>
          </cell>
          <cell r="CM56">
            <v>505.74478200000004</v>
          </cell>
          <cell r="CN56">
            <v>496.73768800000005</v>
          </cell>
          <cell r="CO56">
            <v>528.29797800000006</v>
          </cell>
          <cell r="CP56">
            <v>268.06884794000007</v>
          </cell>
          <cell r="CQ56">
            <v>239.85820400000003</v>
          </cell>
          <cell r="CR56">
            <v>237.872388</v>
          </cell>
          <cell r="CS56">
            <v>261.84402399999999</v>
          </cell>
          <cell r="CT56">
            <v>136.18089603050001</v>
          </cell>
          <cell r="CU56">
            <v>121.98584000000001</v>
          </cell>
          <cell r="CV56">
            <v>126.17023800000001</v>
          </cell>
          <cell r="CW56">
            <v>144.60995800000001</v>
          </cell>
          <cell r="CX56">
            <v>1.1270256268435292</v>
          </cell>
          <cell r="CY56">
            <v>1.0425534000000001</v>
          </cell>
          <cell r="CZ56">
            <v>1.0602839000000002</v>
          </cell>
          <cell r="DA56">
            <v>1.1504080315000003</v>
          </cell>
          <cell r="DB56" t="str">
            <v>USD</v>
          </cell>
          <cell r="DC56">
            <v>37164</v>
          </cell>
          <cell r="DD56">
            <v>36891</v>
          </cell>
          <cell r="DE56">
            <v>37164</v>
          </cell>
          <cell r="DF56" t="str">
            <v>SRH</v>
          </cell>
        </row>
        <row r="57">
          <cell r="A57" t="str">
            <v>SRCO</v>
          </cell>
          <cell r="B57" t="str">
            <v>079737</v>
          </cell>
          <cell r="C57" t="str">
            <v>Serco</v>
          </cell>
          <cell r="D57">
            <v>3.61</v>
          </cell>
          <cell r="E57">
            <v>5.93</v>
          </cell>
          <cell r="F57">
            <v>2.35</v>
          </cell>
          <cell r="G57">
            <v>393.864463</v>
          </cell>
          <cell r="H57">
            <v>6.8166259999999994</v>
          </cell>
          <cell r="I57">
            <v>2.0072086156113014</v>
          </cell>
          <cell r="J57">
            <v>3.0264901449861488</v>
          </cell>
          <cell r="K57">
            <v>0</v>
          </cell>
          <cell r="L57">
            <v>0</v>
          </cell>
          <cell r="M57">
            <v>0</v>
          </cell>
          <cell r="N57">
            <v>396.89095314498616</v>
          </cell>
          <cell r="O57">
            <v>16.176000000000002</v>
          </cell>
          <cell r="P57">
            <v>43.466999999999999</v>
          </cell>
          <cell r="Q57">
            <v>59.643000000000001</v>
          </cell>
          <cell r="S57">
            <v>828.97699999999998</v>
          </cell>
          <cell r="T57">
            <v>772.04300000000001</v>
          </cell>
          <cell r="U57">
            <v>890.1</v>
          </cell>
          <cell r="V57">
            <v>1030.3</v>
          </cell>
          <cell r="W57">
            <v>1177.5999999999999</v>
          </cell>
          <cell r="X57">
            <v>1346.8</v>
          </cell>
          <cell r="Y57">
            <v>1450.9</v>
          </cell>
          <cell r="AA57">
            <v>65.112000000000009</v>
          </cell>
          <cell r="AB57">
            <v>61.040999999999997</v>
          </cell>
          <cell r="AC57">
            <v>71.900000000000006</v>
          </cell>
          <cell r="AD57">
            <v>87.8</v>
          </cell>
          <cell r="AE57">
            <v>102.7</v>
          </cell>
          <cell r="AF57">
            <v>120.8</v>
          </cell>
          <cell r="AG57">
            <v>138.5</v>
          </cell>
          <cell r="AI57">
            <v>49.054000000000002</v>
          </cell>
          <cell r="AJ57">
            <v>45.622</v>
          </cell>
          <cell r="AK57">
            <v>50.199999999999996</v>
          </cell>
          <cell r="AL57">
            <v>61.7</v>
          </cell>
          <cell r="AM57">
            <v>72.2</v>
          </cell>
          <cell r="AN57">
            <v>84.6</v>
          </cell>
          <cell r="AO57">
            <v>99.1</v>
          </cell>
          <cell r="AQ57">
            <v>27.168769999999995</v>
          </cell>
          <cell r="AR57">
            <v>26.651</v>
          </cell>
          <cell r="AS57">
            <v>29.748000000000001</v>
          </cell>
          <cell r="AT57">
            <v>37.799999999999997</v>
          </cell>
          <cell r="AU57">
            <v>44.4</v>
          </cell>
          <cell r="AV57">
            <v>54.4</v>
          </cell>
          <cell r="AW57">
            <v>68.400000000000006</v>
          </cell>
          <cell r="AX57">
            <v>7.2971673908131113E-2</v>
          </cell>
          <cell r="AY57">
            <v>6.7199999999999996E-2</v>
          </cell>
          <cell r="AZ57">
            <v>7.4910000000000004E-2</v>
          </cell>
          <cell r="BA57">
            <v>9.5030000000000003E-2</v>
          </cell>
          <cell r="BB57">
            <v>0.11109007000000001</v>
          </cell>
          <cell r="BC57">
            <v>0.12986429183000001</v>
          </cell>
          <cell r="BD57">
            <v>0.15181135714927002</v>
          </cell>
          <cell r="BE57">
            <v>16.900000000000002</v>
          </cell>
          <cell r="BF57">
            <v>828.97699999999998</v>
          </cell>
          <cell r="BG57">
            <v>890.1</v>
          </cell>
          <cell r="BH57">
            <v>1030.3</v>
          </cell>
          <cell r="BI57">
            <v>1177.5999999999999</v>
          </cell>
          <cell r="BJ57">
            <v>65.112000000000009</v>
          </cell>
          <cell r="BK57">
            <v>71.900000000000006</v>
          </cell>
          <cell r="BL57">
            <v>87.8</v>
          </cell>
          <cell r="BM57">
            <v>102.7</v>
          </cell>
          <cell r="BN57">
            <v>49.054000000000002</v>
          </cell>
          <cell r="BO57">
            <v>50.199999999999996</v>
          </cell>
          <cell r="BP57">
            <v>61.7</v>
          </cell>
          <cell r="BQ57">
            <v>72.2</v>
          </cell>
          <cell r="BR57">
            <v>27.168769999999995</v>
          </cell>
          <cell r="BS57">
            <v>29.748000000000001</v>
          </cell>
          <cell r="BT57">
            <v>37.799999999999997</v>
          </cell>
          <cell r="BU57">
            <v>44.4</v>
          </cell>
          <cell r="BV57">
            <v>7.2971673908131113E-2</v>
          </cell>
          <cell r="BW57">
            <v>7.4910000000000004E-2</v>
          </cell>
          <cell r="BX57">
            <v>9.5030000000000003E-2</v>
          </cell>
          <cell r="BY57">
            <v>0.11109007000000001</v>
          </cell>
          <cell r="BZ57">
            <v>3.61</v>
          </cell>
          <cell r="CA57">
            <v>5.93</v>
          </cell>
          <cell r="CB57">
            <v>2.35</v>
          </cell>
          <cell r="CC57">
            <v>16.176000000000002</v>
          </cell>
          <cell r="CD57">
            <v>43.466999999999999</v>
          </cell>
          <cell r="CE57">
            <v>59.643000000000001</v>
          </cell>
          <cell r="CF57">
            <v>1432.7763408533999</v>
          </cell>
          <cell r="CG57">
            <v>1448.9523408533998</v>
          </cell>
          <cell r="CH57">
            <v>828.97699999999998</v>
          </cell>
          <cell r="CI57">
            <v>890.1</v>
          </cell>
          <cell r="CJ57">
            <v>1030.3</v>
          </cell>
          <cell r="CK57">
            <v>1177.5999999999999</v>
          </cell>
          <cell r="CL57">
            <v>65.112000000000009</v>
          </cell>
          <cell r="CM57">
            <v>71.900000000000006</v>
          </cell>
          <cell r="CN57">
            <v>87.8</v>
          </cell>
          <cell r="CO57">
            <v>102.7</v>
          </cell>
          <cell r="CP57">
            <v>49.054000000000002</v>
          </cell>
          <cell r="CQ57">
            <v>50.199999999999996</v>
          </cell>
          <cell r="CR57">
            <v>61.7</v>
          </cell>
          <cell r="CS57">
            <v>72.2</v>
          </cell>
          <cell r="CT57">
            <v>27.168769999999995</v>
          </cell>
          <cell r="CU57">
            <v>29.748000000000001</v>
          </cell>
          <cell r="CV57">
            <v>37.799999999999997</v>
          </cell>
          <cell r="CW57">
            <v>44.4</v>
          </cell>
          <cell r="CX57">
            <v>7.2971673908131113E-2</v>
          </cell>
          <cell r="CY57">
            <v>7.4910000000000004E-2</v>
          </cell>
          <cell r="CZ57">
            <v>9.5030000000000003E-2</v>
          </cell>
          <cell r="DA57">
            <v>0.11109007000000001</v>
          </cell>
          <cell r="DB57" t="str">
            <v>GBP</v>
          </cell>
          <cell r="DC57">
            <v>37072</v>
          </cell>
          <cell r="DD57">
            <v>36891</v>
          </cell>
          <cell r="DE57">
            <v>37072</v>
          </cell>
          <cell r="DF57" t="str">
            <v>NCG</v>
          </cell>
          <cell r="DG57" t="str">
            <v>DP</v>
          </cell>
          <cell r="DH57">
            <v>37228</v>
          </cell>
          <cell r="DI57" t="str">
            <v>AR/Interim</v>
          </cell>
          <cell r="DJ57" t="str">
            <v>Robertson Stephens, 25 July 2001</v>
          </cell>
        </row>
        <row r="58">
          <cell r="A58" t="str">
            <v>STIV</v>
          </cell>
          <cell r="B58" t="str">
            <v>076890</v>
          </cell>
          <cell r="C58" t="str">
            <v>St. Ives</v>
          </cell>
          <cell r="D58">
            <v>4.1150000000000002</v>
          </cell>
          <cell r="E58">
            <v>4.6223100000000006</v>
          </cell>
          <cell r="F58">
            <v>3.1984000000000004</v>
          </cell>
          <cell r="G58">
            <v>102.614</v>
          </cell>
          <cell r="H58">
            <v>5.2933019999999997</v>
          </cell>
          <cell r="I58">
            <v>3.9249266280291586</v>
          </cell>
          <cell r="J58">
            <v>0.24449957715674336</v>
          </cell>
          <cell r="M58">
            <v>0</v>
          </cell>
          <cell r="N58">
            <v>102.85849957715675</v>
          </cell>
          <cell r="O58">
            <v>-1.7399999999999984</v>
          </cell>
          <cell r="P58">
            <v>32.960999999999999</v>
          </cell>
          <cell r="Q58">
            <v>31.221</v>
          </cell>
          <cell r="S58">
            <v>498.154</v>
          </cell>
          <cell r="T58">
            <v>498.154</v>
          </cell>
          <cell r="U58">
            <v>501</v>
          </cell>
          <cell r="V58">
            <v>512.6</v>
          </cell>
          <cell r="W58">
            <v>5415.3</v>
          </cell>
          <cell r="AA58">
            <v>92.162000000000006</v>
          </cell>
          <cell r="AB58">
            <v>92.162000000000006</v>
          </cell>
          <cell r="AC58">
            <v>73.900000000000006</v>
          </cell>
          <cell r="AD58">
            <v>81.5</v>
          </cell>
          <cell r="AE58">
            <v>744.9</v>
          </cell>
          <cell r="AI58">
            <v>59.06</v>
          </cell>
          <cell r="AJ58">
            <v>59.06</v>
          </cell>
          <cell r="AK58">
            <v>42.1</v>
          </cell>
          <cell r="AL58">
            <v>49</v>
          </cell>
          <cell r="AM58">
            <v>369.2</v>
          </cell>
          <cell r="AQ58">
            <v>41.655999999999999</v>
          </cell>
          <cell r="AR58">
            <v>41.655999999999999</v>
          </cell>
          <cell r="AS58">
            <v>27.4</v>
          </cell>
          <cell r="AT58">
            <v>32.4</v>
          </cell>
          <cell r="AU58">
            <v>203.9</v>
          </cell>
          <cell r="AX58">
            <v>0.39829999999999999</v>
          </cell>
          <cell r="AY58">
            <v>0.39829999999999999</v>
          </cell>
          <cell r="AZ58">
            <v>0.32438</v>
          </cell>
          <cell r="BA58">
            <v>0.36476000000000003</v>
          </cell>
          <cell r="BB58">
            <v>0.41144928000000008</v>
          </cell>
          <cell r="BC58">
            <v>0.46411478784000015</v>
          </cell>
          <cell r="BD58">
            <v>0.52352148068352022</v>
          </cell>
          <cell r="BE58">
            <v>12.8</v>
          </cell>
          <cell r="BF58">
            <v>498.154</v>
          </cell>
          <cell r="BG58">
            <v>499.33983333333333</v>
          </cell>
          <cell r="BH58">
            <v>505.83333333333331</v>
          </cell>
          <cell r="BI58">
            <v>0</v>
          </cell>
          <cell r="BJ58">
            <v>92.162000000000006</v>
          </cell>
          <cell r="BK58">
            <v>84.552833333333339</v>
          </cell>
          <cell r="BL58">
            <v>77.066666666666663</v>
          </cell>
          <cell r="BM58">
            <v>0</v>
          </cell>
          <cell r="BN58">
            <v>59.06</v>
          </cell>
          <cell r="BO58">
            <v>51.993333333333332</v>
          </cell>
          <cell r="BP58">
            <v>44.975000000000001</v>
          </cell>
          <cell r="BQ58">
            <v>0</v>
          </cell>
          <cell r="BR58">
            <v>41.655999999999999</v>
          </cell>
          <cell r="BS58">
            <v>35.715999999999994</v>
          </cell>
          <cell r="BT58">
            <v>29.483333333333334</v>
          </cell>
          <cell r="BU58">
            <v>0</v>
          </cell>
          <cell r="BV58">
            <v>0.39829999999999999</v>
          </cell>
          <cell r="BW58">
            <v>0.36749999999999999</v>
          </cell>
          <cell r="BX58">
            <v>0.34120499999999998</v>
          </cell>
          <cell r="BY58">
            <v>0.38421386666666668</v>
          </cell>
          <cell r="BZ58">
            <v>4.1150000000000002</v>
          </cell>
          <cell r="CA58">
            <v>4.6223100000000006</v>
          </cell>
          <cell r="CB58">
            <v>3.1984000000000004</v>
          </cell>
          <cell r="CC58">
            <v>-1.7399999999999984</v>
          </cell>
          <cell r="CD58">
            <v>32.960999999999999</v>
          </cell>
          <cell r="CE58">
            <v>31.221</v>
          </cell>
          <cell r="CF58">
            <v>423.26272576000002</v>
          </cell>
          <cell r="CG58">
            <v>421.52272576000001</v>
          </cell>
          <cell r="CH58">
            <v>498.154</v>
          </cell>
          <cell r="CI58">
            <v>499.33983333333333</v>
          </cell>
          <cell r="CJ58">
            <v>505.83333333333331</v>
          </cell>
          <cell r="CK58">
            <v>0</v>
          </cell>
          <cell r="CL58">
            <v>92.162000000000006</v>
          </cell>
          <cell r="CM58">
            <v>84.552833333333339</v>
          </cell>
          <cell r="CN58">
            <v>77.066666666666663</v>
          </cell>
          <cell r="CO58">
            <v>0</v>
          </cell>
          <cell r="CP58">
            <v>59.06</v>
          </cell>
          <cell r="CQ58">
            <v>51.993333333333332</v>
          </cell>
          <cell r="CR58">
            <v>44.975000000000001</v>
          </cell>
          <cell r="CS58">
            <v>0</v>
          </cell>
          <cell r="CT58">
            <v>41.655999999999999</v>
          </cell>
          <cell r="CU58">
            <v>35.715999999999994</v>
          </cell>
          <cell r="CV58">
            <v>29.483333333333334</v>
          </cell>
          <cell r="CW58">
            <v>0</v>
          </cell>
          <cell r="CX58">
            <v>0.39829999999999999</v>
          </cell>
          <cell r="CY58">
            <v>0.36749999999999999</v>
          </cell>
          <cell r="CZ58">
            <v>0.34120499999999998</v>
          </cell>
          <cell r="DA58">
            <v>0.38421386666666668</v>
          </cell>
          <cell r="DB58" t="str">
            <v>GBP</v>
          </cell>
          <cell r="DC58">
            <v>37106</v>
          </cell>
          <cell r="DD58">
            <v>37103</v>
          </cell>
          <cell r="DE58">
            <v>37103</v>
          </cell>
          <cell r="DF58" t="str">
            <v>SRH</v>
          </cell>
          <cell r="DH58">
            <v>37218</v>
          </cell>
          <cell r="DI58" t="str">
            <v>AR 2001</v>
          </cell>
          <cell r="DJ58" t="str">
            <v>Merrill Lynch 15 October 2001</v>
          </cell>
        </row>
        <row r="59">
          <cell r="A59" t="str">
            <v>TNN</v>
          </cell>
          <cell r="B59" t="str">
            <v>019153</v>
          </cell>
          <cell r="C59" t="str">
            <v>Taylor Nelson Sofres</v>
          </cell>
          <cell r="D59">
            <v>2.08</v>
          </cell>
          <cell r="E59">
            <v>2.59</v>
          </cell>
          <cell r="F59">
            <v>1.53</v>
          </cell>
          <cell r="G59">
            <v>388.15833600000002</v>
          </cell>
          <cell r="H59">
            <v>26.348144000000001</v>
          </cell>
          <cell r="I59">
            <v>0.95699340340632721</v>
          </cell>
          <cell r="J59">
            <v>14.225547846153848</v>
          </cell>
          <cell r="K59">
            <v>0</v>
          </cell>
          <cell r="L59">
            <v>0</v>
          </cell>
          <cell r="M59">
            <v>0</v>
          </cell>
          <cell r="N59">
            <v>402.38388384615388</v>
          </cell>
          <cell r="O59">
            <v>198.3</v>
          </cell>
          <cell r="P59">
            <v>15.1</v>
          </cell>
          <cell r="Q59">
            <v>213.4</v>
          </cell>
          <cell r="S59">
            <v>525.1</v>
          </cell>
          <cell r="T59">
            <v>479.3</v>
          </cell>
          <cell r="U59">
            <v>563.4</v>
          </cell>
          <cell r="V59">
            <v>602.79999999999995</v>
          </cell>
          <cell r="W59">
            <v>639</v>
          </cell>
          <cell r="X59">
            <v>1346.8</v>
          </cell>
          <cell r="Y59">
            <v>1450.9</v>
          </cell>
          <cell r="AA59">
            <v>65.099999999999994</v>
          </cell>
          <cell r="AB59">
            <v>60.4</v>
          </cell>
          <cell r="AC59">
            <v>74.400000000000006</v>
          </cell>
          <cell r="AD59">
            <v>82.6</v>
          </cell>
          <cell r="AE59">
            <v>90.1</v>
          </cell>
          <cell r="AF59">
            <v>120.8</v>
          </cell>
          <cell r="AG59">
            <v>138.5</v>
          </cell>
          <cell r="AI59">
            <v>40.799999999999997</v>
          </cell>
          <cell r="AJ59">
            <v>39</v>
          </cell>
          <cell r="AK59">
            <v>46</v>
          </cell>
          <cell r="AL59">
            <v>53</v>
          </cell>
          <cell r="AM59">
            <v>59.4</v>
          </cell>
          <cell r="AN59">
            <v>84.6</v>
          </cell>
          <cell r="AO59">
            <v>99.1</v>
          </cell>
          <cell r="AQ59">
            <v>19.5</v>
          </cell>
          <cell r="AR59">
            <v>20.8</v>
          </cell>
          <cell r="AS59">
            <v>20.8</v>
          </cell>
          <cell r="AT59">
            <v>21.8</v>
          </cell>
          <cell r="AU59">
            <v>28</v>
          </cell>
          <cell r="AV59">
            <v>54.4</v>
          </cell>
          <cell r="AW59">
            <v>68.400000000000006</v>
          </cell>
          <cell r="AX59">
            <v>5.0354632073726958E-2</v>
          </cell>
          <cell r="AY59">
            <v>5.3663570691434466E-2</v>
          </cell>
          <cell r="AZ59">
            <v>6.6220000000000001E-2</v>
          </cell>
          <cell r="BA59">
            <v>8.0270000000000008E-2</v>
          </cell>
          <cell r="BB59">
            <v>9.391590000000001E-2</v>
          </cell>
          <cell r="BC59">
            <v>0.10988160300000001</v>
          </cell>
          <cell r="BD59">
            <v>0.12856147551</v>
          </cell>
          <cell r="BE59">
            <v>17</v>
          </cell>
          <cell r="BF59">
            <v>525.1</v>
          </cell>
          <cell r="BG59">
            <v>563.4</v>
          </cell>
          <cell r="BH59">
            <v>602.79999999999995</v>
          </cell>
          <cell r="BI59">
            <v>639</v>
          </cell>
          <cell r="BJ59">
            <v>65.099999999999994</v>
          </cell>
          <cell r="BK59">
            <v>74.400000000000006</v>
          </cell>
          <cell r="BL59">
            <v>82.6</v>
          </cell>
          <cell r="BM59">
            <v>90.1</v>
          </cell>
          <cell r="BN59">
            <v>40.799999999999997</v>
          </cell>
          <cell r="BO59">
            <v>46</v>
          </cell>
          <cell r="BP59">
            <v>53</v>
          </cell>
          <cell r="BQ59">
            <v>59.4</v>
          </cell>
          <cell r="BR59">
            <v>19.5</v>
          </cell>
          <cell r="BS59">
            <v>20.8</v>
          </cell>
          <cell r="BT59">
            <v>21.8</v>
          </cell>
          <cell r="BU59">
            <v>28</v>
          </cell>
          <cell r="BV59">
            <v>5.0354632073726958E-2</v>
          </cell>
          <cell r="BW59">
            <v>6.6220000000000001E-2</v>
          </cell>
          <cell r="BX59">
            <v>8.0270000000000008E-2</v>
          </cell>
          <cell r="BY59">
            <v>9.391590000000001E-2</v>
          </cell>
          <cell r="BZ59">
            <v>2.08</v>
          </cell>
          <cell r="CA59">
            <v>2.59</v>
          </cell>
          <cell r="CB59">
            <v>1.53</v>
          </cell>
          <cell r="CC59">
            <v>198.3</v>
          </cell>
          <cell r="CD59">
            <v>15.1</v>
          </cell>
          <cell r="CE59">
            <v>213.4</v>
          </cell>
          <cell r="CF59">
            <v>836.9584784000001</v>
          </cell>
          <cell r="CG59">
            <v>1035.2584784000001</v>
          </cell>
          <cell r="CH59">
            <v>525.1</v>
          </cell>
          <cell r="CI59">
            <v>563.4</v>
          </cell>
          <cell r="CJ59">
            <v>602.79999999999995</v>
          </cell>
          <cell r="CK59">
            <v>639</v>
          </cell>
          <cell r="CL59">
            <v>65.099999999999994</v>
          </cell>
          <cell r="CM59">
            <v>74.400000000000006</v>
          </cell>
          <cell r="CN59">
            <v>82.6</v>
          </cell>
          <cell r="CO59">
            <v>90.1</v>
          </cell>
          <cell r="CP59">
            <v>40.799999999999997</v>
          </cell>
          <cell r="CQ59">
            <v>46</v>
          </cell>
          <cell r="CR59">
            <v>53</v>
          </cell>
          <cell r="CS59">
            <v>59.4</v>
          </cell>
          <cell r="CT59">
            <v>19.5</v>
          </cell>
          <cell r="CU59">
            <v>20.8</v>
          </cell>
          <cell r="CV59">
            <v>21.8</v>
          </cell>
          <cell r="CW59">
            <v>28</v>
          </cell>
          <cell r="CX59">
            <v>5.0354632073726958E-2</v>
          </cell>
          <cell r="CY59">
            <v>6.6220000000000001E-2</v>
          </cell>
          <cell r="CZ59">
            <v>8.0270000000000008E-2</v>
          </cell>
          <cell r="DA59">
            <v>9.391590000000001E-2</v>
          </cell>
          <cell r="DB59" t="str">
            <v>GBP</v>
          </cell>
          <cell r="DC59">
            <v>37072</v>
          </cell>
          <cell r="DD59">
            <v>36891</v>
          </cell>
          <cell r="DE59">
            <v>37072</v>
          </cell>
          <cell r="DF59" t="str">
            <v>DP</v>
          </cell>
          <cell r="DG59" t="str">
            <v>SRH</v>
          </cell>
          <cell r="DH59">
            <v>37186</v>
          </cell>
          <cell r="DI59" t="str">
            <v>AR 2000, H1 2001</v>
          </cell>
          <cell r="DJ59" t="str">
            <v>Dresdner Kleinwort Wasserstein 17 September, 2001</v>
          </cell>
        </row>
        <row r="60">
          <cell r="A60" t="str">
            <v>TOTL</v>
          </cell>
          <cell r="B60" t="str">
            <v>TOTL</v>
          </cell>
          <cell r="C60" t="str">
            <v>Total Research</v>
          </cell>
          <cell r="D60" t="e">
            <v>#N/A</v>
          </cell>
          <cell r="E60">
            <v>3.6875</v>
          </cell>
          <cell r="F60">
            <v>1.8125</v>
          </cell>
          <cell r="G60">
            <v>13.336767999999999</v>
          </cell>
          <cell r="H60">
            <v>2.5990000000000002</v>
          </cell>
          <cell r="I60">
            <v>26.21</v>
          </cell>
          <cell r="J60" t="e">
            <v>#N/A</v>
          </cell>
          <cell r="M60" t="e">
            <v>#N/A</v>
          </cell>
          <cell r="N60" t="e">
            <v>#N/A</v>
          </cell>
          <cell r="O60">
            <v>1.2162776999999998</v>
          </cell>
          <cell r="P60">
            <v>1.8726510000000001</v>
          </cell>
          <cell r="Q60">
            <v>3.0889286999999999</v>
          </cell>
          <cell r="S60">
            <v>406.66800000000001</v>
          </cell>
          <cell r="T60">
            <v>50.755769000000001</v>
          </cell>
          <cell r="U60">
            <v>387.47</v>
          </cell>
          <cell r="V60">
            <v>412.65</v>
          </cell>
          <cell r="AA60">
            <v>82.440999999999988</v>
          </cell>
          <cell r="AB60">
            <v>4.194922</v>
          </cell>
          <cell r="AC60">
            <v>68.777119999999996</v>
          </cell>
          <cell r="AD60">
            <v>83.537450000000007</v>
          </cell>
          <cell r="AI60">
            <v>60.104999999999997</v>
          </cell>
          <cell r="AJ60">
            <v>2.9887109999999999</v>
          </cell>
          <cell r="AK60">
            <v>54.83</v>
          </cell>
          <cell r="AL60">
            <v>69.92</v>
          </cell>
          <cell r="AQ60">
            <v>31.713000000000001</v>
          </cell>
          <cell r="AR60">
            <v>31.713000000000001</v>
          </cell>
          <cell r="AS60">
            <v>28.85</v>
          </cell>
          <cell r="AT60">
            <v>37.700000000000003</v>
          </cell>
          <cell r="AX60">
            <v>1.8249765065853494</v>
          </cell>
          <cell r="AY60">
            <v>0.14000000000000001</v>
          </cell>
          <cell r="AZ60" t="e">
            <v>#N/A</v>
          </cell>
          <cell r="BA60" t="e">
            <v>#N/A</v>
          </cell>
          <cell r="BB60" t="e">
            <v>#N/A</v>
          </cell>
          <cell r="BC60" t="e">
            <v>#N/A</v>
          </cell>
          <cell r="BD60" t="e">
            <v>#N/A</v>
          </cell>
          <cell r="BE60" t="e">
            <v>#N/A</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t="e">
            <v>#N/A</v>
          </cell>
          <cell r="CA60">
            <v>2.6152487500000001</v>
          </cell>
          <cell r="CB60">
            <v>1.2854612500000002</v>
          </cell>
          <cell r="CC60">
            <v>0.8626084703939999</v>
          </cell>
          <cell r="CD60">
            <v>1.3281215422200001</v>
          </cell>
          <cell r="CE60">
            <v>2.1907300126139999</v>
          </cell>
          <cell r="CF60" t="e">
            <v>#N/A</v>
          </cell>
          <cell r="CG60" t="e">
            <v>#N/A</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t="str">
            <v>USD</v>
          </cell>
          <cell r="DC60">
            <v>36981</v>
          </cell>
          <cell r="DD60">
            <v>36707</v>
          </cell>
          <cell r="DE60">
            <v>36981</v>
          </cell>
          <cell r="DF60" t="str">
            <v>EL</v>
          </cell>
          <cell r="DG60" t="str">
            <v>EL</v>
          </cell>
          <cell r="DH60">
            <v>37043</v>
          </cell>
          <cell r="DI60" t="str">
            <v>Quarterly</v>
          </cell>
          <cell r="DJ60" t="str">
            <v>n/a</v>
          </cell>
        </row>
        <row r="61">
          <cell r="A61" t="str">
            <v>VCI</v>
          </cell>
          <cell r="B61" t="str">
            <v>VCI</v>
          </cell>
          <cell r="C61" t="str">
            <v>Valassis Communications</v>
          </cell>
          <cell r="D61">
            <v>36.480000000000004</v>
          </cell>
          <cell r="E61">
            <v>37.35</v>
          </cell>
          <cell r="F61">
            <v>28</v>
          </cell>
          <cell r="G61">
            <v>53.611058</v>
          </cell>
          <cell r="H61">
            <v>6.7145020000000004</v>
          </cell>
          <cell r="I61">
            <v>26.441400000000002</v>
          </cell>
          <cell r="J61">
            <v>1.847702844769737</v>
          </cell>
          <cell r="M61">
            <v>0</v>
          </cell>
          <cell r="N61">
            <v>55.458760844769735</v>
          </cell>
          <cell r="O61">
            <v>263.82900000000001</v>
          </cell>
          <cell r="P61">
            <v>10.616</v>
          </cell>
          <cell r="Q61">
            <v>274.44499999999999</v>
          </cell>
          <cell r="S61">
            <v>864.14200000000005</v>
          </cell>
          <cell r="T61">
            <v>835.34199999999998</v>
          </cell>
          <cell r="U61">
            <v>837.1</v>
          </cell>
          <cell r="V61">
            <v>838.7</v>
          </cell>
          <cell r="AA61">
            <v>230.37500000000003</v>
          </cell>
          <cell r="AB61">
            <v>262.28200000000004</v>
          </cell>
          <cell r="AC61">
            <v>231.70000000000002</v>
          </cell>
          <cell r="AD61">
            <v>233.7</v>
          </cell>
          <cell r="AI61">
            <v>217.11100000000005</v>
          </cell>
          <cell r="AJ61">
            <v>250.98000000000002</v>
          </cell>
          <cell r="AK61">
            <v>215.70000000000002</v>
          </cell>
          <cell r="AL61">
            <v>221.1</v>
          </cell>
          <cell r="AQ61">
            <v>122.50965999999998</v>
          </cell>
          <cell r="AR61">
            <v>141.26246</v>
          </cell>
          <cell r="AS61">
            <v>125.38</v>
          </cell>
          <cell r="AT61">
            <v>129.06</v>
          </cell>
          <cell r="AX61">
            <v>2.2610552206392298</v>
          </cell>
          <cell r="AY61">
            <v>2.5506312251289289</v>
          </cell>
          <cell r="AZ61">
            <v>2.2669999999999999</v>
          </cell>
          <cell r="BA61">
            <v>2.3940000000000001</v>
          </cell>
          <cell r="BB61">
            <v>2.6764920000000005</v>
          </cell>
          <cell r="BC61">
            <v>2.9923180560000007</v>
          </cell>
          <cell r="BD61">
            <v>3.3454115866080012</v>
          </cell>
          <cell r="BE61">
            <v>11.8</v>
          </cell>
          <cell r="BF61">
            <v>864.14200000000005</v>
          </cell>
          <cell r="BG61">
            <v>837.1</v>
          </cell>
          <cell r="BH61">
            <v>838.7</v>
          </cell>
          <cell r="BI61">
            <v>0</v>
          </cell>
          <cell r="BJ61">
            <v>230.37500000000003</v>
          </cell>
          <cell r="BK61">
            <v>231.70000000000002</v>
          </cell>
          <cell r="BL61">
            <v>233.7</v>
          </cell>
          <cell r="BM61">
            <v>0</v>
          </cell>
          <cell r="BN61">
            <v>217.11100000000005</v>
          </cell>
          <cell r="BO61">
            <v>215.70000000000002</v>
          </cell>
          <cell r="BP61">
            <v>221.1</v>
          </cell>
          <cell r="BQ61">
            <v>0</v>
          </cell>
          <cell r="BR61">
            <v>122.50965999999998</v>
          </cell>
          <cell r="BS61">
            <v>125.38</v>
          </cell>
          <cell r="BT61">
            <v>129.06</v>
          </cell>
          <cell r="BU61">
            <v>0</v>
          </cell>
          <cell r="BV61">
            <v>2.2610552206392298</v>
          </cell>
          <cell r="BW61">
            <v>2.2669999999999999</v>
          </cell>
          <cell r="BX61">
            <v>2.3940000000000001</v>
          </cell>
          <cell r="BY61">
            <v>2.6764920000000005</v>
          </cell>
          <cell r="BZ61">
            <v>25.872345600000006</v>
          </cell>
          <cell r="CA61">
            <v>26.489367000000005</v>
          </cell>
          <cell r="CB61">
            <v>19.858160000000002</v>
          </cell>
          <cell r="CC61">
            <v>187.11280338000003</v>
          </cell>
          <cell r="CD61">
            <v>7.5290795200000007</v>
          </cell>
          <cell r="CE61">
            <v>194.64188290000001</v>
          </cell>
          <cell r="CF61">
            <v>1434.848227123631</v>
          </cell>
          <cell r="CG61">
            <v>1621.961030503631</v>
          </cell>
          <cell r="CH61">
            <v>612.86678924000012</v>
          </cell>
          <cell r="CI61">
            <v>593.68806200000006</v>
          </cell>
          <cell r="CJ61">
            <v>594.82281400000011</v>
          </cell>
          <cell r="CK61">
            <v>0</v>
          </cell>
          <cell r="CL61">
            <v>163.38655750000004</v>
          </cell>
          <cell r="CM61">
            <v>164.32627400000004</v>
          </cell>
          <cell r="CN61">
            <v>165.74471400000002</v>
          </cell>
          <cell r="CO61">
            <v>0</v>
          </cell>
          <cell r="CP61">
            <v>153.97946342000006</v>
          </cell>
          <cell r="CQ61">
            <v>152.97875400000004</v>
          </cell>
          <cell r="CR61">
            <v>156.80854200000002</v>
          </cell>
          <cell r="CS61">
            <v>0</v>
          </cell>
          <cell r="CT61">
            <v>86.886301065200001</v>
          </cell>
          <cell r="CU61">
            <v>88.922003600000011</v>
          </cell>
          <cell r="CV61">
            <v>91.531933200000012</v>
          </cell>
          <cell r="CW61">
            <v>0</v>
          </cell>
          <cell r="CX61">
            <v>1.6035855835817547</v>
          </cell>
          <cell r="CY61">
            <v>1.6078017400000002</v>
          </cell>
          <cell r="CZ61">
            <v>1.6978726800000004</v>
          </cell>
          <cell r="DA61">
            <v>1.8982216562400005</v>
          </cell>
          <cell r="DB61" t="str">
            <v>USD</v>
          </cell>
          <cell r="DC61">
            <v>37164</v>
          </cell>
          <cell r="DD61">
            <v>36891</v>
          </cell>
          <cell r="DE61">
            <v>37164</v>
          </cell>
          <cell r="DF61" t="str">
            <v>SRH</v>
          </cell>
          <cell r="DH61">
            <v>37218</v>
          </cell>
          <cell r="DI61" t="str">
            <v>AR 2001</v>
          </cell>
          <cell r="DJ61" t="str">
            <v>Merrill Lynch 15 October 2001</v>
          </cell>
        </row>
        <row r="62">
          <cell r="A62" t="str">
            <v>WSTC</v>
          </cell>
          <cell r="B62" t="str">
            <v>WSTC</v>
          </cell>
          <cell r="C62" t="str">
            <v>West Corporation</v>
          </cell>
          <cell r="D62">
            <v>26.1</v>
          </cell>
          <cell r="E62">
            <v>31.375</v>
          </cell>
          <cell r="F62">
            <v>16.59</v>
          </cell>
          <cell r="G62">
            <v>64.964883999999998</v>
          </cell>
          <cell r="H62">
            <v>5.9126250000000002</v>
          </cell>
          <cell r="I62">
            <v>10.119400000000001</v>
          </cell>
          <cell r="J62">
            <v>3.6202028764367817</v>
          </cell>
          <cell r="K62">
            <v>0</v>
          </cell>
          <cell r="L62">
            <v>0</v>
          </cell>
          <cell r="M62">
            <v>0</v>
          </cell>
          <cell r="N62">
            <v>68.585086876436776</v>
          </cell>
          <cell r="O62">
            <v>-115.006</v>
          </cell>
          <cell r="P62">
            <v>147.208</v>
          </cell>
          <cell r="Q62">
            <v>32.201999999999998</v>
          </cell>
          <cell r="S62">
            <v>778.95699999999988</v>
          </cell>
          <cell r="T62">
            <v>724.505</v>
          </cell>
          <cell r="U62">
            <v>766.5</v>
          </cell>
          <cell r="V62">
            <v>843.1</v>
          </cell>
          <cell r="W62">
            <v>1011.7</v>
          </cell>
          <cell r="X62">
            <v>1209</v>
          </cell>
          <cell r="Y62">
            <v>1438.8</v>
          </cell>
          <cell r="AA62">
            <v>171.977</v>
          </cell>
          <cell r="AB62">
            <v>154.55000000000001</v>
          </cell>
          <cell r="AC62">
            <v>167.6</v>
          </cell>
          <cell r="AD62">
            <v>191.3</v>
          </cell>
          <cell r="AE62">
            <v>229.4</v>
          </cell>
          <cell r="AF62">
            <v>266.89999999999998</v>
          </cell>
          <cell r="AG62">
            <v>310.7</v>
          </cell>
          <cell r="AI62">
            <v>123.19500000000001</v>
          </cell>
          <cell r="AJ62">
            <v>109.383</v>
          </cell>
          <cell r="AK62">
            <v>116.3</v>
          </cell>
          <cell r="AL62">
            <v>134.19999999999999</v>
          </cell>
          <cell r="AM62">
            <v>168.3</v>
          </cell>
          <cell r="AN62">
            <v>201.1</v>
          </cell>
          <cell r="AO62">
            <v>239.3</v>
          </cell>
          <cell r="AQ62">
            <v>79.115000000000009</v>
          </cell>
          <cell r="AR62">
            <v>70.259</v>
          </cell>
          <cell r="AS62">
            <v>76</v>
          </cell>
          <cell r="AT62">
            <v>89.1</v>
          </cell>
          <cell r="AU62">
            <v>113</v>
          </cell>
          <cell r="AV62">
            <v>136.30000000000001</v>
          </cell>
          <cell r="AW62">
            <v>163.20000000000002</v>
          </cell>
          <cell r="AX62">
            <v>1.1499999999999999</v>
          </cell>
          <cell r="AY62">
            <v>1.03</v>
          </cell>
          <cell r="AZ62">
            <v>1.1340000000000001</v>
          </cell>
          <cell r="BA62">
            <v>1.2610000000000001</v>
          </cell>
          <cell r="BB62">
            <v>1.5018510000000003</v>
          </cell>
          <cell r="BC62">
            <v>1.7887045410000004</v>
          </cell>
          <cell r="BD62">
            <v>2.1303471083310006</v>
          </cell>
          <cell r="BE62">
            <v>19.100000000000001</v>
          </cell>
          <cell r="BF62">
            <v>778.95699999999988</v>
          </cell>
          <cell r="BG62">
            <v>766.5</v>
          </cell>
          <cell r="BH62">
            <v>843.1</v>
          </cell>
          <cell r="BI62">
            <v>1011.7</v>
          </cell>
          <cell r="BJ62">
            <v>171.977</v>
          </cell>
          <cell r="BK62">
            <v>167.6</v>
          </cell>
          <cell r="BL62">
            <v>191.3</v>
          </cell>
          <cell r="BM62">
            <v>229.4</v>
          </cell>
          <cell r="BN62">
            <v>123.19500000000001</v>
          </cell>
          <cell r="BO62">
            <v>116.3</v>
          </cell>
          <cell r="BP62">
            <v>134.19999999999999</v>
          </cell>
          <cell r="BQ62">
            <v>168.3</v>
          </cell>
          <cell r="BR62">
            <v>79.115000000000009</v>
          </cell>
          <cell r="BS62">
            <v>76</v>
          </cell>
          <cell r="BT62">
            <v>89.1</v>
          </cell>
          <cell r="BU62">
            <v>113</v>
          </cell>
          <cell r="BV62">
            <v>1.1499999999999999</v>
          </cell>
          <cell r="BW62">
            <v>1.1340000000000001</v>
          </cell>
          <cell r="BX62">
            <v>1.2610000000000001</v>
          </cell>
          <cell r="BY62">
            <v>1.5018510000000003</v>
          </cell>
          <cell r="BZ62">
            <v>18.510642000000004</v>
          </cell>
          <cell r="CA62">
            <v>22.251777500000003</v>
          </cell>
          <cell r="CB62">
            <v>11.765959800000001</v>
          </cell>
          <cell r="CC62">
            <v>-81.564555320000011</v>
          </cell>
          <cell r="CD62">
            <v>104.40285776</v>
          </cell>
          <cell r="CE62">
            <v>22.83830244</v>
          </cell>
          <cell r="CF62">
            <v>1269.5539897086196</v>
          </cell>
          <cell r="CG62">
            <v>1187.9894343886197</v>
          </cell>
          <cell r="CH62">
            <v>552.45188353999993</v>
          </cell>
          <cell r="CI62">
            <v>543.61713000000009</v>
          </cell>
          <cell r="CJ62">
            <v>597.94338200000004</v>
          </cell>
          <cell r="CK62">
            <v>717.51787400000012</v>
          </cell>
          <cell r="CL62">
            <v>121.96952794000002</v>
          </cell>
          <cell r="CM62">
            <v>118.865272</v>
          </cell>
          <cell r="CN62">
            <v>135.67378600000004</v>
          </cell>
          <cell r="CO62">
            <v>162.69506800000002</v>
          </cell>
          <cell r="CP62">
            <v>87.372357900000011</v>
          </cell>
          <cell r="CQ62">
            <v>82.482286000000002</v>
          </cell>
          <cell r="CR62">
            <v>95.177323999999999</v>
          </cell>
          <cell r="CS62">
            <v>119.36172600000002</v>
          </cell>
          <cell r="CT62">
            <v>56.109940300000012</v>
          </cell>
          <cell r="CU62">
            <v>53.900720000000007</v>
          </cell>
          <cell r="CV62">
            <v>63.191502</v>
          </cell>
          <cell r="CW62">
            <v>80.141860000000008</v>
          </cell>
          <cell r="CX62">
            <v>0.81560299999999997</v>
          </cell>
          <cell r="CY62">
            <v>0.80425548000000013</v>
          </cell>
          <cell r="CZ62">
            <v>0.89432642000000018</v>
          </cell>
          <cell r="DA62">
            <v>1.0651427662200004</v>
          </cell>
          <cell r="DB62" t="str">
            <v>USD</v>
          </cell>
          <cell r="DC62">
            <v>37072</v>
          </cell>
          <cell r="DD62">
            <v>36891</v>
          </cell>
          <cell r="DE62">
            <v>37072</v>
          </cell>
          <cell r="DF62" t="str">
            <v>EL</v>
          </cell>
          <cell r="DG62" t="str">
            <v>SRH</v>
          </cell>
          <cell r="DH62">
            <v>37169</v>
          </cell>
          <cell r="DI62" t="str">
            <v>Quarterly</v>
          </cell>
          <cell r="DJ62" t="str">
            <v>LB, 28 September 2001</v>
          </cell>
        </row>
        <row r="63">
          <cell r="A63" t="str">
            <v>WPP</v>
          </cell>
          <cell r="B63" t="str">
            <v>097404</v>
          </cell>
          <cell r="C63" t="str">
            <v>WPP</v>
          </cell>
          <cell r="D63">
            <v>6.99</v>
          </cell>
          <cell r="E63">
            <v>8.9500000000000011</v>
          </cell>
          <cell r="F63">
            <v>4.2850000000000001</v>
          </cell>
          <cell r="G63">
            <v>1138.157418</v>
          </cell>
          <cell r="H63">
            <v>19.637077999999974</v>
          </cell>
          <cell r="I63">
            <v>0</v>
          </cell>
          <cell r="J63">
            <v>19.637077999999974</v>
          </cell>
          <cell r="K63">
            <v>0</v>
          </cell>
          <cell r="L63">
            <v>0</v>
          </cell>
          <cell r="M63">
            <v>0</v>
          </cell>
          <cell r="N63">
            <v>1157.794496</v>
          </cell>
          <cell r="O63">
            <v>620.0999999999998</v>
          </cell>
          <cell r="P63">
            <v>783.6</v>
          </cell>
          <cell r="Q63">
            <v>1403.6999999999998</v>
          </cell>
          <cell r="T63">
            <v>3898.7</v>
          </cell>
          <cell r="U63">
            <v>4187.1000000000004</v>
          </cell>
          <cell r="V63">
            <v>4272.6000000000004</v>
          </cell>
          <cell r="AB63">
            <v>456.9</v>
          </cell>
          <cell r="AC63">
            <v>692.9</v>
          </cell>
          <cell r="AD63">
            <v>711.1</v>
          </cell>
          <cell r="AJ63">
            <v>378</v>
          </cell>
          <cell r="AK63">
            <v>565.38630301199998</v>
          </cell>
          <cell r="AL63">
            <v>622.48158916118007</v>
          </cell>
          <cell r="AM63">
            <v>668.84236142993768</v>
          </cell>
          <cell r="AN63">
            <v>713.43355387628105</v>
          </cell>
          <cell r="AO63">
            <v>763.13197333549635</v>
          </cell>
          <cell r="AR63">
            <v>259.8</v>
          </cell>
          <cell r="AS63">
            <v>374.07041210840003</v>
          </cell>
          <cell r="AT63">
            <v>424.22629652121424</v>
          </cell>
          <cell r="AU63">
            <v>471.59616577235761</v>
          </cell>
          <cell r="AV63">
            <v>513.50488042874406</v>
          </cell>
          <cell r="AW63">
            <v>552.73882303400728</v>
          </cell>
          <cell r="AY63">
            <v>0.30104690881292601</v>
          </cell>
          <cell r="AZ63">
            <v>0.314</v>
          </cell>
          <cell r="BA63">
            <v>0.33200000000000002</v>
          </cell>
          <cell r="BB63" t="e">
            <v>#N/A</v>
          </cell>
          <cell r="BC63" t="e">
            <v>#N/A</v>
          </cell>
          <cell r="BD63" t="e">
            <v>#N/A</v>
          </cell>
          <cell r="BE63">
            <v>7</v>
          </cell>
          <cell r="BF63">
            <v>0</v>
          </cell>
          <cell r="BG63">
            <v>4187.1000000000004</v>
          </cell>
          <cell r="BH63">
            <v>4272.6000000000004</v>
          </cell>
          <cell r="BI63">
            <v>0</v>
          </cell>
          <cell r="BJ63">
            <v>0</v>
          </cell>
          <cell r="BK63">
            <v>692.9</v>
          </cell>
          <cell r="BL63">
            <v>711.1</v>
          </cell>
          <cell r="BM63">
            <v>0</v>
          </cell>
          <cell r="BN63">
            <v>0</v>
          </cell>
          <cell r="BO63">
            <v>565.38630301199998</v>
          </cell>
          <cell r="BP63">
            <v>622.48158916118007</v>
          </cell>
          <cell r="BQ63">
            <v>668.84236142993768</v>
          </cell>
          <cell r="BR63">
            <v>0</v>
          </cell>
          <cell r="BS63">
            <v>374.07041210840003</v>
          </cell>
          <cell r="BT63">
            <v>424.22629652121424</v>
          </cell>
          <cell r="BU63">
            <v>471.59616577235761</v>
          </cell>
          <cell r="BV63">
            <v>0</v>
          </cell>
          <cell r="BW63">
            <v>0.314</v>
          </cell>
          <cell r="BX63">
            <v>0.33200000000000002</v>
          </cell>
          <cell r="BY63">
            <v>0</v>
          </cell>
          <cell r="BZ63">
            <v>6.99</v>
          </cell>
          <cell r="CA63">
            <v>8.9500000000000011</v>
          </cell>
          <cell r="CB63">
            <v>4.2850000000000001</v>
          </cell>
          <cell r="CC63">
            <v>620.0999999999998</v>
          </cell>
          <cell r="CD63">
            <v>783.6</v>
          </cell>
          <cell r="CE63">
            <v>1403.6999999999998</v>
          </cell>
          <cell r="CF63">
            <v>8092.9835270399999</v>
          </cell>
          <cell r="CG63">
            <v>8713.0835270400003</v>
          </cell>
          <cell r="CH63">
            <v>0</v>
          </cell>
          <cell r="CI63">
            <v>4187.1000000000004</v>
          </cell>
          <cell r="CJ63">
            <v>4272.6000000000004</v>
          </cell>
          <cell r="CK63">
            <v>0</v>
          </cell>
          <cell r="CL63">
            <v>0</v>
          </cell>
          <cell r="CM63">
            <v>692.9</v>
          </cell>
          <cell r="CN63">
            <v>711.1</v>
          </cell>
          <cell r="CO63">
            <v>0</v>
          </cell>
          <cell r="CP63">
            <v>0</v>
          </cell>
          <cell r="CQ63">
            <v>565.38630301199998</v>
          </cell>
          <cell r="CR63">
            <v>622.48158916118007</v>
          </cell>
          <cell r="CS63">
            <v>668.84236142993768</v>
          </cell>
          <cell r="CT63">
            <v>0</v>
          </cell>
          <cell r="CU63">
            <v>374.07041210840003</v>
          </cell>
          <cell r="CV63">
            <v>424.22629652121424</v>
          </cell>
          <cell r="CW63">
            <v>471.59616577235761</v>
          </cell>
          <cell r="CX63">
            <v>0</v>
          </cell>
          <cell r="CY63">
            <v>0.314</v>
          </cell>
          <cell r="CZ63">
            <v>0.33200000000000002</v>
          </cell>
          <cell r="DA63">
            <v>0</v>
          </cell>
          <cell r="DB63" t="str">
            <v>GBP</v>
          </cell>
          <cell r="DC63">
            <v>37072</v>
          </cell>
          <cell r="DD63">
            <v>36891</v>
          </cell>
          <cell r="DE63">
            <v>37072</v>
          </cell>
          <cell r="DF63" t="str">
            <v>DP</v>
          </cell>
          <cell r="DG63" t="str">
            <v>DP</v>
          </cell>
          <cell r="DH63">
            <v>37128</v>
          </cell>
          <cell r="DI63" t="str">
            <v>Quarterly, LB model</v>
          </cell>
          <cell r="DJ63" t="str">
            <v>LB Research model (August 2001)</v>
          </cell>
        </row>
        <row r="64">
          <cell r="A64" t="str">
            <v>WSA</v>
          </cell>
          <cell r="B64" t="str">
            <v>006080</v>
          </cell>
          <cell r="C64" t="str">
            <v>WS Atkins</v>
          </cell>
          <cell r="D64">
            <v>6.3000000000000007</v>
          </cell>
          <cell r="E64">
            <v>8.6</v>
          </cell>
          <cell r="F64">
            <v>5.4</v>
          </cell>
          <cell r="G64">
            <v>96.273362000000006</v>
          </cell>
          <cell r="H64">
            <v>6.0098190000000002</v>
          </cell>
          <cell r="I64">
            <v>9.1447822860042157E-3</v>
          </cell>
          <cell r="J64">
            <v>6.0010954307407482</v>
          </cell>
          <cell r="K64">
            <v>0</v>
          </cell>
          <cell r="L64">
            <v>0</v>
          </cell>
          <cell r="M64">
            <v>0</v>
          </cell>
          <cell r="N64">
            <v>102.27445743074075</v>
          </cell>
          <cell r="O64">
            <v>30.438999999999993</v>
          </cell>
          <cell r="P64">
            <v>50.078000000000003</v>
          </cell>
          <cell r="Q64">
            <v>80.516999999999996</v>
          </cell>
          <cell r="S64">
            <v>746.22299999999996</v>
          </cell>
          <cell r="T64">
            <v>674.03700000000003</v>
          </cell>
          <cell r="U64">
            <v>823</v>
          </cell>
          <cell r="V64">
            <v>892</v>
          </cell>
          <cell r="AA64">
            <v>51.748999999999995</v>
          </cell>
          <cell r="AB64">
            <v>51.637</v>
          </cell>
          <cell r="AC64">
            <v>66.5</v>
          </cell>
          <cell r="AD64">
            <v>72</v>
          </cell>
          <cell r="AI64">
            <v>49.76100000000001</v>
          </cell>
          <cell r="AJ64">
            <v>45.188000000000002</v>
          </cell>
          <cell r="AK64">
            <v>53</v>
          </cell>
          <cell r="AL64">
            <v>58</v>
          </cell>
          <cell r="AQ64">
            <v>26.988252000000003</v>
          </cell>
          <cell r="AR64">
            <v>25.519104000000002</v>
          </cell>
          <cell r="AS64">
            <v>30.1</v>
          </cell>
          <cell r="AT64">
            <v>34.9</v>
          </cell>
          <cell r="AX64">
            <v>0.26388066657089021</v>
          </cell>
          <cell r="AY64">
            <v>0.24951590691430739</v>
          </cell>
          <cell r="AZ64">
            <v>0.30606</v>
          </cell>
          <cell r="BA64">
            <v>0.35582000000000003</v>
          </cell>
          <cell r="BB64">
            <v>0.38428560000000006</v>
          </cell>
          <cell r="BC64">
            <v>0.41502844800000011</v>
          </cell>
          <cell r="BD64">
            <v>0.44823072384000012</v>
          </cell>
          <cell r="BE64">
            <v>8</v>
          </cell>
          <cell r="BF64">
            <v>768.4369999999999</v>
          </cell>
          <cell r="BG64">
            <v>771.28250000000003</v>
          </cell>
          <cell r="BH64">
            <v>886.55</v>
          </cell>
          <cell r="BI64">
            <v>984.82499999999993</v>
          </cell>
          <cell r="BJ64">
            <v>51.748999999999995</v>
          </cell>
          <cell r="BK64">
            <v>62.78425</v>
          </cell>
          <cell r="BL64">
            <v>70.625</v>
          </cell>
          <cell r="BM64">
            <v>0</v>
          </cell>
          <cell r="BN64">
            <v>49.76100000000001</v>
          </cell>
          <cell r="BO64">
            <v>51.046999999999997</v>
          </cell>
          <cell r="BP64">
            <v>56.75</v>
          </cell>
          <cell r="BQ64">
            <v>0</v>
          </cell>
          <cell r="BR64">
            <v>26.988252000000003</v>
          </cell>
          <cell r="BS64">
            <v>28.954776000000003</v>
          </cell>
          <cell r="BT64">
            <v>33.699999999999996</v>
          </cell>
          <cell r="BU64">
            <v>0</v>
          </cell>
          <cell r="BV64">
            <v>0.26388066657089021</v>
          </cell>
          <cell r="BW64">
            <v>0.29192397672857684</v>
          </cell>
          <cell r="BX64">
            <v>0.34338000000000002</v>
          </cell>
          <cell r="BY64">
            <v>0.37716920000000004</v>
          </cell>
          <cell r="BZ64">
            <v>6.3000000000000007</v>
          </cell>
          <cell r="CA64">
            <v>8.6</v>
          </cell>
          <cell r="CB64">
            <v>5.4</v>
          </cell>
          <cell r="CC64">
            <v>30.438999999999993</v>
          </cell>
          <cell r="CD64">
            <v>49.668999999999997</v>
          </cell>
          <cell r="CE64">
            <v>107.682</v>
          </cell>
          <cell r="CF64">
            <v>644.32908181366679</v>
          </cell>
          <cell r="CG64">
            <v>674.76808181366675</v>
          </cell>
          <cell r="CH64">
            <v>768.4369999999999</v>
          </cell>
          <cell r="CI64">
            <v>771.28250000000003</v>
          </cell>
          <cell r="CJ64">
            <v>886.55</v>
          </cell>
          <cell r="CK64">
            <v>984.82499999999993</v>
          </cell>
          <cell r="CL64">
            <v>51.748999999999995</v>
          </cell>
          <cell r="CM64">
            <v>62.78425</v>
          </cell>
          <cell r="CN64">
            <v>70.625</v>
          </cell>
          <cell r="CO64">
            <v>0</v>
          </cell>
          <cell r="CP64">
            <v>49.76100000000001</v>
          </cell>
          <cell r="CQ64">
            <v>51.046999999999997</v>
          </cell>
          <cell r="CR64">
            <v>56.75</v>
          </cell>
          <cell r="CS64">
            <v>0</v>
          </cell>
          <cell r="CT64">
            <v>26.988252000000003</v>
          </cell>
          <cell r="CU64">
            <v>28.954776000000003</v>
          </cell>
          <cell r="CV64">
            <v>33.699999999999996</v>
          </cell>
          <cell r="CW64">
            <v>0</v>
          </cell>
          <cell r="CX64">
            <v>0.26388066657089021</v>
          </cell>
          <cell r="CY64">
            <v>0.29192397672857684</v>
          </cell>
          <cell r="CZ64">
            <v>0.34338000000000002</v>
          </cell>
          <cell r="DA64">
            <v>0.37716920000000004</v>
          </cell>
          <cell r="DB64" t="str">
            <v>GBP</v>
          </cell>
          <cell r="DC64">
            <v>37164</v>
          </cell>
          <cell r="DD64">
            <v>36981</v>
          </cell>
          <cell r="DE64" t="str">
            <v>30/0/2001</v>
          </cell>
          <cell r="DF64" t="str">
            <v>SRH</v>
          </cell>
          <cell r="DH64">
            <v>37235</v>
          </cell>
          <cell r="DI64" t="str">
            <v>AR 2001, H1 2002</v>
          </cell>
          <cell r="DJ64" t="str">
            <v>Cazenove, 29 November 2001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HeavyWeights"/>
      <sheetName val="MidMarket"/>
      <sheetName val="Geo"/>
      <sheetName val="VF"/>
      <sheetName val="Comp VANS"/>
      <sheetName val="Data"/>
      <sheetName val="Comp HED"/>
      <sheetName val="HED Segments"/>
      <sheetName val="HED Margins"/>
      <sheetName val="Output2"/>
      <sheetName val="Output"/>
      <sheetName val="HED ROC"/>
      <sheetName val="Comp"/>
    </sheetNames>
    <sheetDataSet>
      <sheetData sheetId="0"/>
      <sheetData sheetId="1"/>
      <sheetData sheetId="2"/>
      <sheetData sheetId="3"/>
      <sheetData sheetId="4"/>
      <sheetData sheetId="5" refreshError="1">
        <row r="3">
          <cell r="L3">
            <v>25</v>
          </cell>
        </row>
      </sheetData>
      <sheetData sheetId="6"/>
      <sheetData sheetId="7"/>
      <sheetData sheetId="8"/>
      <sheetData sheetId="9"/>
      <sheetData sheetId="10"/>
      <sheetData sheetId="11"/>
      <sheetData sheetId="12"/>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FState"/>
      <sheetName val="CT"/>
      <sheetName val="PT"/>
      <sheetName val="Cases"/>
      <sheetName val="Flows"/>
      <sheetName val="CAPEX"/>
      <sheetName val="Book Depr"/>
      <sheetName val="Tax Depr"/>
      <sheetName val="Chart1"/>
      <sheetName val="DCF"/>
      <sheetName val="CF &amp;BS"/>
      <sheetName val="Tax Sheet"/>
      <sheetName val="Debt"/>
      <sheetName val="Term Mul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MARKET TRADING"/>
      <sheetName val="Graph"/>
      <sheetName val="Security Output"/>
      <sheetName val="POI"/>
      <sheetName val="PZB"/>
      <sheetName val="WAK"/>
      <sheetName val="CXW"/>
      <sheetName val="CRN"/>
      <sheetName val="CPV"/>
      <sheetName val="WHC"/>
      <sheetName val="Group 4"/>
      <sheetName val="SECR"/>
      <sheetName val="CHU"/>
      <sheetName val="PRO"/>
      <sheetName val="SECS"/>
      <sheetName val="Prison Output"/>
      <sheetName val="__FDSCACHE__"/>
      <sheetName val="cscq"/>
      <sheetName val="Sheet1"/>
      <sheetName val="Valuation Graph"/>
      <sheetName val="HRB"/>
    </sheetNames>
    <sheetDataSet>
      <sheetData sheetId="0"/>
      <sheetData sheetId="1"/>
      <sheetData sheetId="2"/>
      <sheetData sheetId="3"/>
      <sheetData sheetId="4"/>
      <sheetData sheetId="5"/>
      <sheetData sheetId="6"/>
      <sheetData sheetId="7"/>
      <sheetData sheetId="8"/>
      <sheetData sheetId="9"/>
      <sheetData sheetId="10" refreshError="1">
        <row r="13">
          <cell r="D13" t="str">
            <v>dkk</v>
          </cell>
        </row>
        <row r="15">
          <cell r="D15">
            <v>0.12140018</v>
          </cell>
        </row>
      </sheetData>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XMODEL"/>
    </sheetNames>
    <sheetDataSet>
      <sheetData sheetId="0"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__FDSCACHE__"/>
      <sheetName val="Trans Summary"/>
      <sheetName val="Financing Scenarios"/>
      <sheetName val="Acc.Dil"/>
      <sheetName val="Adj. EBITDA Worksheet"/>
      <sheetName val="Fees"/>
      <sheetName val="Opening BS"/>
      <sheetName val="Combined Financials"/>
      <sheetName val="GSL Financials"/>
      <sheetName val="GSL Model"/>
      <sheetName val="GEO Financials"/>
      <sheetName val="FCR HY"/>
      <sheetName val="DCF Mgmt GBP - 5 Year"/>
      <sheetName val="Adj GBP - 5 Ye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Assumptions"/>
      <sheetName val="Summary Page"/>
      <sheetName val="Financials (2)"/>
      <sheetName val="Debt Backup"/>
      <sheetName val="IGNORE------&gt;&gt;&gt;&gt;&gt;"/>
      <sheetName val="Base "/>
      <sheetName val="Summary Output"/>
      <sheetName val="Financials"/>
      <sheetName val="Sheet1"/>
      <sheetName val="Sens Output"/>
    </sheetNames>
    <sheetDataSet>
      <sheetData sheetId="0">
        <row r="3">
          <cell r="D3" t="str">
            <v>PROJECT EDUCATE</v>
          </cell>
        </row>
        <row r="4">
          <cell r="D4">
            <v>0</v>
          </cell>
        </row>
        <row r="5">
          <cell r="D5">
            <v>0.38</v>
          </cell>
        </row>
        <row r="11">
          <cell r="D11" t="str">
            <v>Management Base Case</v>
          </cell>
        </row>
        <row r="33">
          <cell r="H33">
            <v>1</v>
          </cell>
        </row>
        <row r="34">
          <cell r="H34">
            <v>0</v>
          </cell>
        </row>
      </sheetData>
      <sheetData sheetId="1"/>
      <sheetData sheetId="2"/>
      <sheetData sheetId="3"/>
      <sheetData sheetId="4"/>
      <sheetData sheetId="5"/>
      <sheetData sheetId="6"/>
      <sheetData sheetId="7"/>
      <sheetData sheetId="8"/>
      <sheetData sheetId="9"/>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Pro-forma for Electricity"/>
      <sheetName val="1997_Est1"/>
      <sheetName val="1997_Est2"/>
      <sheetName val="CER"/>
    </sheetNames>
    <sheetDataSet>
      <sheetData sheetId="0"/>
      <sheetData sheetId="1"/>
      <sheetData sheetId="2"/>
      <sheetData sheetId="3"/>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US GenCo"/>
      <sheetName val="1993 Form I"/>
      <sheetName val="1994 Form I"/>
      <sheetName val="1995 Form I"/>
      <sheetName val="1996 Form I"/>
      <sheetName val="10-K"/>
      <sheetName val="Dispatch (U.S.)"/>
    </sheetNames>
    <sheetDataSet>
      <sheetData sheetId="0" refreshError="1">
        <row r="29">
          <cell r="K29">
            <v>3.5000000000000003E-2</v>
          </cell>
        </row>
      </sheetData>
      <sheetData sheetId="1"/>
      <sheetData sheetId="2"/>
      <sheetData sheetId="3"/>
      <sheetData sheetId="4"/>
      <sheetData sheetId="5"/>
      <sheetData sheetId="6"/>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Disclaimer"/>
      <sheetName val="Balance Sheet_VDF"/>
      <sheetName val="Income Statement_VDF"/>
      <sheetName val="Forecasts_VDF"/>
      <sheetName val="Summary Page_VDF"/>
      <sheetName val="Invested capital_VDF"/>
      <sheetName val="NOPAT_VDF"/>
      <sheetName val="DCF_VDF"/>
      <sheetName val="WACC_VDF"/>
      <sheetName val="Charts_VDF"/>
      <sheetName val="PV of Op Leases_VDF"/>
    </sheetNames>
    <sheetDataSet>
      <sheetData sheetId="0"/>
      <sheetData sheetId="1"/>
      <sheetData sheetId="2"/>
      <sheetData sheetId="3"/>
      <sheetData sheetId="4"/>
      <sheetData sheetId="5"/>
      <sheetData sheetId="6"/>
      <sheetData sheetId="7"/>
      <sheetData sheetId="8"/>
      <sheetData sheetId="9"/>
      <sheetData sheetId="10">
        <row r="19">
          <cell r="AF19" t="str">
            <v>PV of Operating Leases</v>
          </cell>
        </row>
        <row r="21">
          <cell r="AF21">
            <v>10.574583567284298</v>
          </cell>
        </row>
        <row r="22">
          <cell r="AF22">
            <v>9.5690892094126561</v>
          </cell>
        </row>
        <row r="23">
          <cell r="AF23">
            <v>7.644393382634469</v>
          </cell>
        </row>
        <row r="24">
          <cell r="AF24">
            <v>5.0362390588558599</v>
          </cell>
        </row>
        <row r="25">
          <cell r="AF25">
            <v>9.4359112222728161</v>
          </cell>
        </row>
        <row r="26">
          <cell r="AF26">
            <v>4.6682732561221378</v>
          </cell>
        </row>
        <row r="27">
          <cell r="AF27">
            <v>0</v>
          </cell>
        </row>
        <row r="28">
          <cell r="AF28">
            <v>0</v>
          </cell>
        </row>
        <row r="29">
          <cell r="AF29">
            <v>0</v>
          </cell>
        </row>
        <row r="30">
          <cell r="AF30">
            <v>0</v>
          </cell>
        </row>
        <row r="31">
          <cell r="AF31">
            <v>0</v>
          </cell>
        </row>
        <row r="32">
          <cell r="AF32">
            <v>0</v>
          </cell>
        </row>
        <row r="33">
          <cell r="AF33">
            <v>0</v>
          </cell>
        </row>
        <row r="34">
          <cell r="AF34">
            <v>0</v>
          </cell>
        </row>
        <row r="35">
          <cell r="AF35">
            <v>0</v>
          </cell>
        </row>
        <row r="36">
          <cell r="AF36">
            <v>0</v>
          </cell>
        </row>
        <row r="37">
          <cell r="AF37">
            <v>0</v>
          </cell>
        </row>
        <row r="38">
          <cell r="AF38">
            <v>0</v>
          </cell>
        </row>
        <row r="39">
          <cell r="AF39">
            <v>0</v>
          </cell>
        </row>
        <row r="40">
          <cell r="AF40">
            <v>0</v>
          </cell>
        </row>
        <row r="41">
          <cell r="AF41">
            <v>0</v>
          </cell>
        </row>
        <row r="42">
          <cell r="AF42">
            <v>0</v>
          </cell>
        </row>
        <row r="43">
          <cell r="AF43">
            <v>0</v>
          </cell>
        </row>
        <row r="44">
          <cell r="AF44">
            <v>0</v>
          </cell>
        </row>
        <row r="45">
          <cell r="AF45">
            <v>0</v>
          </cell>
        </row>
        <row r="46">
          <cell r="AF46">
            <v>0</v>
          </cell>
        </row>
        <row r="47">
          <cell r="AF47">
            <v>0</v>
          </cell>
        </row>
        <row r="48">
          <cell r="AF48">
            <v>0</v>
          </cell>
        </row>
        <row r="49">
          <cell r="AF49">
            <v>0</v>
          </cell>
        </row>
        <row r="50">
          <cell r="AF50">
            <v>0</v>
          </cell>
        </row>
        <row r="51">
          <cell r="AF51">
            <v>0</v>
          </cell>
        </row>
        <row r="52">
          <cell r="AF52">
            <v>0</v>
          </cell>
        </row>
        <row r="53">
          <cell r="AF53">
            <v>0</v>
          </cell>
        </row>
        <row r="54">
          <cell r="AF54">
            <v>0</v>
          </cell>
        </row>
        <row r="55">
          <cell r="AF55">
            <v>0</v>
          </cell>
        </row>
        <row r="56">
          <cell r="AF56">
            <v>0</v>
          </cell>
        </row>
        <row r="57">
          <cell r="AF57">
            <v>0</v>
          </cell>
        </row>
        <row r="58">
          <cell r="AF58">
            <v>0</v>
          </cell>
        </row>
        <row r="59">
          <cell r="AF59">
            <v>0</v>
          </cell>
        </row>
        <row r="60">
          <cell r="AF60">
            <v>0</v>
          </cell>
        </row>
        <row r="62">
          <cell r="AF62">
            <v>46.928489696582233</v>
          </cell>
        </row>
        <row r="63">
          <cell r="D63">
            <v>0</v>
          </cell>
          <cell r="F63">
            <v>0</v>
          </cell>
          <cell r="H63">
            <v>0</v>
          </cell>
          <cell r="J63">
            <v>0</v>
          </cell>
          <cell r="L63">
            <v>1.8002067420602454</v>
          </cell>
          <cell r="N63">
            <v>1.8075413994926224</v>
          </cell>
          <cell r="P63">
            <v>2.4708050522068534</v>
          </cell>
          <cell r="R63">
            <v>1.9011092956507094</v>
          </cell>
          <cell r="T63">
            <v>4.268483951191465</v>
          </cell>
          <cell r="V63">
            <v>1.6828744568588891</v>
          </cell>
          <cell r="X63">
            <v>1.9765780660357273</v>
          </cell>
          <cell r="Z63">
            <v>1.7579535301738312</v>
          </cell>
          <cell r="AB63">
            <v>3.7294998160090924</v>
          </cell>
          <cell r="AD63">
            <v>3.6774282803246847</v>
          </cell>
          <cell r="AF63">
            <v>3.2192943931855416</v>
          </cell>
        </row>
      </sheetData>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stn_income"/>
    </sheetNames>
    <sheetDataSet>
      <sheetData sheetId="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develop"/>
    </sheetNames>
    <sheetDataSet>
      <sheetData sheetId="0"/>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E D Edwards-ST"/>
      <sheetName val="Duck Creek-ST"/>
      <sheetName val="Sterling Avenue-GT"/>
      <sheetName val="Summary"/>
      <sheetName val="Info"/>
      <sheetName val="RJ Rudden"/>
      <sheetName val="Sheet1"/>
      <sheetName val="Rate Base"/>
      <sheetName val="Calculation Value of Allowances"/>
      <sheetName val="GenCo"/>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Other Output--&gt;&gt;"/>
      <sheetName val="PF Post Sec Stock Val"/>
      <sheetName val="Rev Build-Up"/>
      <sheetName val="EBIT Build-Up"/>
      <sheetName val="Sheet1"/>
      <sheetName val="Memo Tables"/>
      <sheetName val="Apollo Model--&gt;&gt;"/>
      <sheetName val="Sheet2"/>
      <sheetName val="Assumptions"/>
      <sheetName val="Summary Page"/>
      <sheetName val="Financials (2)"/>
      <sheetName val="Debt Backup"/>
      <sheetName val="Original Co. Model--&gt;&gt;"/>
      <sheetName val="Assmpts Base"/>
      <sheetName val="BS-CF Forecast"/>
      <sheetName val="Base 5 Year Model "/>
      <sheetName val="IGNORE--&gt;&gt;"/>
      <sheetName val="Sens Output"/>
      <sheetName val="Financials"/>
      <sheetName val="Print(ctr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
          <cell r="D4" t="str">
            <v>Apollo Op. Case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onvert Backstop"/>
      <sheetName val="US Eur EBITDA Cont"/>
      <sheetName val="Legal Distributions (2)"/>
      <sheetName val="Revised Runrate Analysis"/>
      <sheetName val="Restated Cons. Quarterly"/>
      <sheetName val="Sheet1"/>
      <sheetName val="Hayes Position - Fund V"/>
      <sheetName val="Euro Wheels v. Superior"/>
      <sheetName val="Superior Quarterly W. Cap."/>
      <sheetName val="Guarantor W. Cap."/>
      <sheetName val="Non-Guarantor W. Cap."/>
      <sheetName val="Cons. Quarterly W. Cap. "/>
      <sheetName val="Two-Pager"/>
      <sheetName val="2001 Cash Flow Analysis"/>
      <sheetName val="JLL Buyout"/>
      <sheetName val="Prelim. Rest."/>
      <sheetName val="Bank Debt Returns"/>
      <sheetName val="Post Petition Interest"/>
      <sheetName val="Euro Sale Mults"/>
      <sheetName val="Unsecured Bank Legal Dist"/>
      <sheetName val="Legal Distributions"/>
      <sheetName val="CERP Distributions"/>
      <sheetName val="Sens Output"/>
      <sheetName val="Bank Recovery Analysis"/>
      <sheetName val="Fixed Apollo Equity IRR"/>
      <sheetName val="Senior Notes Analysis"/>
      <sheetName val="Memo Exhibits"/>
      <sheetName val="Assumptions"/>
      <sheetName val="Output Summary"/>
      <sheetName val="Summary Page"/>
      <sheetName val="Detailed Restructuring"/>
      <sheetName val="North American Wheels"/>
      <sheetName val="Suspension Components"/>
      <sheetName val="Powertrain"/>
      <sheetName val="Brakes"/>
      <sheetName val="Corporate"/>
      <sheetName val="MGG"/>
      <sheetName val="Commercial Highway"/>
      <sheetName val="European Aluminum Wheels"/>
      <sheetName val="European Steel Wheels"/>
      <sheetName val="Suspension Components_alone"/>
      <sheetName val="Equipment &amp; Engineering"/>
      <sheetName val="Senior Notes Yield Analysis"/>
      <sheetName val="Bank Debt Yield Analysis"/>
      <sheetName val="Cycle Estimate"/>
      <sheetName val="Liquidity Analysis"/>
      <sheetName val="Market Positions"/>
      <sheetName val="Sheet1 (2)"/>
      <sheetName val="Print(ctr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58">
          <cell r="D58">
            <v>0.09</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Quarterly Rev&amp;Costs"/>
    </sheetNames>
    <sheetDataSet>
      <sheetData sheetId="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odel Assumptions"/>
      <sheetName val="Consolidated Sources &amp; Uses"/>
      <sheetName val="Consolidated P&amp;L"/>
      <sheetName val="Consoldiated BS"/>
      <sheetName val="Consolidated CFLO"/>
      <sheetName val="Consolidated BS Assumptions"/>
      <sheetName val="Senior Debt Schedule"/>
      <sheetName val="Seller Note"/>
      <sheetName val="Senior Covenants"/>
      <sheetName val="Valuation Summary"/>
      <sheetName val="PIK Worksheet"/>
      <sheetName val="Scenario Summary-1"/>
      <sheetName val="Growth Assumptions"/>
    </sheetNames>
    <sheetDataSet>
      <sheetData sheetId="0" refreshError="1">
        <row r="4">
          <cell r="L4">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BUDGET"/>
    </sheetNames>
    <sheetDataSet>
      <sheetData sheetId="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Model-Management"/>
      <sheetName val="Model-Downside"/>
      <sheetName val="IPO"/>
      <sheetName val="Summary Output"/>
    </sheetNames>
    <sheetDataSet>
      <sheetData sheetId="0" refreshError="1"/>
      <sheetData sheetId="1">
        <row r="17">
          <cell r="C17">
            <v>0.4</v>
          </cell>
        </row>
      </sheetData>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rices"/>
      <sheetName val="Sheet3"/>
      <sheetName val="Sheet2"/>
      <sheetName val="Sheet1"/>
      <sheetName val="return"/>
      <sheetName val="pricing"/>
      <sheetName val="closepr1"/>
      <sheetName val="indices"/>
      <sheetName val="Run CD Access"/>
      <sheetName val="closep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ackground"/>
      <sheetName val="Graphdialog"/>
      <sheetName val="LayoutDlog"/>
      <sheetName val="ChartFormat"/>
      <sheetName val="AnnotateDlog"/>
      <sheetName val="GraphBuildingMod"/>
      <sheetName val="FormatMod"/>
      <sheetName val="EnviroMod"/>
      <sheetName val="MAT Graph"/>
      <sheetName val="\Document\ALPHA_M\MATTEL\PRESEN"/>
    </sheetNames>
    <definedNames>
      <definedName name="[FormatMod].FormatMaster"/>
      <definedName name="ChangeAnnotation"/>
      <definedName name="EditData"/>
      <definedName name="FormatMod.ShowData"/>
      <definedName name="FormatMod.ShowGraph"/>
      <definedName name="LayoutSet"/>
      <definedName name="Printing"/>
      <definedName name="RefreshData"/>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__FDSCACHE__"/>
      <sheetName val="IBD Tracking"/>
      <sheetName val="Homebuilders Output"/>
      <sheetName val="Homebuilder Stats"/>
      <sheetName val="BZH"/>
      <sheetName val="CTX"/>
      <sheetName val="DHI"/>
      <sheetName val="HOV"/>
      <sheetName val="KBH"/>
      <sheetName val="LEN"/>
      <sheetName val="MDC"/>
      <sheetName val="MHO"/>
      <sheetName val="MTH"/>
      <sheetName val="NVR"/>
      <sheetName val="PHM"/>
      <sheetName val="RYL"/>
      <sheetName val="SPF"/>
      <sheetName val="WLS"/>
      <sheetName val="TOL"/>
      <sheetName val="Situational Overview"/>
      <sheetName val="Situational Overview LEH"/>
      <sheetName val="EV to EBITDA"/>
      <sheetName val="PE"/>
      <sheetName val="Price to BV"/>
      <sheetName val="Gross Margin"/>
      <sheetName val="EBITDA Margin"/>
      <sheetName val="EBIT Margin"/>
      <sheetName val="ROE"/>
      <sheetName val="ROIC"/>
      <sheetName val="Inventory Turnover"/>
      <sheetName val="PE to ROE Data"/>
      <sheetName val="PE to ROE Graph"/>
      <sheetName val="PE to ROIC Data"/>
      <sheetName val="PE to ROIC Graph"/>
      <sheetName val="Price BV to ROE Data"/>
      <sheetName val="Price BV to ROE Graph"/>
      <sheetName val="EV EBITDA to ROIC Data"/>
      <sheetName val="EV EBITDA to ROIC Graph"/>
      <sheetName val="Float vs Fixed Debt"/>
      <sheetName val="Average Cost of Debt"/>
      <sheetName val="Weight Avg Debt Maturity"/>
      <sheetName val="2003 to 2005 Debt Maturities"/>
      <sheetName val="Future Debt Issues Analysis"/>
    </sheetNames>
    <sheetDataSet>
      <sheetData sheetId="0"/>
      <sheetData sheetId="1"/>
      <sheetData sheetId="2"/>
      <sheetData sheetId="3"/>
      <sheetData sheetId="4"/>
      <sheetData sheetId="5"/>
      <sheetData sheetId="6"/>
      <sheetData sheetId="7"/>
      <sheetData sheetId="8"/>
      <sheetData sheetId="9"/>
      <sheetData sheetId="10">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row>
        <row r="3">
          <cell r="B3" t="str">
            <v>Company Name</v>
          </cell>
          <cell r="D3" t="str">
            <v>MDC Holdings</v>
          </cell>
          <cell r="F3" t="str">
            <v>Options</v>
          </cell>
          <cell r="P3" t="str">
            <v>Calculations</v>
          </cell>
        </row>
        <row r="4">
          <cell r="B4" t="str">
            <v>Date Updated</v>
          </cell>
          <cell r="D4">
            <v>37475</v>
          </cell>
          <cell r="F4" t="str">
            <v>(Amounts in Millions)</v>
          </cell>
          <cell r="P4" t="str">
            <v>Metric</v>
          </cell>
          <cell r="R4" t="str">
            <v>Value</v>
          </cell>
        </row>
        <row r="5">
          <cell r="B5" t="str">
            <v>Updated by</v>
          </cell>
          <cell r="D5" t="str">
            <v>David Jaynes</v>
          </cell>
          <cell r="F5" t="str">
            <v>OPTION</v>
          </cell>
          <cell r="H5" t="str">
            <v># OF SHARES</v>
          </cell>
          <cell r="J5" t="str">
            <v>STRIKE PRICE</v>
          </cell>
          <cell r="L5" t="str">
            <v>SHARES ADDED</v>
          </cell>
          <cell r="P5" t="str">
            <v>Multiples</v>
          </cell>
        </row>
        <row r="6">
          <cell r="B6" t="str">
            <v>Ticker</v>
          </cell>
          <cell r="D6" t="str">
            <v>MDC</v>
          </cell>
          <cell r="F6">
            <v>1</v>
          </cell>
          <cell r="H6">
            <v>0.65138399999999996</v>
          </cell>
          <cell r="J6">
            <v>11.18</v>
          </cell>
          <cell r="L6">
            <v>0.48606111418842224</v>
          </cell>
          <cell r="P6" t="str">
            <v>Sales</v>
          </cell>
        </row>
        <row r="7">
          <cell r="B7" t="str">
            <v>Fiscal Year End</v>
          </cell>
          <cell r="D7">
            <v>37256</v>
          </cell>
          <cell r="F7">
            <v>2</v>
          </cell>
          <cell r="H7">
            <v>0.43670399999999998</v>
          </cell>
          <cell r="J7">
            <v>17.86</v>
          </cell>
          <cell r="L7">
            <v>0.25964308195232688</v>
          </cell>
          <cell r="P7" t="str">
            <v>LTM</v>
          </cell>
          <cell r="R7">
            <v>0.71856115753342287</v>
          </cell>
        </row>
        <row r="8">
          <cell r="B8" t="str">
            <v>LTM as of</v>
          </cell>
          <cell r="D8">
            <v>37437</v>
          </cell>
          <cell r="F8">
            <v>3</v>
          </cell>
          <cell r="H8">
            <v>0.30763000000000001</v>
          </cell>
          <cell r="J8">
            <v>24.17</v>
          </cell>
          <cell r="L8">
            <v>0.13883506015891034</v>
          </cell>
          <cell r="P8">
            <v>2002</v>
          </cell>
          <cell r="R8">
            <v>0.72904987057167003</v>
          </cell>
        </row>
        <row r="9">
          <cell r="B9" t="str">
            <v>First Forecasted Fiscal Year</v>
          </cell>
          <cell r="D9">
            <v>2002</v>
          </cell>
          <cell r="F9">
            <v>4</v>
          </cell>
          <cell r="H9">
            <v>0</v>
          </cell>
          <cell r="J9">
            <v>0</v>
          </cell>
          <cell r="L9">
            <v>0</v>
          </cell>
          <cell r="P9">
            <v>2003</v>
          </cell>
          <cell r="R9">
            <v>0.67325566425228367</v>
          </cell>
        </row>
        <row r="10">
          <cell r="B10" t="str">
            <v>First Forecasted Calendar Year</v>
          </cell>
          <cell r="D10">
            <v>2002</v>
          </cell>
          <cell r="F10">
            <v>5</v>
          </cell>
          <cell r="H10">
            <v>0</v>
          </cell>
          <cell r="J10">
            <v>0</v>
          </cell>
          <cell r="L10">
            <v>0</v>
          </cell>
          <cell r="P10" t="str">
            <v>EBIT</v>
          </cell>
        </row>
        <row r="11">
          <cell r="B11" t="str">
            <v>Research Source</v>
          </cell>
          <cell r="D11" t="str">
            <v>CSFB</v>
          </cell>
          <cell r="F11">
            <v>6</v>
          </cell>
          <cell r="H11">
            <v>0</v>
          </cell>
          <cell r="J11">
            <v>0</v>
          </cell>
          <cell r="L11">
            <v>0</v>
          </cell>
          <cell r="P11" t="str">
            <v>LTM</v>
          </cell>
          <cell r="R11">
            <v>5.4732301190266464</v>
          </cell>
        </row>
        <row r="12">
          <cell r="B12" t="str">
            <v>Date of Research</v>
          </cell>
          <cell r="D12">
            <v>37358</v>
          </cell>
          <cell r="F12">
            <v>7</v>
          </cell>
          <cell r="H12">
            <v>0</v>
          </cell>
          <cell r="J12">
            <v>0</v>
          </cell>
          <cell r="L12">
            <v>0</v>
          </cell>
          <cell r="P12">
            <v>2002</v>
          </cell>
          <cell r="R12">
            <v>5.8002750345033602</v>
          </cell>
        </row>
        <row r="13">
          <cell r="B13" t="str">
            <v>Currency (use Factset currency code*)</v>
          </cell>
          <cell r="D13" t="str">
            <v>USD</v>
          </cell>
          <cell r="F13">
            <v>8</v>
          </cell>
          <cell r="H13">
            <v>0</v>
          </cell>
          <cell r="J13">
            <v>0</v>
          </cell>
          <cell r="L13">
            <v>0</v>
          </cell>
          <cell r="P13">
            <v>2003</v>
          </cell>
          <cell r="R13">
            <v>5.3563798291856441</v>
          </cell>
        </row>
        <row r="14">
          <cell r="B14" t="str">
            <v>(Note stock price, historical, &amp; projections may be in diff currencies)</v>
          </cell>
          <cell r="F14" t="str">
            <v>Total</v>
          </cell>
          <cell r="H14">
            <v>1.395718</v>
          </cell>
          <cell r="L14">
            <v>0.88453925629965946</v>
          </cell>
          <cell r="P14" t="str">
            <v>EBITDA</v>
          </cell>
        </row>
        <row r="15">
          <cell r="B15" t="str">
            <v>F/X Rate to US dollars</v>
          </cell>
          <cell r="D15">
            <v>1</v>
          </cell>
          <cell r="P15" t="str">
            <v>LTM</v>
          </cell>
          <cell r="R15">
            <v>5.0022338184488158</v>
          </cell>
        </row>
        <row r="16">
          <cell r="P16">
            <v>2002</v>
          </cell>
          <cell r="R16">
            <v>5.3050329721311478</v>
          </cell>
        </row>
        <row r="17">
          <cell r="B17" t="str">
            <v>Market Valuation</v>
          </cell>
          <cell r="F17" t="str">
            <v>Convertible Debt and Convertible Preferred</v>
          </cell>
          <cell r="P17">
            <v>2003</v>
          </cell>
          <cell r="R17">
            <v>4.8990386552456124</v>
          </cell>
        </row>
        <row r="18">
          <cell r="B18" t="str">
            <v>(Dollars in Millions)</v>
          </cell>
          <cell r="F18" t="str">
            <v>(Amounts in Millions)</v>
          </cell>
          <cell r="P18" t="str">
            <v>P/E</v>
          </cell>
        </row>
        <row r="19">
          <cell r="C19" t="str">
            <v>(Date Ref. Entered at Output Page)</v>
          </cell>
          <cell r="D19">
            <v>37494</v>
          </cell>
          <cell r="F19" t="str">
            <v>TRANCHE</v>
          </cell>
          <cell r="H19" t="str">
            <v>AMOUNT O/S</v>
          </cell>
          <cell r="J19" t="str">
            <v>STRIKE PRICE</v>
          </cell>
          <cell r="L19" t="str">
            <v>SHARES ADDED</v>
          </cell>
          <cell r="P19" t="str">
            <v>LTM</v>
          </cell>
          <cell r="R19">
            <v>7.7574255201419344</v>
          </cell>
        </row>
        <row r="20">
          <cell r="B20" t="str">
            <v>Stock Price</v>
          </cell>
          <cell r="D20">
            <v>44.050000000000004</v>
          </cell>
          <cell r="F20" t="str">
            <v>Convertible Debt</v>
          </cell>
          <cell r="P20">
            <v>2002</v>
          </cell>
          <cell r="R20">
            <v>7.9469601298935597</v>
          </cell>
        </row>
        <row r="21">
          <cell r="B21" t="str">
            <v>Basic Shares Outstanding (in MM)</v>
          </cell>
          <cell r="D21">
            <v>27.033999999999999</v>
          </cell>
          <cell r="F21">
            <v>1</v>
          </cell>
          <cell r="H21">
            <v>0</v>
          </cell>
          <cell r="J21">
            <v>0</v>
          </cell>
          <cell r="L21">
            <v>0</v>
          </cell>
          <cell r="P21">
            <v>2003</v>
          </cell>
          <cell r="R21">
            <v>7.0638229634381027</v>
          </cell>
          <cell r="T21">
            <v>27.044</v>
          </cell>
        </row>
        <row r="22">
          <cell r="B22" t="str">
            <v>Shares from Options and Converts (in MM)</v>
          </cell>
          <cell r="D22">
            <v>0.88453925629965946</v>
          </cell>
          <cell r="F22">
            <v>2</v>
          </cell>
          <cell r="H22">
            <v>0</v>
          </cell>
          <cell r="J22">
            <v>0</v>
          </cell>
          <cell r="L22">
            <v>0</v>
          </cell>
          <cell r="P22" t="str">
            <v>Cash P/E</v>
          </cell>
        </row>
        <row r="23">
          <cell r="B23" t="str">
            <v>Diluted Shares Outstanding (in MM)</v>
          </cell>
          <cell r="D23">
            <v>27.91853925629966</v>
          </cell>
          <cell r="F23">
            <v>3</v>
          </cell>
          <cell r="H23">
            <v>0</v>
          </cell>
          <cell r="J23">
            <v>0</v>
          </cell>
          <cell r="L23">
            <v>0</v>
          </cell>
          <cell r="P23" t="str">
            <v>LTM</v>
          </cell>
          <cell r="R23">
            <v>7.7574255201419335</v>
          </cell>
        </row>
        <row r="24">
          <cell r="B24" t="str">
            <v>Equity Value</v>
          </cell>
          <cell r="D24">
            <v>1229.8116542400001</v>
          </cell>
          <cell r="F24" t="str">
            <v>Total</v>
          </cell>
          <cell r="H24">
            <v>0</v>
          </cell>
          <cell r="L24">
            <v>0</v>
          </cell>
          <cell r="P24">
            <v>2002</v>
          </cell>
          <cell r="R24">
            <v>7.9469601298935597</v>
          </cell>
        </row>
        <row r="25">
          <cell r="B25" t="str">
            <v>Net Debt:</v>
          </cell>
          <cell r="P25">
            <v>2003</v>
          </cell>
          <cell r="R25">
            <v>7.0638229634381027</v>
          </cell>
        </row>
        <row r="26">
          <cell r="B26" t="str">
            <v>Current Debt</v>
          </cell>
          <cell r="D26">
            <v>0</v>
          </cell>
          <cell r="F26" t="str">
            <v>Convertible Preferred</v>
          </cell>
          <cell r="P26" t="str">
            <v>Equity Value / BV</v>
          </cell>
          <cell r="R26">
            <v>1.6839168897262602</v>
          </cell>
        </row>
        <row r="27">
          <cell r="B27" t="str">
            <v>Long-term Debt</v>
          </cell>
          <cell r="D27">
            <v>339.65199999999999</v>
          </cell>
          <cell r="F27">
            <v>1</v>
          </cell>
          <cell r="H27">
            <v>0</v>
          </cell>
          <cell r="J27">
            <v>0</v>
          </cell>
          <cell r="L27">
            <v>0</v>
          </cell>
        </row>
        <row r="28">
          <cell r="B28" t="str">
            <v>Convertible Debt</v>
          </cell>
          <cell r="D28">
            <v>0</v>
          </cell>
          <cell r="F28">
            <v>2</v>
          </cell>
          <cell r="H28">
            <v>0</v>
          </cell>
          <cell r="J28">
            <v>0</v>
          </cell>
          <cell r="L28">
            <v>0</v>
          </cell>
          <cell r="P28" t="str">
            <v>Credit Stats</v>
          </cell>
        </row>
        <row r="29">
          <cell r="B29" t="str">
            <v>less: Cash &amp; Equivalents</v>
          </cell>
          <cell r="D29">
            <v>16.149999999999999</v>
          </cell>
          <cell r="F29">
            <v>3</v>
          </cell>
          <cell r="H29">
            <v>0</v>
          </cell>
          <cell r="J29">
            <v>0</v>
          </cell>
          <cell r="L29">
            <v>0</v>
          </cell>
          <cell r="P29" t="str">
            <v>Debt / LTM EBITDA</v>
          </cell>
          <cell r="R29">
            <v>1.0938027334441138</v>
          </cell>
        </row>
        <row r="30">
          <cell r="B30" t="str">
            <v>Total</v>
          </cell>
          <cell r="D30">
            <v>323.50200000000001</v>
          </cell>
          <cell r="F30" t="str">
            <v>Total</v>
          </cell>
          <cell r="H30">
            <v>0</v>
          </cell>
          <cell r="L30">
            <v>0</v>
          </cell>
          <cell r="P30" t="str">
            <v>LTM EBITDA / Interest</v>
          </cell>
          <cell r="R30">
            <v>15.14234163944019</v>
          </cell>
        </row>
        <row r="31">
          <cell r="B31" t="str">
            <v>Minority Interest</v>
          </cell>
          <cell r="D31">
            <v>0</v>
          </cell>
          <cell r="P31" t="str">
            <v>Debt / Capitalization</v>
          </cell>
          <cell r="R31">
            <v>0.31743770911605823</v>
          </cell>
        </row>
        <row r="32">
          <cell r="B32" t="str">
            <v>Preferred Stock</v>
          </cell>
          <cell r="D32">
            <v>0</v>
          </cell>
          <cell r="P32" t="str">
            <v>Net Debt/Cap</v>
          </cell>
          <cell r="R32">
            <v>0.30697740622301511</v>
          </cell>
        </row>
        <row r="33">
          <cell r="B33" t="str">
            <v>Convertible Preferred Stock</v>
          </cell>
          <cell r="D33">
            <v>0</v>
          </cell>
          <cell r="F33" t="str">
            <v>Projections</v>
          </cell>
          <cell r="P33" t="str">
            <v>Debt Ratings</v>
          </cell>
          <cell r="S33" t="str">
            <v>Outlook</v>
          </cell>
        </row>
        <row r="34">
          <cell r="B34" t="str">
            <v>Enterprise Value</v>
          </cell>
          <cell r="D34">
            <v>1553.31365424</v>
          </cell>
          <cell r="F34" t="str">
            <v>(Dollars in Millions, Except Per Share Data)</v>
          </cell>
          <cell r="P34" t="str">
            <v>Moody's</v>
          </cell>
          <cell r="R34" t="str">
            <v>Ba1</v>
          </cell>
          <cell r="S34" t="str">
            <v>Positive</v>
          </cell>
        </row>
        <row r="35">
          <cell r="H35">
            <v>2002</v>
          </cell>
          <cell r="J35">
            <v>2003</v>
          </cell>
          <cell r="L35">
            <v>2002</v>
          </cell>
          <cell r="N35">
            <v>2003</v>
          </cell>
          <cell r="P35" t="str">
            <v>S&amp;P</v>
          </cell>
          <cell r="R35" t="str">
            <v>BB+</v>
          </cell>
          <cell r="S35" t="str">
            <v>Stable</v>
          </cell>
        </row>
        <row r="36">
          <cell r="A36" t="str">
            <v>7/01/02</v>
          </cell>
          <cell r="B36" t="str">
            <v>52-Week High</v>
          </cell>
          <cell r="D36">
            <v>53.1</v>
          </cell>
          <cell r="F36" t="str">
            <v>Sales</v>
          </cell>
          <cell r="H36">
            <v>2130.6</v>
          </cell>
          <cell r="J36">
            <v>2307.1675987533013</v>
          </cell>
          <cell r="L36">
            <v>2130.6</v>
          </cell>
          <cell r="N36">
            <v>2307.1675987533013</v>
          </cell>
        </row>
        <row r="37">
          <cell r="A37" t="str">
            <v>9/21/01</v>
          </cell>
          <cell r="B37" t="str">
            <v>52-Week Low</v>
          </cell>
          <cell r="D37">
            <v>21.318180000000002</v>
          </cell>
          <cell r="F37" t="str">
            <v>EBIT</v>
          </cell>
          <cell r="H37">
            <v>267.8</v>
          </cell>
          <cell r="J37">
            <v>289.99318640107674</v>
          </cell>
          <cell r="L37">
            <v>267.8</v>
          </cell>
          <cell r="N37">
            <v>289.99318640107674</v>
          </cell>
          <cell r="P37" t="str">
            <v>Margins</v>
          </cell>
        </row>
        <row r="38">
          <cell r="F38" t="str">
            <v>D&amp;A</v>
          </cell>
          <cell r="H38">
            <v>25</v>
          </cell>
          <cell r="J38">
            <v>27.071806049391032</v>
          </cell>
          <cell r="L38">
            <v>25</v>
          </cell>
          <cell r="N38">
            <v>27.071806049391032</v>
          </cell>
          <cell r="P38" t="str">
            <v>Gross Margin</v>
          </cell>
        </row>
        <row r="39">
          <cell r="B39" t="str">
            <v>Long-Term EPS Growth</v>
          </cell>
          <cell r="D39">
            <v>0.125</v>
          </cell>
          <cell r="F39" t="str">
            <v>EBITDA</v>
          </cell>
          <cell r="H39">
            <v>292.8</v>
          </cell>
          <cell r="J39">
            <v>317.0649924504678</v>
          </cell>
          <cell r="L39">
            <v>292.8</v>
          </cell>
          <cell r="N39">
            <v>317.0649924504678</v>
          </cell>
          <cell r="P39" t="str">
            <v>LTM</v>
          </cell>
          <cell r="R39" t="str">
            <v>NA</v>
          </cell>
        </row>
        <row r="40">
          <cell r="F40" t="str">
            <v>Goodwill Amortization</v>
          </cell>
          <cell r="H40">
            <v>0</v>
          </cell>
          <cell r="J40">
            <v>0</v>
          </cell>
          <cell r="L40">
            <v>0</v>
          </cell>
          <cell r="N40">
            <v>0</v>
          </cell>
          <cell r="P40" t="str">
            <v>EBIT Margin</v>
          </cell>
        </row>
        <row r="41">
          <cell r="B41" t="str">
            <v>Book Value</v>
          </cell>
          <cell r="F41" t="str">
            <v>Tax Rate</v>
          </cell>
          <cell r="H41">
            <v>0.39023389413212967</v>
          </cell>
          <cell r="J41">
            <v>0.39023389413212967</v>
          </cell>
          <cell r="L41">
            <v>0.39023389413212967</v>
          </cell>
          <cell r="N41">
            <v>0.39023389413212967</v>
          </cell>
          <cell r="P41" t="str">
            <v>LTM</v>
          </cell>
          <cell r="R41">
            <v>0.13128648748670027</v>
          </cell>
        </row>
        <row r="42">
          <cell r="B42" t="str">
            <v>(Dollars in Millions)</v>
          </cell>
          <cell r="D42">
            <v>37437</v>
          </cell>
          <cell r="F42" t="str">
            <v>FD Wtd Avg. Shares O/S (MM)</v>
          </cell>
          <cell r="H42">
            <v>27.8</v>
          </cell>
          <cell r="J42">
            <v>28.356000000000002</v>
          </cell>
          <cell r="L42">
            <v>27.8</v>
          </cell>
          <cell r="N42">
            <v>28.356000000000002</v>
          </cell>
          <cell r="P42">
            <v>2002</v>
          </cell>
          <cell r="R42">
            <v>0.1256922932507275</v>
          </cell>
        </row>
        <row r="43">
          <cell r="B43" t="str">
            <v>Book Value of Equity</v>
          </cell>
          <cell r="D43">
            <v>730.32799999999997</v>
          </cell>
          <cell r="F43" t="str">
            <v>EPS</v>
          </cell>
          <cell r="H43">
            <v>5.5430000000000001</v>
          </cell>
          <cell r="J43">
            <v>6.2359999999999998</v>
          </cell>
          <cell r="L43">
            <v>5.5430000000000001</v>
          </cell>
          <cell r="N43">
            <v>6.2359999999999998</v>
          </cell>
          <cell r="P43" t="str">
            <v>EBITDA Margin</v>
          </cell>
        </row>
        <row r="44">
          <cell r="B44" t="str">
            <v>Goodwill</v>
          </cell>
          <cell r="D44">
            <v>0</v>
          </cell>
          <cell r="F44" t="str">
            <v>Cash EPS</v>
          </cell>
          <cell r="H44">
            <v>5.5430000000000001</v>
          </cell>
          <cell r="J44">
            <v>6.2359999999999998</v>
          </cell>
          <cell r="L44">
            <v>5.5430000000000001</v>
          </cell>
          <cell r="N44">
            <v>6.2359999999999998</v>
          </cell>
          <cell r="P44" t="str">
            <v>LTM</v>
          </cell>
          <cell r="R44">
            <v>0.14364805477170747</v>
          </cell>
        </row>
        <row r="45">
          <cell r="B45" t="str">
            <v>Tangible Book Value</v>
          </cell>
          <cell r="D45">
            <v>730.32799999999997</v>
          </cell>
          <cell r="F45" t="str">
            <v>IBES Estimate Fiscal Year</v>
          </cell>
          <cell r="H45" t="str">
            <v>12/2002</v>
          </cell>
          <cell r="J45" t="str">
            <v>12/2003</v>
          </cell>
          <cell r="P45">
            <v>2002</v>
          </cell>
          <cell r="R45">
            <v>0.13742607716136301</v>
          </cell>
        </row>
        <row r="46">
          <cell r="F46" t="str">
            <v>Research EPS</v>
          </cell>
          <cell r="H46">
            <v>5.35</v>
          </cell>
          <cell r="J46">
            <v>0</v>
          </cell>
        </row>
        <row r="47">
          <cell r="B47" t="str">
            <v>Historical Results</v>
          </cell>
          <cell r="L47">
            <v>1.1733783910635502E-2</v>
          </cell>
          <cell r="P47" t="str">
            <v>Trading Statistics</v>
          </cell>
        </row>
        <row r="48">
          <cell r="F48" t="str">
            <v>10-K</v>
          </cell>
          <cell r="H48" t="str">
            <v>New Q</v>
          </cell>
          <cell r="J48" t="str">
            <v>Old Q</v>
          </cell>
          <cell r="L48">
            <v>0.1256922932507275</v>
          </cell>
          <cell r="P48" t="str">
            <v>Discount to 52-wk High</v>
          </cell>
          <cell r="R48">
            <v>-0.17043314500941609</v>
          </cell>
        </row>
        <row r="49">
          <cell r="B49" t="str">
            <v>(Dollars in Millions)</v>
          </cell>
          <cell r="C49">
            <v>1999</v>
          </cell>
          <cell r="D49">
            <v>2000</v>
          </cell>
          <cell r="F49">
            <v>2001</v>
          </cell>
          <cell r="G49" t="str">
            <v>LTM</v>
          </cell>
          <cell r="H49">
            <v>37437</v>
          </cell>
          <cell r="J49">
            <v>37072</v>
          </cell>
          <cell r="P49" t="str">
            <v>Premium to 52-wk Low</v>
          </cell>
          <cell r="R49">
            <v>1.066311476870915</v>
          </cell>
        </row>
        <row r="50">
          <cell r="B50" t="str">
            <v>Sales</v>
          </cell>
          <cell r="C50">
            <v>0</v>
          </cell>
          <cell r="D50">
            <v>0</v>
          </cell>
          <cell r="F50">
            <v>2125.8739999999998</v>
          </cell>
          <cell r="G50">
            <v>2161.6999999999998</v>
          </cell>
          <cell r="H50">
            <v>945.93200000000002</v>
          </cell>
          <cell r="J50">
            <v>910.10599999999999</v>
          </cell>
        </row>
        <row r="51">
          <cell r="B51" t="str">
            <v>Gross Profit</v>
          </cell>
          <cell r="C51">
            <v>0</v>
          </cell>
          <cell r="D51">
            <v>0</v>
          </cell>
          <cell r="F51">
            <v>0</v>
          </cell>
          <cell r="G51">
            <v>0</v>
          </cell>
          <cell r="H51">
            <v>0</v>
          </cell>
          <cell r="J51">
            <v>0</v>
          </cell>
          <cell r="P51" t="str">
            <v>Price / Book Value</v>
          </cell>
          <cell r="R51">
            <v>1.6839168897262602</v>
          </cell>
        </row>
        <row r="52">
          <cell r="B52" t="str">
            <v>EBIT</v>
          </cell>
          <cell r="C52">
            <v>0</v>
          </cell>
          <cell r="D52">
            <v>0</v>
          </cell>
          <cell r="F52">
            <v>281.50299999999999</v>
          </cell>
          <cell r="G52">
            <v>276.76099999999997</v>
          </cell>
          <cell r="H52">
            <v>120.07700000000001</v>
          </cell>
          <cell r="J52">
            <v>124.81900000000002</v>
          </cell>
          <cell r="P52" t="str">
            <v>Net Debt to Book</v>
          </cell>
          <cell r="R52">
            <v>0.44295439857160074</v>
          </cell>
        </row>
        <row r="53">
          <cell r="B53" t="str">
            <v>Interest Expense</v>
          </cell>
          <cell r="C53">
            <v>0</v>
          </cell>
          <cell r="D53">
            <v>0</v>
          </cell>
          <cell r="F53">
            <v>22.498000000000001</v>
          </cell>
          <cell r="G53">
            <v>20.507000000000001</v>
          </cell>
          <cell r="H53">
            <v>4.0410000000000004</v>
          </cell>
          <cell r="J53">
            <v>6.032</v>
          </cell>
        </row>
        <row r="54">
          <cell r="B54" t="str">
            <v>Net Income</v>
          </cell>
          <cell r="C54">
            <v>0</v>
          </cell>
          <cell r="D54">
            <v>0</v>
          </cell>
          <cell r="F54">
            <v>155.715</v>
          </cell>
          <cell r="G54">
            <v>154.261</v>
          </cell>
          <cell r="H54">
            <v>66.671999999999997</v>
          </cell>
          <cell r="J54">
            <v>68.126000000000005</v>
          </cell>
          <cell r="P54" t="str">
            <v>Home Debt / Inventory</v>
          </cell>
          <cell r="R54">
            <v>0.3457440094464464</v>
          </cell>
        </row>
        <row r="55">
          <cell r="B55" t="str">
            <v>Net Inc. Excl. GW (assumed non-ded)</v>
          </cell>
          <cell r="C55">
            <v>0</v>
          </cell>
          <cell r="D55">
            <v>0</v>
          </cell>
          <cell r="F55">
            <v>155.715</v>
          </cell>
          <cell r="G55">
            <v>154.261</v>
          </cell>
          <cell r="H55">
            <v>66.671999999999997</v>
          </cell>
          <cell r="J55">
            <v>68.126000000000005</v>
          </cell>
          <cell r="P55" t="str">
            <v>Home 2001 Gross Margin</v>
          </cell>
          <cell r="R55">
            <v>0.2469922829890237</v>
          </cell>
        </row>
        <row r="56">
          <cell r="B56" t="str">
            <v>D&amp;A</v>
          </cell>
          <cell r="C56">
            <v>0</v>
          </cell>
          <cell r="D56">
            <v>0</v>
          </cell>
          <cell r="F56">
            <v>27.445</v>
          </cell>
          <cell r="G56">
            <v>26.721999999999998</v>
          </cell>
          <cell r="H56">
            <v>10.818</v>
          </cell>
          <cell r="J56">
            <v>11.541</v>
          </cell>
          <cell r="P56" t="str">
            <v>Home 2001 EBITDA Margin</v>
          </cell>
          <cell r="R56">
            <v>0.14060537794181083</v>
          </cell>
        </row>
        <row r="57">
          <cell r="B57" t="str">
            <v>EBITDA</v>
          </cell>
          <cell r="C57">
            <v>0</v>
          </cell>
          <cell r="D57">
            <v>0</v>
          </cell>
          <cell r="F57">
            <v>308.94799999999998</v>
          </cell>
          <cell r="G57">
            <v>303.48299999999995</v>
          </cell>
          <cell r="H57">
            <v>130.89500000000001</v>
          </cell>
          <cell r="J57">
            <v>136.36000000000001</v>
          </cell>
          <cell r="P57" t="str">
            <v>Home 2001 EBIT Margin</v>
          </cell>
          <cell r="R57">
            <v>0.12745051047308631</v>
          </cell>
        </row>
        <row r="58">
          <cell r="B58" t="str">
            <v>Goodwill Amortization</v>
          </cell>
          <cell r="C58">
            <v>0</v>
          </cell>
          <cell r="D58">
            <v>0</v>
          </cell>
          <cell r="F58">
            <v>0</v>
          </cell>
          <cell r="G58">
            <v>0</v>
          </cell>
          <cell r="H58">
            <v>0</v>
          </cell>
          <cell r="J58">
            <v>0</v>
          </cell>
        </row>
        <row r="59">
          <cell r="B59" t="str">
            <v>Tax Rate</v>
          </cell>
          <cell r="C59">
            <v>0</v>
          </cell>
          <cell r="D59">
            <v>0</v>
          </cell>
          <cell r="F59">
            <v>0.39319999999999999</v>
          </cell>
          <cell r="H59">
            <v>0.39040000000000002</v>
          </cell>
          <cell r="J59">
            <v>0.38868940754039494</v>
          </cell>
          <cell r="P59" t="str">
            <v>Inventory Turnover</v>
          </cell>
          <cell r="R59">
            <v>2.0777363219831329</v>
          </cell>
        </row>
        <row r="60">
          <cell r="B60" t="str">
            <v>Adjustments</v>
          </cell>
          <cell r="P60" t="str">
            <v>ROE</v>
          </cell>
          <cell r="R60">
            <v>0.25318972250836463</v>
          </cell>
        </row>
        <row r="61">
          <cell r="B61" t="str">
            <v>Sales</v>
          </cell>
          <cell r="C61">
            <v>0</v>
          </cell>
          <cell r="D61">
            <v>0</v>
          </cell>
          <cell r="F61">
            <v>0</v>
          </cell>
          <cell r="G61">
            <v>0</v>
          </cell>
          <cell r="H61">
            <v>0</v>
          </cell>
          <cell r="J61">
            <v>0</v>
          </cell>
          <cell r="P61" t="str">
            <v>ROIC</v>
          </cell>
          <cell r="R61">
            <v>0.225432256054303</v>
          </cell>
        </row>
        <row r="62">
          <cell r="B62" t="str">
            <v>Non-recurring Expenses</v>
          </cell>
          <cell r="C62">
            <v>0</v>
          </cell>
          <cell r="D62">
            <v>0</v>
          </cell>
          <cell r="F62">
            <v>7.0410000000000004</v>
          </cell>
          <cell r="G62">
            <v>7.0410000000000004</v>
          </cell>
          <cell r="H62">
            <v>0</v>
          </cell>
          <cell r="J62">
            <v>0</v>
          </cell>
        </row>
        <row r="63">
          <cell r="B63" t="str">
            <v>Pro-forma</v>
          </cell>
          <cell r="P63" t="str">
            <v>Backlog</v>
          </cell>
          <cell r="R63">
            <v>1050</v>
          </cell>
        </row>
        <row r="64">
          <cell r="B64" t="str">
            <v>Sales</v>
          </cell>
          <cell r="C64">
            <v>0</v>
          </cell>
          <cell r="D64">
            <v>0</v>
          </cell>
          <cell r="F64">
            <v>2125.8739999999998</v>
          </cell>
          <cell r="G64">
            <v>2161.6999999999998</v>
          </cell>
          <cell r="H64">
            <v>945.93200000000002</v>
          </cell>
          <cell r="J64">
            <v>910.10599999999999</v>
          </cell>
        </row>
        <row r="65">
          <cell r="B65" t="str">
            <v>EBITDA</v>
          </cell>
          <cell r="C65">
            <v>0</v>
          </cell>
          <cell r="D65">
            <v>0</v>
          </cell>
          <cell r="F65">
            <v>315.98899999999998</v>
          </cell>
          <cell r="G65">
            <v>310.524</v>
          </cell>
          <cell r="H65">
            <v>130.89500000000001</v>
          </cell>
          <cell r="J65">
            <v>136.36000000000001</v>
          </cell>
          <cell r="P65" t="str">
            <v>Backlog to Forward</v>
          </cell>
        </row>
        <row r="66">
          <cell r="B66" t="str">
            <v>EBIT</v>
          </cell>
          <cell r="C66">
            <v>0</v>
          </cell>
          <cell r="D66">
            <v>0</v>
          </cell>
          <cell r="F66">
            <v>288.54399999999998</v>
          </cell>
          <cell r="G66">
            <v>283.80199999999996</v>
          </cell>
          <cell r="H66">
            <v>120.07700000000001</v>
          </cell>
          <cell r="J66">
            <v>124.81900000000002</v>
          </cell>
          <cell r="P66" t="str">
            <v xml:space="preserve">  Homebuilding Sales</v>
          </cell>
        </row>
        <row r="67">
          <cell r="B67" t="str">
            <v>Net Income</v>
          </cell>
          <cell r="C67">
            <v>0</v>
          </cell>
          <cell r="D67">
            <v>0</v>
          </cell>
          <cell r="F67">
            <v>159.98747879999999</v>
          </cell>
          <cell r="G67">
            <v>158.53347879999998</v>
          </cell>
          <cell r="H67">
            <v>66.671999999999997</v>
          </cell>
          <cell r="J67">
            <v>68.126000000000005</v>
          </cell>
          <cell r="P67">
            <v>2002</v>
          </cell>
          <cell r="R67">
            <v>0.41273584905660377</v>
          </cell>
        </row>
        <row r="68">
          <cell r="B68" t="str">
            <v>Net Inc. Excl. GW (assumed non-ded)</v>
          </cell>
          <cell r="C68">
            <v>0</v>
          </cell>
          <cell r="D68">
            <v>0</v>
          </cell>
          <cell r="F68">
            <v>159.98747879999999</v>
          </cell>
          <cell r="G68">
            <v>158.53347879999998</v>
          </cell>
          <cell r="H68">
            <v>66.671999999999997</v>
          </cell>
          <cell r="J68">
            <v>68.126000000000005</v>
          </cell>
          <cell r="P68">
            <v>2003</v>
          </cell>
          <cell r="R68" t="str">
            <v>NA</v>
          </cell>
        </row>
        <row r="69">
          <cell r="B69" t="str">
            <v>EPS</v>
          </cell>
          <cell r="F69">
            <v>5.72</v>
          </cell>
          <cell r="G69">
            <v>5.6784302840711049</v>
          </cell>
          <cell r="H69">
            <v>2.39</v>
          </cell>
          <cell r="J69">
            <v>2.5099999999999998</v>
          </cell>
        </row>
        <row r="70">
          <cell r="B70" t="str">
            <v>Preferred Dividends</v>
          </cell>
          <cell r="C70">
            <v>0</v>
          </cell>
          <cell r="D70">
            <v>0</v>
          </cell>
          <cell r="F70">
            <v>0</v>
          </cell>
          <cell r="G70">
            <v>0</v>
          </cell>
          <cell r="H70">
            <v>0</v>
          </cell>
          <cell r="J70">
            <v>0</v>
          </cell>
          <cell r="P70" t="str">
            <v xml:space="preserve">Home Floating Debt / </v>
          </cell>
        </row>
        <row r="71">
          <cell r="B71" t="str">
            <v>Units Closes</v>
          </cell>
          <cell r="F71">
            <v>7484</v>
          </cell>
          <cell r="G71">
            <v>7755</v>
          </cell>
          <cell r="H71">
            <v>3683</v>
          </cell>
          <cell r="J71">
            <v>3412</v>
          </cell>
          <cell r="P71" t="str">
            <v xml:space="preserve">  Home Total Debt</v>
          </cell>
          <cell r="R71">
            <v>0.48613580959334846</v>
          </cell>
        </row>
        <row r="73">
          <cell r="B73" t="str">
            <v>Homebuilding Historical Results</v>
          </cell>
        </row>
        <row r="74">
          <cell r="C74" t="str">
            <v>10-K</v>
          </cell>
          <cell r="D74" t="str">
            <v>10-K</v>
          </cell>
          <cell r="F74" t="str">
            <v>10-K</v>
          </cell>
          <cell r="H74" t="str">
            <v>New Q</v>
          </cell>
          <cell r="J74" t="str">
            <v>Old Q</v>
          </cell>
        </row>
        <row r="75">
          <cell r="B75" t="str">
            <v>(Dollars in Millions)</v>
          </cell>
          <cell r="C75">
            <v>1999</v>
          </cell>
          <cell r="D75">
            <v>2000</v>
          </cell>
          <cell r="F75">
            <v>2001</v>
          </cell>
          <cell r="G75" t="str">
            <v>LTM</v>
          </cell>
          <cell r="H75">
            <v>37437</v>
          </cell>
          <cell r="J75">
            <v>37072</v>
          </cell>
        </row>
        <row r="76">
          <cell r="B76" t="str">
            <v>Sales</v>
          </cell>
          <cell r="C76">
            <v>0</v>
          </cell>
          <cell r="D76">
            <v>0</v>
          </cell>
          <cell r="F76">
            <v>2086.3000000000002</v>
          </cell>
          <cell r="G76">
            <v>2086.3000000000002</v>
          </cell>
          <cell r="H76">
            <v>0</v>
          </cell>
          <cell r="J76">
            <v>0</v>
          </cell>
        </row>
        <row r="77">
          <cell r="B77" t="str">
            <v>Gross Profit</v>
          </cell>
          <cell r="C77">
            <v>0</v>
          </cell>
          <cell r="D77">
            <v>0</v>
          </cell>
          <cell r="F77">
            <v>515.30000000000018</v>
          </cell>
          <cell r="G77">
            <v>515.30000000000018</v>
          </cell>
          <cell r="H77">
            <v>0</v>
          </cell>
          <cell r="J77">
            <v>0</v>
          </cell>
        </row>
        <row r="78">
          <cell r="B78" t="str">
            <v>EBIT</v>
          </cell>
          <cell r="C78">
            <v>0</v>
          </cell>
          <cell r="D78">
            <v>0</v>
          </cell>
          <cell r="F78">
            <v>265.89999999999998</v>
          </cell>
          <cell r="G78">
            <v>265.89999999999998</v>
          </cell>
          <cell r="H78">
            <v>0</v>
          </cell>
          <cell r="J78">
            <v>0</v>
          </cell>
        </row>
        <row r="79">
          <cell r="B79" t="str">
            <v>Interest Expense</v>
          </cell>
          <cell r="C79">
            <v>0</v>
          </cell>
          <cell r="D79">
            <v>0</v>
          </cell>
          <cell r="F79">
            <v>24.6</v>
          </cell>
          <cell r="G79">
            <v>24.6</v>
          </cell>
          <cell r="H79">
            <v>0</v>
          </cell>
          <cell r="J79">
            <v>0</v>
          </cell>
        </row>
        <row r="80">
          <cell r="B80" t="str">
            <v>Net Income</v>
          </cell>
          <cell r="C80">
            <v>0</v>
          </cell>
          <cell r="D80">
            <v>0</v>
          </cell>
          <cell r="F80">
            <v>0</v>
          </cell>
          <cell r="G80">
            <v>0</v>
          </cell>
          <cell r="H80">
            <v>0</v>
          </cell>
          <cell r="J80">
            <v>0</v>
          </cell>
        </row>
        <row r="81">
          <cell r="B81" t="str">
            <v>Net Inc. Excl. GW (assumed non-ded)</v>
          </cell>
          <cell r="C81">
            <v>0</v>
          </cell>
          <cell r="D81">
            <v>0</v>
          </cell>
          <cell r="F81">
            <v>0</v>
          </cell>
          <cell r="G81">
            <v>0</v>
          </cell>
          <cell r="H81">
            <v>0</v>
          </cell>
          <cell r="J81">
            <v>0</v>
          </cell>
        </row>
        <row r="82">
          <cell r="B82" t="str">
            <v>D&amp;A</v>
          </cell>
          <cell r="C82">
            <v>0</v>
          </cell>
          <cell r="D82">
            <v>0</v>
          </cell>
          <cell r="F82">
            <v>27.445</v>
          </cell>
          <cell r="G82">
            <v>26.721999999999998</v>
          </cell>
          <cell r="H82">
            <v>10.818</v>
          </cell>
          <cell r="J82">
            <v>11.541</v>
          </cell>
        </row>
        <row r="83">
          <cell r="B83" t="str">
            <v>EBITDA</v>
          </cell>
          <cell r="C83">
            <v>0</v>
          </cell>
          <cell r="D83">
            <v>0</v>
          </cell>
          <cell r="F83">
            <v>293.34499999999997</v>
          </cell>
          <cell r="G83">
            <v>292.62199999999996</v>
          </cell>
          <cell r="H83">
            <v>10.818</v>
          </cell>
          <cell r="J83">
            <v>11.541</v>
          </cell>
        </row>
        <row r="84">
          <cell r="B84" t="str">
            <v>Goodwill Amortization</v>
          </cell>
          <cell r="C84">
            <v>0</v>
          </cell>
          <cell r="D84">
            <v>0</v>
          </cell>
          <cell r="F84">
            <v>0</v>
          </cell>
          <cell r="G84">
            <v>0</v>
          </cell>
          <cell r="H84">
            <v>0</v>
          </cell>
          <cell r="J84">
            <v>0</v>
          </cell>
        </row>
        <row r="85">
          <cell r="B85" t="str">
            <v>Tax Rate</v>
          </cell>
          <cell r="C85">
            <v>0</v>
          </cell>
          <cell r="D85">
            <v>0</v>
          </cell>
          <cell r="F85">
            <v>0</v>
          </cell>
          <cell r="H85">
            <v>0</v>
          </cell>
          <cell r="J85">
            <v>0</v>
          </cell>
        </row>
        <row r="86">
          <cell r="B86" t="str">
            <v>Adjustments</v>
          </cell>
        </row>
        <row r="87">
          <cell r="B87" t="str">
            <v>Sales</v>
          </cell>
          <cell r="C87">
            <v>0</v>
          </cell>
          <cell r="D87">
            <v>0</v>
          </cell>
          <cell r="F87">
            <v>0</v>
          </cell>
          <cell r="G87">
            <v>0</v>
          </cell>
          <cell r="H87">
            <v>0</v>
          </cell>
          <cell r="J87">
            <v>0</v>
          </cell>
        </row>
        <row r="88">
          <cell r="B88" t="str">
            <v>Non-recurring Expenses</v>
          </cell>
          <cell r="C88">
            <v>0</v>
          </cell>
          <cell r="D88">
            <v>0</v>
          </cell>
          <cell r="F88">
            <v>0</v>
          </cell>
          <cell r="G88">
            <v>0</v>
          </cell>
          <cell r="H88">
            <v>0</v>
          </cell>
          <cell r="J88">
            <v>0</v>
          </cell>
        </row>
        <row r="89">
          <cell r="B89" t="str">
            <v>Pro-forma</v>
          </cell>
        </row>
        <row r="90">
          <cell r="B90" t="str">
            <v>Sales</v>
          </cell>
          <cell r="C90">
            <v>0</v>
          </cell>
          <cell r="D90">
            <v>0</v>
          </cell>
          <cell r="F90">
            <v>2086.3000000000002</v>
          </cell>
          <cell r="G90">
            <v>2086.3000000000002</v>
          </cell>
          <cell r="H90">
            <v>0</v>
          </cell>
          <cell r="J90">
            <v>0</v>
          </cell>
        </row>
        <row r="91">
          <cell r="B91" t="str">
            <v>EBITDA</v>
          </cell>
          <cell r="C91">
            <v>0</v>
          </cell>
          <cell r="D91">
            <v>0</v>
          </cell>
          <cell r="F91">
            <v>293.34499999999997</v>
          </cell>
          <cell r="G91">
            <v>292.62199999999996</v>
          </cell>
          <cell r="H91">
            <v>10.818</v>
          </cell>
          <cell r="J91">
            <v>11.541</v>
          </cell>
        </row>
        <row r="92">
          <cell r="B92" t="str">
            <v>EBIT</v>
          </cell>
          <cell r="C92">
            <v>0</v>
          </cell>
          <cell r="D92">
            <v>0</v>
          </cell>
          <cell r="F92">
            <v>265.89999999999998</v>
          </cell>
          <cell r="G92">
            <v>265.89999999999998</v>
          </cell>
          <cell r="H92">
            <v>0</v>
          </cell>
          <cell r="J92">
            <v>0</v>
          </cell>
        </row>
        <row r="93">
          <cell r="B93" t="str">
            <v>Net Income</v>
          </cell>
          <cell r="C93">
            <v>0</v>
          </cell>
          <cell r="D93">
            <v>0</v>
          </cell>
          <cell r="F93">
            <v>0</v>
          </cell>
          <cell r="G93">
            <v>0</v>
          </cell>
          <cell r="H93">
            <v>0</v>
          </cell>
          <cell r="J93">
            <v>0</v>
          </cell>
        </row>
        <row r="94">
          <cell r="B94" t="str">
            <v>Net Inc. Excl. GW (assumed non-ded)</v>
          </cell>
          <cell r="C94">
            <v>0</v>
          </cell>
          <cell r="D94">
            <v>0</v>
          </cell>
          <cell r="F94">
            <v>0</v>
          </cell>
          <cell r="G94">
            <v>0</v>
          </cell>
          <cell r="H94">
            <v>0</v>
          </cell>
          <cell r="J94">
            <v>0</v>
          </cell>
        </row>
        <row r="95">
          <cell r="B95" t="str">
            <v>EPS</v>
          </cell>
          <cell r="G95">
            <v>0</v>
          </cell>
        </row>
        <row r="96">
          <cell r="B96" t="str">
            <v>Units Closes</v>
          </cell>
          <cell r="F96">
            <v>0</v>
          </cell>
          <cell r="G96">
            <v>0</v>
          </cell>
          <cell r="H96">
            <v>0</v>
          </cell>
          <cell r="J96">
            <v>0</v>
          </cell>
        </row>
        <row r="97">
          <cell r="B97" t="str">
            <v>Closings (Units)</v>
          </cell>
        </row>
        <row r="99">
          <cell r="B99" t="str">
            <v>Other Statistics</v>
          </cell>
        </row>
        <row r="100">
          <cell r="C100" t="str">
            <v>New Q</v>
          </cell>
          <cell r="D100" t="str">
            <v>10-K</v>
          </cell>
          <cell r="F100" t="str">
            <v>10-K</v>
          </cell>
        </row>
        <row r="101">
          <cell r="C101">
            <v>37437</v>
          </cell>
          <cell r="D101">
            <v>2000</v>
          </cell>
          <cell r="F101">
            <v>2001</v>
          </cell>
        </row>
        <row r="102">
          <cell r="B102" t="str">
            <v>Inventory</v>
          </cell>
          <cell r="C102">
            <v>982.38</v>
          </cell>
          <cell r="D102">
            <v>832.22</v>
          </cell>
          <cell r="F102">
            <v>907.25</v>
          </cell>
        </row>
        <row r="103">
          <cell r="B103" t="str">
            <v>Fixed Debt</v>
          </cell>
          <cell r="C103">
            <v>174.535</v>
          </cell>
        </row>
        <row r="104">
          <cell r="B104" t="str">
            <v>Floating Debt</v>
          </cell>
          <cell r="C104">
            <v>165.11699999999999</v>
          </cell>
        </row>
        <row r="106">
          <cell r="B106" t="str">
            <v>Total Debt</v>
          </cell>
          <cell r="C106">
            <v>339.65199999999999</v>
          </cell>
          <cell r="D106">
            <v>264.44399999999996</v>
          </cell>
          <cell r="F106">
            <v>174.50299999999999</v>
          </cell>
        </row>
        <row r="107">
          <cell r="B107" t="str">
            <v>Noncancelable Operating Leases</v>
          </cell>
          <cell r="D107">
            <v>20.938000000000002</v>
          </cell>
          <cell r="F107">
            <v>19.314</v>
          </cell>
        </row>
        <row r="108">
          <cell r="B108" t="str">
            <v>Shareholders' Equity</v>
          </cell>
          <cell r="D108">
            <v>482.23</v>
          </cell>
          <cell r="F108">
            <v>653.83100000000002</v>
          </cell>
        </row>
        <row r="109">
          <cell r="B109" t="str">
            <v>Minority Interest</v>
          </cell>
          <cell r="D109">
            <v>0</v>
          </cell>
          <cell r="F109">
            <v>0</v>
          </cell>
        </row>
        <row r="110">
          <cell r="B110" t="str">
            <v>Deferred Taxes</v>
          </cell>
          <cell r="D110">
            <v>-31.821000000000002</v>
          </cell>
          <cell r="F110">
            <v>-30.081</v>
          </cell>
        </row>
        <row r="111">
          <cell r="B111" t="str">
            <v>Total Invested Capital</v>
          </cell>
          <cell r="D111">
            <v>735.79099999999994</v>
          </cell>
          <cell r="F111">
            <v>817.56700000000001</v>
          </cell>
        </row>
        <row r="113">
          <cell r="B113" t="str">
            <v>COGS</v>
          </cell>
          <cell r="F113">
            <v>1807.08</v>
          </cell>
        </row>
        <row r="115">
          <cell r="B115" t="str">
            <v>Land Lots</v>
          </cell>
          <cell r="C115">
            <v>0</v>
          </cell>
          <cell r="D115">
            <v>0</v>
          </cell>
          <cell r="F115">
            <v>19583</v>
          </cell>
        </row>
        <row r="116">
          <cell r="B116" t="str">
            <v>Backlog</v>
          </cell>
          <cell r="C116">
            <v>1050</v>
          </cell>
          <cell r="D116">
            <v>775</v>
          </cell>
          <cell r="F116">
            <v>760</v>
          </cell>
        </row>
        <row r="117">
          <cell r="B117" t="str">
            <v>Backlog (Units)</v>
          </cell>
          <cell r="C117">
            <v>3984</v>
          </cell>
          <cell r="D117">
            <v>3293</v>
          </cell>
          <cell r="F117">
            <v>2882</v>
          </cell>
        </row>
        <row r="118">
          <cell r="B118" t="str">
            <v>Closings (Units)</v>
          </cell>
          <cell r="C118">
            <v>1674</v>
          </cell>
          <cell r="D118">
            <v>7484</v>
          </cell>
          <cell r="F118">
            <v>8174</v>
          </cell>
        </row>
        <row r="120">
          <cell r="B120" t="str">
            <v>Shareholders' Equity as of 6/30/01</v>
          </cell>
          <cell r="C120">
            <v>521.96199999999999</v>
          </cell>
        </row>
        <row r="122">
          <cell r="B122" t="str">
            <v>Markets</v>
          </cell>
          <cell r="F122" t="str">
            <v>Homebuilding Projections</v>
          </cell>
        </row>
        <row r="123">
          <cell r="F123" t="str">
            <v>(Dollars in Millions, Except Per Share Data)</v>
          </cell>
        </row>
        <row r="124">
          <cell r="H124">
            <v>2002</v>
          </cell>
          <cell r="J124">
            <v>2003</v>
          </cell>
          <cell r="L124">
            <v>2002</v>
          </cell>
          <cell r="N124">
            <v>2003</v>
          </cell>
        </row>
        <row r="125">
          <cell r="F125" t="str">
            <v>Sales</v>
          </cell>
          <cell r="H125">
            <v>2544</v>
          </cell>
          <cell r="J125">
            <v>0</v>
          </cell>
          <cell r="L125">
            <v>2544</v>
          </cell>
          <cell r="N125">
            <v>0</v>
          </cell>
        </row>
        <row r="126">
          <cell r="F126" t="str">
            <v>EBIT</v>
          </cell>
          <cell r="H126">
            <v>248.9</v>
          </cell>
          <cell r="J126">
            <v>0</v>
          </cell>
          <cell r="L126">
            <v>248.9</v>
          </cell>
          <cell r="N126">
            <v>0</v>
          </cell>
        </row>
        <row r="127">
          <cell r="F127" t="str">
            <v>D&amp;A</v>
          </cell>
          <cell r="H127">
            <v>29.850746268656717</v>
          </cell>
          <cell r="J127">
            <v>0</v>
          </cell>
          <cell r="L127">
            <v>29.850746268656717</v>
          </cell>
          <cell r="N127">
            <v>0</v>
          </cell>
        </row>
        <row r="128">
          <cell r="F128" t="str">
            <v>EBITDA</v>
          </cell>
          <cell r="H128">
            <v>278.75074626865671</v>
          </cell>
          <cell r="J128">
            <v>0</v>
          </cell>
          <cell r="L128">
            <v>278.75074626865671</v>
          </cell>
          <cell r="N128">
            <v>0</v>
          </cell>
        </row>
        <row r="129">
          <cell r="F129" t="str">
            <v>Interest Expense</v>
          </cell>
          <cell r="H129">
            <v>24.2</v>
          </cell>
          <cell r="J129">
            <v>0</v>
          </cell>
          <cell r="L129">
            <v>24.2</v>
          </cell>
          <cell r="N129">
            <v>0</v>
          </cell>
        </row>
        <row r="130">
          <cell r="F130" t="str">
            <v>Goodwill Amortization</v>
          </cell>
          <cell r="H130">
            <v>0</v>
          </cell>
          <cell r="J130">
            <v>0</v>
          </cell>
          <cell r="L130">
            <v>0</v>
          </cell>
          <cell r="N130">
            <v>0</v>
          </cell>
        </row>
        <row r="131">
          <cell r="F131" t="str">
            <v>Tax Rate</v>
          </cell>
          <cell r="H131">
            <v>0.39023389413212967</v>
          </cell>
          <cell r="J131">
            <v>0.39023389413212967</v>
          </cell>
          <cell r="L131">
            <v>0.39023389413212967</v>
          </cell>
          <cell r="N131">
            <v>0.39023389413212967</v>
          </cell>
        </row>
        <row r="132">
          <cell r="F132" t="str">
            <v>FD Wtd Avg. Shares O/S (MM)</v>
          </cell>
          <cell r="H132">
            <v>27.8</v>
          </cell>
          <cell r="J132">
            <v>0</v>
          </cell>
          <cell r="L132">
            <v>27.8</v>
          </cell>
          <cell r="N132">
            <v>0</v>
          </cell>
        </row>
        <row r="133">
          <cell r="F133" t="str">
            <v>Net Income</v>
          </cell>
          <cell r="H133">
            <v>137.01444398851046</v>
          </cell>
          <cell r="J133">
            <v>0</v>
          </cell>
          <cell r="L133">
            <v>137.01444398851046</v>
          </cell>
          <cell r="N133">
            <v>0</v>
          </cell>
        </row>
        <row r="134">
          <cell r="F134" t="str">
            <v>FD EPS</v>
          </cell>
          <cell r="H134">
            <v>4.9285771218888659</v>
          </cell>
          <cell r="J134" t="e">
            <v>#DIV/0!</v>
          </cell>
          <cell r="L134">
            <v>4.9285771218888659</v>
          </cell>
          <cell r="N134" t="e">
            <v>#DIV/0!</v>
          </cell>
        </row>
        <row r="135">
          <cell r="F135" t="str">
            <v>IBES Estimate Fiscal Year</v>
          </cell>
          <cell r="H135" t="str">
            <v>12/2002</v>
          </cell>
          <cell r="J135" t="str">
            <v>12/2003</v>
          </cell>
        </row>
        <row r="136">
          <cell r="F136" t="str">
            <v>Research EPS</v>
          </cell>
          <cell r="H136">
            <v>5.35</v>
          </cell>
          <cell r="J136">
            <v>0</v>
          </cell>
        </row>
        <row r="138">
          <cell r="B138" t="str">
            <v>Average Cost of Debt</v>
          </cell>
          <cell r="F138" t="str">
            <v>Homebuilding Debt Structure</v>
          </cell>
          <cell r="P138" t="str">
            <v>Homebuilding Debt Maturity Schedule</v>
          </cell>
        </row>
        <row r="139">
          <cell r="D139" t="str">
            <v>10-K</v>
          </cell>
          <cell r="F139" t="str">
            <v>Tranche</v>
          </cell>
          <cell r="J139" t="str">
            <v>Amount</v>
          </cell>
          <cell r="L139" t="str">
            <v>Fixed/Float</v>
          </cell>
          <cell r="N139" t="str">
            <v>Rate %</v>
          </cell>
          <cell r="R139">
            <v>2002</v>
          </cell>
          <cell r="S139">
            <v>2003</v>
          </cell>
          <cell r="T139">
            <v>2004</v>
          </cell>
          <cell r="U139">
            <v>2005</v>
          </cell>
          <cell r="V139">
            <v>2006</v>
          </cell>
          <cell r="W139">
            <v>2007</v>
          </cell>
          <cell r="Y139" t="str">
            <v>Total</v>
          </cell>
        </row>
        <row r="140">
          <cell r="D140">
            <v>2001</v>
          </cell>
          <cell r="P140" t="str">
            <v>Fixed</v>
          </cell>
          <cell r="R140">
            <v>0</v>
          </cell>
          <cell r="S140">
            <v>0</v>
          </cell>
          <cell r="T140">
            <v>0</v>
          </cell>
          <cell r="U140">
            <v>0</v>
          </cell>
          <cell r="V140">
            <v>0</v>
          </cell>
          <cell r="W140">
            <v>174.535</v>
          </cell>
          <cell r="Y140">
            <v>174.535</v>
          </cell>
        </row>
        <row r="141">
          <cell r="B141" t="str">
            <v>Average Cost of Debt</v>
          </cell>
          <cell r="D141">
            <v>5.8047078333117431E-2</v>
          </cell>
          <cell r="F141" t="str">
            <v>Senior Notes Due 2008</v>
          </cell>
          <cell r="J141">
            <v>174.535</v>
          </cell>
          <cell r="L141" t="str">
            <v>Fixed</v>
          </cell>
          <cell r="N141">
            <v>8.3750000000000005E-2</v>
          </cell>
          <cell r="P141" t="str">
            <v>Floating</v>
          </cell>
          <cell r="R141">
            <v>0.11700000000000001</v>
          </cell>
          <cell r="S141">
            <v>0</v>
          </cell>
          <cell r="T141">
            <v>165</v>
          </cell>
          <cell r="U141">
            <v>0</v>
          </cell>
          <cell r="V141">
            <v>0</v>
          </cell>
          <cell r="W141">
            <v>0</v>
          </cell>
          <cell r="Y141">
            <v>165.11699999999999</v>
          </cell>
        </row>
        <row r="142">
          <cell r="F142" t="str">
            <v>Line of Credit</v>
          </cell>
          <cell r="J142">
            <v>165</v>
          </cell>
          <cell r="L142" t="str">
            <v>Float</v>
          </cell>
          <cell r="N142">
            <v>3.09E-2</v>
          </cell>
          <cell r="P142" t="str">
            <v>Total</v>
          </cell>
          <cell r="R142">
            <v>0.11700000000000001</v>
          </cell>
          <cell r="S142">
            <v>0</v>
          </cell>
          <cell r="T142">
            <v>165</v>
          </cell>
          <cell r="U142">
            <v>0</v>
          </cell>
          <cell r="V142">
            <v>0</v>
          </cell>
          <cell r="W142">
            <v>174.535</v>
          </cell>
          <cell r="Y142">
            <v>339.65199999999999</v>
          </cell>
        </row>
        <row r="143">
          <cell r="B143" t="str">
            <v>Swaps</v>
          </cell>
          <cell r="F143" t="str">
            <v>Notes Payable</v>
          </cell>
          <cell r="J143">
            <v>0.11700000000000001</v>
          </cell>
          <cell r="L143" t="str">
            <v>NA</v>
          </cell>
          <cell r="N143" t="str">
            <v>NA</v>
          </cell>
          <cell r="P143" t="str">
            <v>Average Interest Rate</v>
          </cell>
          <cell r="T143">
            <v>3.09E-2</v>
          </cell>
          <cell r="W143">
            <v>8.3750000000000005E-2</v>
          </cell>
        </row>
        <row r="144">
          <cell r="D144" t="str">
            <v>10-K</v>
          </cell>
          <cell r="P144" t="str">
            <v>Year</v>
          </cell>
          <cell r="R144">
            <v>0.5</v>
          </cell>
          <cell r="S144">
            <v>1.5</v>
          </cell>
          <cell r="T144">
            <v>2.5</v>
          </cell>
          <cell r="U144">
            <v>3.5</v>
          </cell>
          <cell r="V144">
            <v>4.5</v>
          </cell>
          <cell r="W144">
            <v>6.5</v>
          </cell>
          <cell r="Y144" t="str">
            <v>Total</v>
          </cell>
        </row>
        <row r="145">
          <cell r="D145">
            <v>2001</v>
          </cell>
          <cell r="P145" t="str">
            <v>Weighted Avg Maturity</v>
          </cell>
          <cell r="R145">
            <v>1.722351112314958E-4</v>
          </cell>
          <cell r="S145">
            <v>0</v>
          </cell>
          <cell r="T145">
            <v>1.2144783484272139</v>
          </cell>
          <cell r="U145">
            <v>0</v>
          </cell>
          <cell r="V145">
            <v>0</v>
          </cell>
          <cell r="W145">
            <v>3.3401172376432351</v>
          </cell>
          <cell r="Y145">
            <v>4.5547678211816809</v>
          </cell>
        </row>
        <row r="146">
          <cell r="B146" t="str">
            <v>Amount Swap Fixed to Floating</v>
          </cell>
          <cell r="D146">
            <v>0</v>
          </cell>
        </row>
        <row r="147">
          <cell r="B147" t="str">
            <v xml:space="preserve">Amount Swap Floating to Fixed </v>
          </cell>
          <cell r="D147">
            <v>0</v>
          </cell>
        </row>
        <row r="149">
          <cell r="B149" t="str">
            <v>Fixed vs. Floating</v>
          </cell>
        </row>
        <row r="150">
          <cell r="D150" t="str">
            <v>10-K</v>
          </cell>
          <cell r="S150" t="str">
            <v>Senior Notes</v>
          </cell>
          <cell r="T150" t="str">
            <v>Line of Credit</v>
          </cell>
          <cell r="U150" t="str">
            <v>Other Debt</v>
          </cell>
          <cell r="V150" t="str">
            <v>Totals</v>
          </cell>
        </row>
        <row r="151">
          <cell r="D151">
            <v>2001</v>
          </cell>
          <cell r="R151">
            <v>2002</v>
          </cell>
          <cell r="S151">
            <v>0</v>
          </cell>
          <cell r="T151">
            <v>0</v>
          </cell>
          <cell r="U151">
            <v>0.11700000000000001</v>
          </cell>
          <cell r="V151">
            <v>0.11700000000000001</v>
          </cell>
        </row>
        <row r="152">
          <cell r="B152" t="str">
            <v>Fixed</v>
          </cell>
          <cell r="D152">
            <v>174.535</v>
          </cell>
          <cell r="R152">
            <v>2003</v>
          </cell>
          <cell r="S152">
            <v>0</v>
          </cell>
          <cell r="T152">
            <v>0</v>
          </cell>
          <cell r="U152">
            <v>0</v>
          </cell>
          <cell r="V152">
            <v>0</v>
          </cell>
        </row>
        <row r="153">
          <cell r="B153" t="str">
            <v>Floating</v>
          </cell>
          <cell r="D153">
            <v>165.11699999999999</v>
          </cell>
          <cell r="R153">
            <v>2004</v>
          </cell>
          <cell r="S153">
            <v>0</v>
          </cell>
          <cell r="T153">
            <v>165</v>
          </cell>
          <cell r="U153">
            <v>0</v>
          </cell>
          <cell r="V153">
            <v>165</v>
          </cell>
        </row>
        <row r="154">
          <cell r="B154" t="str">
            <v>Total</v>
          </cell>
          <cell r="D154">
            <v>339.65199999999999</v>
          </cell>
          <cell r="H154" t="str">
            <v>Total Debt</v>
          </cell>
          <cell r="J154">
            <v>339.65199999999999</v>
          </cell>
          <cell r="R154">
            <v>2005</v>
          </cell>
          <cell r="S154">
            <v>0</v>
          </cell>
          <cell r="T154">
            <v>0</v>
          </cell>
          <cell r="U154">
            <v>0</v>
          </cell>
          <cell r="V154">
            <v>0</v>
          </cell>
        </row>
        <row r="155">
          <cell r="R155">
            <v>2006</v>
          </cell>
          <cell r="S155">
            <v>0</v>
          </cell>
          <cell r="T155">
            <v>0</v>
          </cell>
          <cell r="U155">
            <v>0</v>
          </cell>
          <cell r="V155">
            <v>0</v>
          </cell>
        </row>
        <row r="156">
          <cell r="R156">
            <v>2007</v>
          </cell>
          <cell r="S156">
            <v>0</v>
          </cell>
          <cell r="T156">
            <v>0</v>
          </cell>
          <cell r="U156">
            <v>0</v>
          </cell>
          <cell r="V156">
            <v>0</v>
          </cell>
        </row>
        <row r="157">
          <cell r="R157">
            <v>2008</v>
          </cell>
          <cell r="S157">
            <v>174.5</v>
          </cell>
          <cell r="T157">
            <v>0</v>
          </cell>
          <cell r="U157">
            <v>0</v>
          </cell>
          <cell r="V157">
            <v>174.5</v>
          </cell>
        </row>
        <row r="168">
          <cell r="B168" t="str">
            <v>Notes</v>
          </cell>
        </row>
        <row r="171">
          <cell r="B171" t="str">
            <v>*  See page 1470 in FactSet On-Line Assistant for Currency codes</v>
          </cell>
        </row>
      </sheetData>
      <sheetData sheetId="11"/>
      <sheetData sheetId="12"/>
      <sheetData sheetId="13"/>
      <sheetData sheetId="14"/>
      <sheetData sheetId="15"/>
      <sheetData sheetId="16"/>
      <sheetData sheetId="17"/>
      <sheetData sheetId="18"/>
      <sheetData sheetId="19"/>
      <sheetData sheetId="20"/>
      <sheetData sheetId="21">
        <row r="1">
          <cell r="A1" t="str">
            <v>ROW</v>
          </cell>
          <cell r="C1">
            <v>3</v>
          </cell>
          <cell r="D1">
            <v>16</v>
          </cell>
          <cell r="F1">
            <v>17</v>
          </cell>
        </row>
        <row r="2">
          <cell r="A2" t="str">
            <v>COLUMN</v>
          </cell>
          <cell r="C2">
            <v>4</v>
          </cell>
          <cell r="D2">
            <v>18</v>
          </cell>
          <cell r="F2">
            <v>18</v>
          </cell>
        </row>
        <row r="3">
          <cell r="B3" t="str">
            <v>DATE</v>
          </cell>
          <cell r="C3">
            <v>37494</v>
          </cell>
        </row>
        <row r="4">
          <cell r="C4" t="str">
            <v>($ in Millions except per share data)</v>
          </cell>
        </row>
        <row r="6">
          <cell r="D6" t="str">
            <v>EV / EBITDA</v>
          </cell>
        </row>
        <row r="7">
          <cell r="D7" t="str">
            <v>CY2002E</v>
          </cell>
          <cell r="F7" t="str">
            <v>CY2003E</v>
          </cell>
        </row>
        <row r="9">
          <cell r="B9" t="str">
            <v>ctx</v>
          </cell>
          <cell r="C9" t="str">
            <v>Centex</v>
          </cell>
          <cell r="D9">
            <v>5.7392330189582639</v>
          </cell>
          <cell r="F9">
            <v>4.4775602430941657</v>
          </cell>
        </row>
        <row r="10">
          <cell r="B10" t="str">
            <v>dhi</v>
          </cell>
          <cell r="C10" t="str">
            <v>DR Horton</v>
          </cell>
          <cell r="D10">
            <v>8.0702045223311583</v>
          </cell>
          <cell r="F10">
            <v>6.999130469163636</v>
          </cell>
        </row>
        <row r="11">
          <cell r="B11" t="str">
            <v>kbh</v>
          </cell>
          <cell r="C11" t="str">
            <v>KB Home</v>
          </cell>
          <cell r="D11">
            <v>7.2053691150480761</v>
          </cell>
          <cell r="F11">
            <v>6.4232973482015074</v>
          </cell>
        </row>
        <row r="12">
          <cell r="B12" t="str">
            <v>len</v>
          </cell>
          <cell r="C12" t="str">
            <v>Lennar</v>
          </cell>
          <cell r="D12">
            <v>5.1993211988076657</v>
          </cell>
          <cell r="F12">
            <v>4.4395224118069532</v>
          </cell>
        </row>
        <row r="13">
          <cell r="B13" t="str">
            <v>nvr</v>
          </cell>
          <cell r="C13" t="str">
            <v>NVR</v>
          </cell>
          <cell r="D13">
            <v>5.507040228884577</v>
          </cell>
          <cell r="F13">
            <v>4.7096752451532238</v>
          </cell>
        </row>
        <row r="14">
          <cell r="B14" t="str">
            <v>phm</v>
          </cell>
          <cell r="C14" t="str">
            <v>Pulte</v>
          </cell>
          <cell r="D14">
            <v>6.5902953610578257</v>
          </cell>
          <cell r="F14">
            <v>5.9945532342013097</v>
          </cell>
        </row>
        <row r="15">
          <cell r="B15" t="str">
            <v>tol</v>
          </cell>
          <cell r="C15" t="str">
            <v>Toll Brothers</v>
          </cell>
          <cell r="D15">
            <v>7.0718585248215389</v>
          </cell>
          <cell r="F15">
            <v>5.9537918151089242</v>
          </cell>
        </row>
        <row r="17">
          <cell r="B17" t="str">
            <v>bzh</v>
          </cell>
          <cell r="C17" t="str">
            <v>Beazer Homes</v>
          </cell>
          <cell r="D17">
            <v>6.2584847461743589</v>
          </cell>
          <cell r="F17">
            <v>5.205564744372813</v>
          </cell>
        </row>
        <row r="18">
          <cell r="B18" t="str">
            <v>hov</v>
          </cell>
          <cell r="C18" t="str">
            <v>Hovnanian Enterprise</v>
          </cell>
          <cell r="D18">
            <v>6.5323307233803991</v>
          </cell>
          <cell r="F18">
            <v>5.9157022872884548</v>
          </cell>
        </row>
        <row r="19">
          <cell r="B19" t="str">
            <v>mdc</v>
          </cell>
          <cell r="C19" t="str">
            <v>MDC Holdings</v>
          </cell>
          <cell r="D19">
            <v>5.3050329721311478</v>
          </cell>
          <cell r="F19">
            <v>4.8990386552456124</v>
          </cell>
        </row>
        <row r="20">
          <cell r="B20" t="str">
            <v>mth</v>
          </cell>
          <cell r="C20" t="str">
            <v>Meritage Corporation</v>
          </cell>
          <cell r="D20">
            <v>5.5896196961412503</v>
          </cell>
          <cell r="F20">
            <v>4.9700128058505788</v>
          </cell>
        </row>
        <row r="21">
          <cell r="B21" t="str">
            <v>ryl</v>
          </cell>
          <cell r="C21" t="str">
            <v>Ryland Group</v>
          </cell>
          <cell r="D21">
            <v>5.1925085660404289</v>
          </cell>
          <cell r="F21">
            <v>4.9243956460331901</v>
          </cell>
        </row>
        <row r="22">
          <cell r="B22" t="str">
            <v>spf</v>
          </cell>
          <cell r="C22" t="str">
            <v>Standard Pacific</v>
          </cell>
          <cell r="D22">
            <v>7.6940827002469225</v>
          </cell>
          <cell r="F22">
            <v>6.5847484976249548</v>
          </cell>
        </row>
        <row r="24">
          <cell r="D24">
            <v>6.3042601056941248</v>
          </cell>
          <cell r="F24">
            <v>5.499768723318871</v>
          </cell>
        </row>
      </sheetData>
      <sheetData sheetId="22">
        <row r="1">
          <cell r="A1" t="str">
            <v>ROW</v>
          </cell>
          <cell r="C1">
            <v>3</v>
          </cell>
          <cell r="D1">
            <v>20</v>
          </cell>
          <cell r="F1">
            <v>21</v>
          </cell>
          <cell r="H1">
            <v>51</v>
          </cell>
        </row>
        <row r="2">
          <cell r="A2" t="str">
            <v>COLUMN</v>
          </cell>
          <cell r="C2">
            <v>4</v>
          </cell>
          <cell r="D2">
            <v>18</v>
          </cell>
          <cell r="F2">
            <v>18</v>
          </cell>
          <cell r="H2">
            <v>18</v>
          </cell>
        </row>
        <row r="3">
          <cell r="B3" t="str">
            <v>DATE</v>
          </cell>
          <cell r="C3">
            <v>37494</v>
          </cell>
        </row>
        <row r="4">
          <cell r="C4" t="str">
            <v>($ in Millions except per share data)</v>
          </cell>
        </row>
        <row r="6">
          <cell r="D6" t="str">
            <v>P/E</v>
          </cell>
          <cell r="G6" t="str">
            <v>PRICE / T.</v>
          </cell>
        </row>
        <row r="7">
          <cell r="D7" t="str">
            <v>CY2002E</v>
          </cell>
          <cell r="F7" t="str">
            <v>CY2003E</v>
          </cell>
          <cell r="G7" t="str">
            <v>BOOK</v>
          </cell>
        </row>
        <row r="9">
          <cell r="B9" t="str">
            <v>CTX</v>
          </cell>
          <cell r="C9" t="str">
            <v>Centex</v>
          </cell>
          <cell r="D9">
            <v>6.8149974052932016</v>
          </cell>
          <cell r="F9">
            <v>5.8147000221385872</v>
          </cell>
          <cell r="H9">
            <v>1.5827382111591557</v>
          </cell>
        </row>
        <row r="10">
          <cell r="B10" t="str">
            <v>DHI</v>
          </cell>
          <cell r="C10" t="str">
            <v>DR Horton</v>
          </cell>
          <cell r="D10">
            <v>7.6432246998284734</v>
          </cell>
          <cell r="F10">
            <v>6.9235550031075208</v>
          </cell>
          <cell r="H10">
            <v>1.6049473380401831</v>
          </cell>
        </row>
        <row r="11">
          <cell r="B11" t="str">
            <v>KBH</v>
          </cell>
          <cell r="C11" t="str">
            <v>KB Home</v>
          </cell>
          <cell r="D11">
            <v>7.8702137475011531</v>
          </cell>
          <cell r="F11">
            <v>7.3407917383820998</v>
          </cell>
          <cell r="H11">
            <v>2.3185158148914611</v>
          </cell>
        </row>
        <row r="12">
          <cell r="B12" t="str">
            <v>LEN</v>
          </cell>
          <cell r="C12" t="str">
            <v>Lennar</v>
          </cell>
          <cell r="D12">
            <v>8.5022692889561267</v>
          </cell>
          <cell r="F12">
            <v>7.427967221781655</v>
          </cell>
          <cell r="H12">
            <v>2.15143037871526</v>
          </cell>
        </row>
        <row r="13">
          <cell r="B13" t="str">
            <v>NVR</v>
          </cell>
          <cell r="C13" t="str">
            <v>NVR</v>
          </cell>
          <cell r="D13">
            <v>9.2944446019907563</v>
          </cell>
          <cell r="F13">
            <v>8.405354807273099</v>
          </cell>
          <cell r="H13">
            <v>7.2541296103537656</v>
          </cell>
        </row>
        <row r="14">
          <cell r="B14" t="str">
            <v>PHM</v>
          </cell>
          <cell r="C14" t="str">
            <v>Pulte</v>
          </cell>
          <cell r="D14">
            <v>7.4403815580286166</v>
          </cell>
          <cell r="F14">
            <v>6.7232597623089987</v>
          </cell>
          <cell r="H14">
            <v>1.3618380440909761</v>
          </cell>
        </row>
        <row r="15">
          <cell r="B15" t="str">
            <v>TOL</v>
          </cell>
          <cell r="C15" t="str">
            <v>Toll Brothers</v>
          </cell>
          <cell r="D15">
            <v>9.435626102292769</v>
          </cell>
          <cell r="F15">
            <v>8.3126165320074588</v>
          </cell>
          <cell r="H15">
            <v>1.8756237685638268</v>
          </cell>
        </row>
        <row r="17">
          <cell r="B17" t="str">
            <v>BZH</v>
          </cell>
          <cell r="C17" t="str">
            <v>Beazer Homes</v>
          </cell>
          <cell r="D17">
            <v>6.2757129907258902</v>
          </cell>
          <cell r="F17">
            <v>5.6433408577878099</v>
          </cell>
          <cell r="H17">
            <v>2.2125090701533314</v>
          </cell>
        </row>
        <row r="18">
          <cell r="B18" t="str">
            <v>HOV</v>
          </cell>
          <cell r="C18" t="str">
            <v>Hovnanian Enterprise</v>
          </cell>
          <cell r="D18">
            <v>9.93874425727412</v>
          </cell>
          <cell r="F18">
            <v>8.596026490066226</v>
          </cell>
          <cell r="H18">
            <v>2.0271850679721082</v>
          </cell>
        </row>
        <row r="19">
          <cell r="B19" t="str">
            <v>MDC</v>
          </cell>
          <cell r="C19" t="str">
            <v>MDC Holdings</v>
          </cell>
          <cell r="D19">
            <v>7.9469601298935597</v>
          </cell>
          <cell r="F19">
            <v>7.0638229634381027</v>
          </cell>
          <cell r="H19">
            <v>1.6839168897262602</v>
          </cell>
        </row>
        <row r="20">
          <cell r="B20" t="str">
            <v>MTH</v>
          </cell>
          <cell r="C20" t="str">
            <v>Meritage Corporation</v>
          </cell>
          <cell r="D20">
            <v>7.7170418006430879</v>
          </cell>
          <cell r="F20">
            <v>6.4451158106747242</v>
          </cell>
          <cell r="H20">
            <v>2.3611090381526636</v>
          </cell>
        </row>
        <row r="21">
          <cell r="B21" t="str">
            <v>RYL</v>
          </cell>
          <cell r="C21" t="str">
            <v>Ryland Group</v>
          </cell>
          <cell r="D21">
            <v>8.0122591943957975</v>
          </cell>
          <cell r="F21">
            <v>7.2561459159397304</v>
          </cell>
          <cell r="H21">
            <v>2.1130497902696699</v>
          </cell>
        </row>
        <row r="22">
          <cell r="B22" t="str">
            <v>SPF</v>
          </cell>
          <cell r="C22" t="str">
            <v>Standard Pacific</v>
          </cell>
          <cell r="D22">
            <v>8.0079568059107693</v>
          </cell>
          <cell r="F22">
            <v>6.8381460810482881</v>
          </cell>
          <cell r="H22">
            <v>1.5697688884260859</v>
          </cell>
        </row>
        <row r="24">
          <cell r="C24" t="str">
            <v>Average</v>
          </cell>
          <cell r="D24">
            <v>8.0692178909795622</v>
          </cell>
          <cell r="F24">
            <v>7.1377571696887925</v>
          </cell>
        </row>
      </sheetData>
      <sheetData sheetId="23">
        <row r="1">
          <cell r="A1" t="str">
            <v>ROW</v>
          </cell>
          <cell r="C1">
            <v>3</v>
          </cell>
          <cell r="D1">
            <v>20</v>
          </cell>
          <cell r="F1">
            <v>70</v>
          </cell>
          <cell r="G1">
            <v>26</v>
          </cell>
        </row>
        <row r="2">
          <cell r="A2" t="str">
            <v>COLUMN</v>
          </cell>
          <cell r="C2">
            <v>4</v>
          </cell>
          <cell r="D2">
            <v>4</v>
          </cell>
          <cell r="F2">
            <v>7</v>
          </cell>
          <cell r="G2">
            <v>18</v>
          </cell>
        </row>
        <row r="3">
          <cell r="B3" t="str">
            <v>DATE</v>
          </cell>
          <cell r="C3">
            <v>37494</v>
          </cell>
        </row>
        <row r="4">
          <cell r="C4" t="str">
            <v>($ in Millions except per share data)</v>
          </cell>
        </row>
        <row r="5">
          <cell r="D5">
            <v>0</v>
          </cell>
          <cell r="H5" t="str">
            <v>LTM</v>
          </cell>
        </row>
        <row r="6">
          <cell r="F6" t="str">
            <v>DELIVERIES</v>
          </cell>
          <cell r="H6" t="str">
            <v>HB EBIT</v>
          </cell>
        </row>
        <row r="7">
          <cell r="D7" t="str">
            <v>PRICE</v>
          </cell>
          <cell r="F7" t="str">
            <v>(UNITS)</v>
          </cell>
          <cell r="G7" t="str">
            <v>Price / Book Value</v>
          </cell>
          <cell r="H7" t="str">
            <v>MARGIN</v>
          </cell>
        </row>
        <row r="9">
          <cell r="B9" t="str">
            <v>CTX</v>
          </cell>
          <cell r="C9" t="str">
            <v>Centex</v>
          </cell>
          <cell r="D9">
            <v>52.53</v>
          </cell>
          <cell r="F9">
            <v>0</v>
          </cell>
          <cell r="G9">
            <v>1.5827382111591557</v>
          </cell>
        </row>
        <row r="10">
          <cell r="B10" t="str">
            <v>DHI</v>
          </cell>
          <cell r="C10" t="str">
            <v>DR Horton</v>
          </cell>
          <cell r="D10">
            <v>22.28</v>
          </cell>
          <cell r="F10">
            <v>0</v>
          </cell>
          <cell r="G10">
            <v>1.6049473380401831</v>
          </cell>
        </row>
        <row r="11">
          <cell r="B11" t="str">
            <v>KBH</v>
          </cell>
          <cell r="C11" t="str">
            <v>KB Home</v>
          </cell>
          <cell r="D11">
            <v>51.18</v>
          </cell>
          <cell r="F11">
            <v>0</v>
          </cell>
          <cell r="G11">
            <v>2.3185158148914611</v>
          </cell>
        </row>
        <row r="12">
          <cell r="B12" t="str">
            <v>LEN</v>
          </cell>
          <cell r="C12" t="str">
            <v>Lennar</v>
          </cell>
          <cell r="D12">
            <v>56.2</v>
          </cell>
          <cell r="F12">
            <v>0</v>
          </cell>
          <cell r="G12">
            <v>2.15143037871526</v>
          </cell>
        </row>
        <row r="13">
          <cell r="B13" t="str">
            <v>PHM</v>
          </cell>
          <cell r="C13" t="str">
            <v>Pulte</v>
          </cell>
          <cell r="D13">
            <v>51.480000000000004</v>
          </cell>
          <cell r="F13">
            <v>0</v>
          </cell>
          <cell r="G13">
            <v>1.3618380440909761</v>
          </cell>
        </row>
        <row r="14">
          <cell r="B14" t="str">
            <v>TOL</v>
          </cell>
          <cell r="C14" t="str">
            <v>Toll Brothers</v>
          </cell>
          <cell r="D14">
            <v>26.75</v>
          </cell>
          <cell r="F14">
            <v>0</v>
          </cell>
          <cell r="G14">
            <v>1.8756237685638268</v>
          </cell>
        </row>
        <row r="16">
          <cell r="B16" t="str">
            <v>BZH</v>
          </cell>
          <cell r="C16" t="str">
            <v>Beazer Homes</v>
          </cell>
          <cell r="D16">
            <v>67.5</v>
          </cell>
          <cell r="F16">
            <v>0</v>
          </cell>
          <cell r="G16">
            <v>2.2125090701533314</v>
          </cell>
        </row>
        <row r="17">
          <cell r="B17" t="str">
            <v>HOV</v>
          </cell>
          <cell r="C17" t="str">
            <v>Hovnanian Enterprise</v>
          </cell>
          <cell r="D17">
            <v>32.450000000000003</v>
          </cell>
          <cell r="F17">
            <v>0</v>
          </cell>
          <cell r="G17">
            <v>2.0271850679721082</v>
          </cell>
        </row>
        <row r="18">
          <cell r="B18" t="str">
            <v>MDC</v>
          </cell>
          <cell r="C18" t="str">
            <v>MDC Holdings</v>
          </cell>
          <cell r="D18">
            <v>44.050000000000004</v>
          </cell>
          <cell r="F18">
            <v>0</v>
          </cell>
          <cell r="G18">
            <v>1.6839168897262602</v>
          </cell>
        </row>
        <row r="19">
          <cell r="B19" t="str">
            <v>MTH</v>
          </cell>
          <cell r="C19" t="str">
            <v>Meritage Corporation</v>
          </cell>
          <cell r="D19">
            <v>38.400000000000006</v>
          </cell>
          <cell r="F19">
            <v>0</v>
          </cell>
          <cell r="G19">
            <v>2.3611090381526636</v>
          </cell>
        </row>
        <row r="20">
          <cell r="B20" t="str">
            <v>RYL</v>
          </cell>
          <cell r="C20" t="str">
            <v>Ryland Group</v>
          </cell>
          <cell r="D20">
            <v>45.75</v>
          </cell>
          <cell r="F20">
            <v>0</v>
          </cell>
          <cell r="G20">
            <v>2.1130497902696699</v>
          </cell>
        </row>
        <row r="21">
          <cell r="B21" t="str">
            <v>SPF</v>
          </cell>
          <cell r="C21" t="str">
            <v>Standard Pacific</v>
          </cell>
          <cell r="D21">
            <v>28.18</v>
          </cell>
          <cell r="F21">
            <v>0</v>
          </cell>
          <cell r="G21">
            <v>1.5697688884260859</v>
          </cell>
        </row>
        <row r="23">
          <cell r="G23">
            <v>1.9052193583467483</v>
          </cell>
        </row>
      </sheetData>
      <sheetData sheetId="24"/>
      <sheetData sheetId="25"/>
      <sheetData sheetId="26">
        <row r="1">
          <cell r="A1" t="str">
            <v>ROW</v>
          </cell>
          <cell r="C1">
            <v>3</v>
          </cell>
          <cell r="D1">
            <v>57</v>
          </cell>
        </row>
        <row r="2">
          <cell r="A2" t="str">
            <v>COLUMN</v>
          </cell>
          <cell r="C2">
            <v>4</v>
          </cell>
          <cell r="D2">
            <v>18</v>
          </cell>
        </row>
        <row r="3">
          <cell r="B3" t="str">
            <v>DATE</v>
          </cell>
          <cell r="C3">
            <v>37494</v>
          </cell>
        </row>
        <row r="4">
          <cell r="C4" t="str">
            <v>($ in Millions except per share data)</v>
          </cell>
        </row>
        <row r="5">
          <cell r="C5" t="str">
            <v>Company</v>
          </cell>
          <cell r="D5" t="str">
            <v>Homebuilding 2001 EBIT Margin</v>
          </cell>
        </row>
        <row r="9">
          <cell r="B9" t="str">
            <v>CTX</v>
          </cell>
          <cell r="C9" t="str">
            <v>Centex</v>
          </cell>
          <cell r="D9">
            <v>9.5887662988966907E-2</v>
          </cell>
        </row>
        <row r="10">
          <cell r="B10" t="str">
            <v>DHI</v>
          </cell>
          <cell r="C10" t="str">
            <v>DR Horton</v>
          </cell>
          <cell r="D10">
            <v>9.6815402865224914E-2</v>
          </cell>
        </row>
        <row r="11">
          <cell r="B11" t="str">
            <v>KBH</v>
          </cell>
          <cell r="C11" t="str">
            <v>KB Home</v>
          </cell>
          <cell r="D11">
            <v>7.8262878468134262E-2</v>
          </cell>
        </row>
        <row r="12">
          <cell r="B12" t="str">
            <v>LEN</v>
          </cell>
          <cell r="C12" t="str">
            <v>Lennar</v>
          </cell>
          <cell r="D12">
            <v>0.12730858884705037</v>
          </cell>
        </row>
        <row r="13">
          <cell r="B13" t="str">
            <v>NVR</v>
          </cell>
          <cell r="C13" t="str">
            <v>NVR</v>
          </cell>
          <cell r="D13">
            <v>0.14937775523738928</v>
          </cell>
        </row>
        <row r="14">
          <cell r="B14" t="str">
            <v>PHM</v>
          </cell>
          <cell r="C14" t="str">
            <v>Pulte</v>
          </cell>
          <cell r="D14">
            <v>9.6968519238243289E-2</v>
          </cell>
        </row>
        <row r="15">
          <cell r="B15" t="str">
            <v>TOL</v>
          </cell>
          <cell r="C15" t="str">
            <v>Toll Brothers</v>
          </cell>
          <cell r="D15">
            <v>0.1696105072463768</v>
          </cell>
        </row>
        <row r="17">
          <cell r="B17" t="str">
            <v>BZH</v>
          </cell>
          <cell r="C17" t="str">
            <v>Beazer Homes</v>
          </cell>
          <cell r="D17">
            <v>7.9140757490107405E-2</v>
          </cell>
        </row>
        <row r="18">
          <cell r="B18" t="str">
            <v>HOV</v>
          </cell>
          <cell r="C18" t="str">
            <v>Hovnanian Enterprise</v>
          </cell>
          <cell r="D18">
            <v>9.2662964045600704E-2</v>
          </cell>
        </row>
        <row r="19">
          <cell r="B19" t="str">
            <v>MDC</v>
          </cell>
          <cell r="C19" t="str">
            <v>MDC Holdings</v>
          </cell>
          <cell r="D19">
            <v>0.12745051047308631</v>
          </cell>
        </row>
        <row r="20">
          <cell r="B20" t="str">
            <v>MTH</v>
          </cell>
          <cell r="C20" t="str">
            <v>Meritage Corporation</v>
          </cell>
          <cell r="D20">
            <v>0.11198456275010951</v>
          </cell>
        </row>
        <row r="21">
          <cell r="B21" t="str">
            <v>RYL</v>
          </cell>
          <cell r="C21" t="str">
            <v>Ryland Group</v>
          </cell>
          <cell r="D21">
            <v>0.10474366616989568</v>
          </cell>
        </row>
        <row r="22">
          <cell r="B22" t="str">
            <v>SPF</v>
          </cell>
          <cell r="C22" t="str">
            <v>Standard Pacific</v>
          </cell>
          <cell r="D22">
            <v>0.13735465116279069</v>
          </cell>
        </row>
        <row r="24">
          <cell r="C24" t="str">
            <v>Average</v>
          </cell>
          <cell r="D24">
            <v>0.11288987899869049</v>
          </cell>
        </row>
      </sheetData>
      <sheetData sheetId="27"/>
      <sheetData sheetId="28">
        <row r="1">
          <cell r="A1" t="str">
            <v>ROW</v>
          </cell>
          <cell r="C1">
            <v>3</v>
          </cell>
          <cell r="E1">
            <v>61</v>
          </cell>
          <cell r="G1">
            <v>54</v>
          </cell>
          <cell r="I1">
            <v>20</v>
          </cell>
          <cell r="K1">
            <v>70</v>
          </cell>
        </row>
        <row r="2">
          <cell r="A2" t="str">
            <v>COLUMN</v>
          </cell>
          <cell r="C2">
            <v>4</v>
          </cell>
          <cell r="E2">
            <v>18</v>
          </cell>
          <cell r="G2">
            <v>18</v>
          </cell>
          <cell r="I2">
            <v>4</v>
          </cell>
          <cell r="K2">
            <v>7</v>
          </cell>
        </row>
        <row r="3">
          <cell r="B3" t="str">
            <v>DATE</v>
          </cell>
          <cell r="C3">
            <v>37494</v>
          </cell>
        </row>
        <row r="5">
          <cell r="C5" t="str">
            <v>Company</v>
          </cell>
          <cell r="G5" t="str">
            <v>Homebuilding Debt / Inventory</v>
          </cell>
          <cell r="I5">
            <v>0</v>
          </cell>
        </row>
        <row r="6">
          <cell r="E6" t="str">
            <v>ROIC(1)</v>
          </cell>
          <cell r="K6" t="str">
            <v>DELIVERIES</v>
          </cell>
        </row>
        <row r="7">
          <cell r="E7">
            <v>2001</v>
          </cell>
          <cell r="I7" t="str">
            <v>PRICE</v>
          </cell>
          <cell r="K7" t="str">
            <v>(UNITS)</v>
          </cell>
        </row>
        <row r="9">
          <cell r="B9" t="str">
            <v>CTX</v>
          </cell>
          <cell r="C9" t="str">
            <v>Centex</v>
          </cell>
          <cell r="E9">
            <v>0.12116226004742998</v>
          </cell>
          <cell r="G9">
            <v>0.67447755512759155</v>
          </cell>
          <cell r="I9">
            <v>52.53</v>
          </cell>
          <cell r="K9">
            <v>0</v>
          </cell>
        </row>
        <row r="10">
          <cell r="B10" t="str">
            <v>DHI</v>
          </cell>
          <cell r="C10" t="str">
            <v>DR Horton</v>
          </cell>
          <cell r="E10">
            <v>0.10248799843086126</v>
          </cell>
          <cell r="G10">
            <v>0.65415661976658657</v>
          </cell>
          <cell r="I10">
            <v>22.28</v>
          </cell>
          <cell r="K10">
            <v>0</v>
          </cell>
        </row>
        <row r="11">
          <cell r="B11" t="str">
            <v>KBH</v>
          </cell>
          <cell r="C11" t="str">
            <v>KB Home</v>
          </cell>
          <cell r="E11">
            <v>0.12125431047447885</v>
          </cell>
          <cell r="G11">
            <v>0.57020189563440338</v>
          </cell>
          <cell r="I11">
            <v>51.18</v>
          </cell>
          <cell r="K11">
            <v>0</v>
          </cell>
        </row>
        <row r="12">
          <cell r="B12" t="str">
            <v>LEN</v>
          </cell>
          <cell r="C12" t="str">
            <v>Lennar</v>
          </cell>
          <cell r="E12">
            <v>0.17382606610954662</v>
          </cell>
          <cell r="G12">
            <v>0.44283695381138793</v>
          </cell>
          <cell r="I12">
            <v>56.2</v>
          </cell>
          <cell r="K12">
            <v>0</v>
          </cell>
        </row>
        <row r="13">
          <cell r="B13" t="str">
            <v>PHM</v>
          </cell>
          <cell r="C13" t="str">
            <v>Pulte</v>
          </cell>
          <cell r="E13">
            <v>0.13016069455546864</v>
          </cell>
          <cell r="G13">
            <v>0.49140546133338708</v>
          </cell>
          <cell r="I13">
            <v>51.480000000000004</v>
          </cell>
          <cell r="K13">
            <v>0</v>
          </cell>
        </row>
        <row r="14">
          <cell r="B14" t="str">
            <v>TOL</v>
          </cell>
          <cell r="C14" t="str">
            <v>Toll Brothers</v>
          </cell>
          <cell r="E14">
            <v>0.1404812798310012</v>
          </cell>
          <cell r="G14">
            <v>0.43917268762069661</v>
          </cell>
          <cell r="I14">
            <v>26.75</v>
          </cell>
          <cell r="K14">
            <v>0</v>
          </cell>
        </row>
        <row r="16">
          <cell r="B16" t="str">
            <v>BZH</v>
          </cell>
          <cell r="C16" t="str">
            <v>Beazer Homes</v>
          </cell>
          <cell r="E16">
            <v>0.1546710244295135</v>
          </cell>
          <cell r="G16">
            <v>0.79941331197298204</v>
          </cell>
          <cell r="I16">
            <v>67.5</v>
          </cell>
          <cell r="K16">
            <v>0</v>
          </cell>
        </row>
        <row r="17">
          <cell r="B17" t="str">
            <v>HOV</v>
          </cell>
          <cell r="C17" t="str">
            <v>Hovnanian Enterprise</v>
          </cell>
          <cell r="E17">
            <v>0.13050217162423447</v>
          </cell>
          <cell r="G17">
            <v>0.64363859386104105</v>
          </cell>
          <cell r="I17">
            <v>32.450000000000003</v>
          </cell>
          <cell r="K17">
            <v>0</v>
          </cell>
        </row>
        <row r="18">
          <cell r="B18" t="str">
            <v>MDC</v>
          </cell>
          <cell r="C18" t="str">
            <v>MDC Holdings</v>
          </cell>
          <cell r="E18">
            <v>0.225432256054303</v>
          </cell>
          <cell r="G18">
            <v>0.3457440094464464</v>
          </cell>
          <cell r="I18">
            <v>44.050000000000004</v>
          </cell>
          <cell r="K18">
            <v>0</v>
          </cell>
        </row>
        <row r="19">
          <cell r="B19" t="str">
            <v>MTH</v>
          </cell>
          <cell r="C19" t="str">
            <v>Meritage Corporation</v>
          </cell>
          <cell r="E19">
            <v>0.17963771601052761</v>
          </cell>
          <cell r="G19">
            <v>0.42496389805129403</v>
          </cell>
          <cell r="I19">
            <v>38.400000000000006</v>
          </cell>
          <cell r="K19">
            <v>0</v>
          </cell>
        </row>
        <row r="20">
          <cell r="B20" t="str">
            <v>RYL</v>
          </cell>
          <cell r="C20" t="str">
            <v>Ryland Group</v>
          </cell>
          <cell r="E20">
            <v>0.17528110535396219</v>
          </cell>
          <cell r="G20">
            <v>0.52531808250867496</v>
          </cell>
          <cell r="I20">
            <v>45.75</v>
          </cell>
          <cell r="K20">
            <v>0</v>
          </cell>
        </row>
        <row r="21">
          <cell r="B21" t="str">
            <v>SPF</v>
          </cell>
          <cell r="C21" t="str">
            <v>Standard Pacific</v>
          </cell>
          <cell r="E21">
            <v>0.14250041725624127</v>
          </cell>
          <cell r="G21">
            <v>0.53500201926464397</v>
          </cell>
          <cell r="I21">
            <v>28.18</v>
          </cell>
          <cell r="K21">
            <v>0</v>
          </cell>
        </row>
        <row r="23">
          <cell r="C23" t="str">
            <v>Average</v>
          </cell>
          <cell r="E23">
            <v>0.14978310834813072</v>
          </cell>
        </row>
        <row r="25">
          <cell r="C25" t="str">
            <v>(1)  ROIC calculated as tax-effected EBIT / (homebuilding debt + stockholders' equity + operating leases + net deferred taxes)</v>
          </cell>
        </row>
      </sheetData>
      <sheetData sheetId="29"/>
      <sheetData sheetId="30"/>
      <sheetData sheetId="31"/>
      <sheetData sheetId="32"/>
      <sheetData sheetId="33"/>
      <sheetData sheetId="34"/>
      <sheetData sheetId="35"/>
      <sheetData sheetId="36"/>
      <sheetData sheetId="37"/>
      <sheetData sheetId="38">
        <row r="1">
          <cell r="A1" t="str">
            <v>ROW</v>
          </cell>
          <cell r="C1">
            <v>3</v>
          </cell>
          <cell r="D1">
            <v>152</v>
          </cell>
          <cell r="F1">
            <v>153</v>
          </cell>
          <cell r="G1">
            <v>154</v>
          </cell>
        </row>
        <row r="2">
          <cell r="A2" t="str">
            <v>COLUMN</v>
          </cell>
          <cell r="C2">
            <v>4</v>
          </cell>
          <cell r="D2">
            <v>4</v>
          </cell>
          <cell r="F2">
            <v>4</v>
          </cell>
          <cell r="G2">
            <v>4</v>
          </cell>
        </row>
        <row r="3">
          <cell r="B3" t="str">
            <v>DATE</v>
          </cell>
          <cell r="C3">
            <v>37494</v>
          </cell>
          <cell r="D3">
            <v>103</v>
          </cell>
          <cell r="F3">
            <v>104</v>
          </cell>
        </row>
        <row r="4">
          <cell r="D4">
            <v>6</v>
          </cell>
          <cell r="F4">
            <v>6</v>
          </cell>
        </row>
        <row r="7">
          <cell r="D7" t="str">
            <v xml:space="preserve">Fixed </v>
          </cell>
          <cell r="F7" t="str">
            <v>Float</v>
          </cell>
          <cell r="G7" t="str">
            <v>Total</v>
          </cell>
        </row>
        <row r="8">
          <cell r="J8" t="str">
            <v>Fixed</v>
          </cell>
          <cell r="K8" t="str">
            <v>Floating</v>
          </cell>
        </row>
        <row r="9">
          <cell r="B9" t="str">
            <v>CTX</v>
          </cell>
          <cell r="C9" t="str">
            <v>Centex</v>
          </cell>
          <cell r="D9">
            <v>1455.4469999999999</v>
          </cell>
          <cell r="F9">
            <v>336.27500000000003</v>
          </cell>
          <cell r="G9">
            <v>1791.722</v>
          </cell>
          <cell r="I9" t="str">
            <v>Centex</v>
          </cell>
          <cell r="J9">
            <v>0.8123174242432698</v>
          </cell>
          <cell r="K9">
            <v>0.18768257575673014</v>
          </cell>
        </row>
        <row r="10">
          <cell r="B10" t="str">
            <v>dhi</v>
          </cell>
          <cell r="C10" t="str">
            <v>DR Horton</v>
          </cell>
          <cell r="D10">
            <v>2606.8629999999998</v>
          </cell>
          <cell r="F10">
            <v>141.334</v>
          </cell>
          <cell r="G10">
            <v>2748.1969999999997</v>
          </cell>
          <cell r="I10" t="str">
            <v>DR Horton</v>
          </cell>
          <cell r="J10">
            <v>0.94857210018059124</v>
          </cell>
          <cell r="K10">
            <v>5.142789981940888E-2</v>
          </cell>
        </row>
        <row r="11">
          <cell r="B11" t="str">
            <v>kbh</v>
          </cell>
          <cell r="C11" t="str">
            <v>KB Home</v>
          </cell>
          <cell r="D11">
            <v>886.024</v>
          </cell>
          <cell r="F11">
            <v>246.74999999999994</v>
          </cell>
          <cell r="G11">
            <v>1132.7739999999999</v>
          </cell>
          <cell r="I11" t="str">
            <v>KB Home</v>
          </cell>
          <cell r="J11">
            <v>0.78217190719419771</v>
          </cell>
          <cell r="K11">
            <v>0.21782809280580237</v>
          </cell>
        </row>
        <row r="12">
          <cell r="B12" t="str">
            <v>len</v>
          </cell>
          <cell r="C12" t="str">
            <v>Lennar</v>
          </cell>
          <cell r="D12">
            <v>1502.7150000000001</v>
          </cell>
          <cell r="F12">
            <v>0</v>
          </cell>
          <cell r="G12">
            <v>1502.7150000000001</v>
          </cell>
          <cell r="I12" t="str">
            <v>Lennar</v>
          </cell>
          <cell r="J12">
            <v>1</v>
          </cell>
          <cell r="K12">
            <v>0</v>
          </cell>
        </row>
        <row r="13">
          <cell r="B13" t="str">
            <v>nvr</v>
          </cell>
          <cell r="C13" t="str">
            <v>NVR</v>
          </cell>
          <cell r="D13">
            <v>120.08</v>
          </cell>
          <cell r="F13">
            <v>0</v>
          </cell>
          <cell r="G13">
            <v>120.08</v>
          </cell>
          <cell r="I13" t="str">
            <v>NVR</v>
          </cell>
          <cell r="J13">
            <v>1</v>
          </cell>
          <cell r="K13">
            <v>0</v>
          </cell>
        </row>
        <row r="14">
          <cell r="B14" t="str">
            <v>phm</v>
          </cell>
          <cell r="C14" t="str">
            <v>Pulte</v>
          </cell>
          <cell r="D14">
            <v>1952</v>
          </cell>
          <cell r="F14">
            <v>0</v>
          </cell>
          <cell r="G14">
            <v>1952</v>
          </cell>
          <cell r="I14" t="str">
            <v>Pulte</v>
          </cell>
          <cell r="J14">
            <v>1</v>
          </cell>
          <cell r="K14">
            <v>0</v>
          </cell>
        </row>
        <row r="15">
          <cell r="B15" t="str">
            <v>tol</v>
          </cell>
          <cell r="C15" t="str">
            <v>Toll Brothers</v>
          </cell>
          <cell r="D15">
            <v>1012.5</v>
          </cell>
          <cell r="F15">
            <v>42.7</v>
          </cell>
          <cell r="G15">
            <v>1055.2</v>
          </cell>
          <cell r="I15" t="str">
            <v>Toll Brothers</v>
          </cell>
          <cell r="J15">
            <v>0.95953373768006056</v>
          </cell>
          <cell r="K15">
            <v>4.0466262319939349E-2</v>
          </cell>
        </row>
        <row r="16">
          <cell r="B16" t="str">
            <v>bzh</v>
          </cell>
          <cell r="C16" t="str">
            <v>Beazer Homes</v>
          </cell>
          <cell r="D16">
            <v>738.52200000000005</v>
          </cell>
          <cell r="F16">
            <v>0</v>
          </cell>
          <cell r="G16">
            <v>738.52200000000005</v>
          </cell>
          <cell r="I16" t="str">
            <v>Beazer Homes</v>
          </cell>
          <cell r="J16">
            <v>1</v>
          </cell>
          <cell r="K16">
            <v>0</v>
          </cell>
        </row>
        <row r="17">
          <cell r="B17" t="str">
            <v>hov</v>
          </cell>
          <cell r="C17" t="str">
            <v>Hovnanian Enterprise</v>
          </cell>
          <cell r="D17">
            <v>546.15200000000004</v>
          </cell>
          <cell r="F17">
            <v>115</v>
          </cell>
          <cell r="G17">
            <v>661.15200000000004</v>
          </cell>
          <cell r="I17" t="str">
            <v>Hovnanian Enterprise</v>
          </cell>
          <cell r="J17">
            <v>0.82606117806495327</v>
          </cell>
          <cell r="K17">
            <v>0.1739388219350467</v>
          </cell>
        </row>
        <row r="18">
          <cell r="B18" t="str">
            <v>mdc</v>
          </cell>
          <cell r="C18" t="str">
            <v>MDC Holdings</v>
          </cell>
          <cell r="D18">
            <v>174.535</v>
          </cell>
          <cell r="F18">
            <v>165.11699999999999</v>
          </cell>
          <cell r="G18">
            <v>339.65199999999999</v>
          </cell>
          <cell r="I18" t="str">
            <v>MDC Holdings</v>
          </cell>
          <cell r="J18">
            <v>0.51386419040665154</v>
          </cell>
          <cell r="K18">
            <v>0.48613580959334846</v>
          </cell>
        </row>
        <row r="19">
          <cell r="B19" t="str">
            <v>mth</v>
          </cell>
          <cell r="C19" t="str">
            <v>Meritage Corporation</v>
          </cell>
          <cell r="D19">
            <v>155</v>
          </cell>
          <cell r="F19">
            <v>4.4630000000000001</v>
          </cell>
          <cell r="G19">
            <v>159.46299999999999</v>
          </cell>
          <cell r="I19" t="str">
            <v>Meritage Corporation</v>
          </cell>
          <cell r="J19">
            <v>0.97201231633670515</v>
          </cell>
          <cell r="K19">
            <v>2.7987683663294936E-2</v>
          </cell>
        </row>
        <row r="20">
          <cell r="B20" t="str">
            <v>ryl</v>
          </cell>
          <cell r="C20" t="str">
            <v>Ryland Group</v>
          </cell>
          <cell r="D20">
            <v>490.5</v>
          </cell>
          <cell r="F20">
            <v>0</v>
          </cell>
          <cell r="G20">
            <v>490.5</v>
          </cell>
          <cell r="I20" t="str">
            <v>Ryland Group</v>
          </cell>
          <cell r="J20">
            <v>1</v>
          </cell>
          <cell r="K20">
            <v>0</v>
          </cell>
        </row>
        <row r="21">
          <cell r="B21" t="str">
            <v>spf</v>
          </cell>
          <cell r="C21" t="str">
            <v>Standard Pacific</v>
          </cell>
          <cell r="D21">
            <v>622.63</v>
          </cell>
          <cell r="F21">
            <v>0</v>
          </cell>
          <cell r="G21">
            <v>622.63</v>
          </cell>
          <cell r="I21" t="str">
            <v>Standard Pacific</v>
          </cell>
          <cell r="J21">
            <v>1</v>
          </cell>
          <cell r="K21">
            <v>0</v>
          </cell>
        </row>
      </sheetData>
      <sheetData sheetId="39"/>
      <sheetData sheetId="40"/>
      <sheetData sheetId="41">
        <row r="1">
          <cell r="A1" t="str">
            <v>G:\Ibd\Employees\Yoo_Tom\[Profile Inserts Template 4.xls]Trading Stats (Unlinked)</v>
          </cell>
        </row>
        <row r="4">
          <cell r="B4">
            <v>2003</v>
          </cell>
          <cell r="C4">
            <v>2004</v>
          </cell>
          <cell r="D4">
            <v>2005</v>
          </cell>
        </row>
        <row r="5">
          <cell r="A5" t="str">
            <v>Beazer</v>
          </cell>
          <cell r="B5">
            <v>0</v>
          </cell>
          <cell r="C5">
            <v>100</v>
          </cell>
          <cell r="D5">
            <v>0</v>
          </cell>
        </row>
        <row r="6">
          <cell r="A6" t="str">
            <v>Centex</v>
          </cell>
          <cell r="B6">
            <v>198.43099999999998</v>
          </cell>
          <cell r="C6">
            <v>193.60499999999999</v>
          </cell>
          <cell r="D6">
            <v>0</v>
          </cell>
        </row>
        <row r="7">
          <cell r="A7" t="str">
            <v>DR Horton</v>
          </cell>
          <cell r="B7">
            <v>0</v>
          </cell>
          <cell r="C7">
            <v>149.14099999999999</v>
          </cell>
          <cell r="D7">
            <v>199.49799999999999</v>
          </cell>
        </row>
        <row r="8">
          <cell r="A8" t="str">
            <v>Hovnanian</v>
          </cell>
          <cell r="B8">
            <v>0</v>
          </cell>
          <cell r="C8">
            <v>0</v>
          </cell>
          <cell r="D8">
            <v>0</v>
          </cell>
        </row>
        <row r="9">
          <cell r="A9" t="str">
            <v>KB Home</v>
          </cell>
          <cell r="B9">
            <v>0</v>
          </cell>
          <cell r="C9">
            <v>175</v>
          </cell>
          <cell r="D9">
            <v>168</v>
          </cell>
        </row>
        <row r="10">
          <cell r="A10" t="str">
            <v>Lennar</v>
          </cell>
          <cell r="B10">
            <v>0</v>
          </cell>
          <cell r="C10">
            <v>0</v>
          </cell>
          <cell r="D10">
            <v>0</v>
          </cell>
        </row>
        <row r="11">
          <cell r="A11" t="str">
            <v>MDC</v>
          </cell>
          <cell r="B11">
            <v>0</v>
          </cell>
          <cell r="C11">
            <v>165</v>
          </cell>
          <cell r="D11">
            <v>0</v>
          </cell>
        </row>
        <row r="12">
          <cell r="A12" t="str">
            <v>Meritage</v>
          </cell>
          <cell r="B12">
            <v>0</v>
          </cell>
          <cell r="C12">
            <v>0</v>
          </cell>
          <cell r="D12">
            <v>0</v>
          </cell>
        </row>
        <row r="13">
          <cell r="A13" t="str">
            <v>NVR</v>
          </cell>
          <cell r="B13">
            <v>0</v>
          </cell>
          <cell r="C13">
            <v>0</v>
          </cell>
          <cell r="D13">
            <v>115</v>
          </cell>
        </row>
        <row r="14">
          <cell r="A14" t="str">
            <v>Pulte</v>
          </cell>
          <cell r="B14">
            <v>275</v>
          </cell>
          <cell r="C14">
            <v>112</v>
          </cell>
          <cell r="D14">
            <v>125</v>
          </cell>
        </row>
        <row r="15">
          <cell r="A15" t="str">
            <v>Ryland</v>
          </cell>
          <cell r="B15">
            <v>0</v>
          </cell>
          <cell r="C15">
            <v>0</v>
          </cell>
          <cell r="D15">
            <v>0</v>
          </cell>
        </row>
        <row r="16">
          <cell r="A16" t="str">
            <v>Standard Pacific</v>
          </cell>
          <cell r="B16">
            <v>0</v>
          </cell>
          <cell r="C16">
            <v>0</v>
          </cell>
          <cell r="D16">
            <v>0</v>
          </cell>
        </row>
        <row r="17">
          <cell r="A17" t="str">
            <v>Toll Brothers</v>
          </cell>
          <cell r="B17">
            <v>0</v>
          </cell>
          <cell r="C17">
            <v>0</v>
          </cell>
          <cell r="D17">
            <v>192.5</v>
          </cell>
        </row>
        <row r="18">
          <cell r="A18" t="str">
            <v>Total</v>
          </cell>
          <cell r="B18">
            <v>473.43099999999998</v>
          </cell>
          <cell r="C18">
            <v>894.74599999999998</v>
          </cell>
          <cell r="D18">
            <v>799.99800000000005</v>
          </cell>
        </row>
        <row r="22">
          <cell r="A22" t="str">
            <v>Centex</v>
          </cell>
        </row>
        <row r="23">
          <cell r="A23">
            <v>2003</v>
          </cell>
          <cell r="B23">
            <v>198.43099999999998</v>
          </cell>
        </row>
        <row r="24">
          <cell r="A24">
            <v>2004</v>
          </cell>
          <cell r="B24">
            <v>193.60499999999999</v>
          </cell>
        </row>
        <row r="25">
          <cell r="A25">
            <v>2005</v>
          </cell>
          <cell r="B25">
            <v>0</v>
          </cell>
        </row>
        <row r="27">
          <cell r="A27" t="str">
            <v>DR Horton</v>
          </cell>
        </row>
        <row r="28">
          <cell r="A28">
            <v>2003</v>
          </cell>
          <cell r="B28">
            <v>0</v>
          </cell>
        </row>
        <row r="29">
          <cell r="A29">
            <v>2004</v>
          </cell>
          <cell r="B29">
            <v>149.14099999999999</v>
          </cell>
        </row>
        <row r="30">
          <cell r="A30">
            <v>2005</v>
          </cell>
          <cell r="B30">
            <v>199.49799999999999</v>
          </cell>
        </row>
        <row r="32">
          <cell r="A32" t="str">
            <v>KB Home</v>
          </cell>
        </row>
        <row r="33">
          <cell r="A33">
            <v>2003</v>
          </cell>
          <cell r="B33">
            <v>0</v>
          </cell>
        </row>
        <row r="34">
          <cell r="A34">
            <v>2004</v>
          </cell>
          <cell r="B34">
            <v>175</v>
          </cell>
        </row>
        <row r="35">
          <cell r="A35">
            <v>2005</v>
          </cell>
          <cell r="B35">
            <v>168</v>
          </cell>
        </row>
        <row r="37">
          <cell r="A37" t="str">
            <v>Lennar</v>
          </cell>
        </row>
        <row r="38">
          <cell r="A38">
            <v>2003</v>
          </cell>
          <cell r="B38">
            <v>0</v>
          </cell>
        </row>
        <row r="39">
          <cell r="A39">
            <v>2004</v>
          </cell>
          <cell r="B39">
            <v>0</v>
          </cell>
        </row>
        <row r="40">
          <cell r="A40">
            <v>2005</v>
          </cell>
          <cell r="B40">
            <v>0</v>
          </cell>
        </row>
        <row r="42">
          <cell r="A42" t="str">
            <v>NVR</v>
          </cell>
        </row>
        <row r="43">
          <cell r="A43">
            <v>2003</v>
          </cell>
          <cell r="B43">
            <v>0</v>
          </cell>
        </row>
        <row r="44">
          <cell r="A44">
            <v>2004</v>
          </cell>
          <cell r="B44">
            <v>0</v>
          </cell>
        </row>
        <row r="45">
          <cell r="A45">
            <v>2005</v>
          </cell>
          <cell r="B45">
            <v>115</v>
          </cell>
        </row>
        <row r="47">
          <cell r="A47" t="str">
            <v>Toll Brothers</v>
          </cell>
        </row>
        <row r="48">
          <cell r="A48">
            <v>2003</v>
          </cell>
          <cell r="B48">
            <v>0</v>
          </cell>
        </row>
        <row r="49">
          <cell r="A49">
            <v>2004</v>
          </cell>
          <cell r="B49">
            <v>0</v>
          </cell>
        </row>
        <row r="50">
          <cell r="A50">
            <v>2005</v>
          </cell>
          <cell r="B50">
            <v>192.5</v>
          </cell>
        </row>
        <row r="52">
          <cell r="A52" t="str">
            <v>Beazer Homes</v>
          </cell>
        </row>
        <row r="53">
          <cell r="A53">
            <v>2003</v>
          </cell>
          <cell r="B53">
            <v>0</v>
          </cell>
        </row>
        <row r="54">
          <cell r="A54">
            <v>2004</v>
          </cell>
          <cell r="B54">
            <v>100</v>
          </cell>
        </row>
        <row r="55">
          <cell r="A55">
            <v>2005</v>
          </cell>
          <cell r="B55">
            <v>0</v>
          </cell>
        </row>
        <row r="57">
          <cell r="A57" t="str">
            <v>Hovnanian</v>
          </cell>
        </row>
        <row r="58">
          <cell r="A58">
            <v>2003</v>
          </cell>
          <cell r="B58">
            <v>0</v>
          </cell>
        </row>
        <row r="59">
          <cell r="A59">
            <v>2004</v>
          </cell>
          <cell r="B59">
            <v>0</v>
          </cell>
        </row>
        <row r="60">
          <cell r="A60">
            <v>2005</v>
          </cell>
          <cell r="B60">
            <v>0</v>
          </cell>
        </row>
        <row r="62">
          <cell r="A62" t="str">
            <v>MDC Holdings</v>
          </cell>
        </row>
        <row r="63">
          <cell r="A63">
            <v>2003</v>
          </cell>
          <cell r="B63">
            <v>0</v>
          </cell>
        </row>
        <row r="64">
          <cell r="A64">
            <v>2004</v>
          </cell>
          <cell r="B64">
            <v>165</v>
          </cell>
        </row>
        <row r="65">
          <cell r="A65">
            <v>2005</v>
          </cell>
          <cell r="B65">
            <v>0</v>
          </cell>
        </row>
        <row r="67">
          <cell r="A67" t="str">
            <v>Meritage</v>
          </cell>
        </row>
        <row r="68">
          <cell r="A68">
            <v>2003</v>
          </cell>
          <cell r="B68">
            <v>0</v>
          </cell>
        </row>
        <row r="69">
          <cell r="A69">
            <v>2004</v>
          </cell>
          <cell r="B69">
            <v>0</v>
          </cell>
        </row>
        <row r="70">
          <cell r="A70">
            <v>2005</v>
          </cell>
          <cell r="B70">
            <v>0</v>
          </cell>
        </row>
        <row r="72">
          <cell r="A72" t="str">
            <v>Ryland</v>
          </cell>
        </row>
        <row r="73">
          <cell r="A73">
            <v>2003</v>
          </cell>
          <cell r="B73">
            <v>0</v>
          </cell>
        </row>
        <row r="74">
          <cell r="A74">
            <v>2004</v>
          </cell>
          <cell r="B74">
            <v>0</v>
          </cell>
        </row>
        <row r="75">
          <cell r="A75">
            <v>2005</v>
          </cell>
          <cell r="B75">
            <v>0</v>
          </cell>
        </row>
        <row r="77">
          <cell r="A77" t="str">
            <v>Standard Pacific</v>
          </cell>
        </row>
        <row r="78">
          <cell r="A78">
            <v>2003</v>
          </cell>
          <cell r="B78">
            <v>0</v>
          </cell>
        </row>
        <row r="79">
          <cell r="A79">
            <v>2004</v>
          </cell>
          <cell r="B79">
            <v>0</v>
          </cell>
        </row>
        <row r="80">
          <cell r="A80">
            <v>2005</v>
          </cell>
          <cell r="B80">
            <v>0</v>
          </cell>
        </row>
        <row r="82">
          <cell r="A82" t="str">
            <v>Pulte Homes</v>
          </cell>
        </row>
        <row r="83">
          <cell r="A83">
            <v>2003</v>
          </cell>
          <cell r="B83">
            <v>275</v>
          </cell>
        </row>
        <row r="84">
          <cell r="A84">
            <v>2004</v>
          </cell>
          <cell r="B84">
            <v>112</v>
          </cell>
        </row>
        <row r="85">
          <cell r="A85">
            <v>2005</v>
          </cell>
          <cell r="B85">
            <v>125</v>
          </cell>
        </row>
      </sheetData>
      <sheetData sheetId="4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C CCA_CRN"/>
      <sheetName val="Cred chart_CCA_CRN"/>
      <sheetName val="EPS Chart_CRNv2 (2)"/>
      <sheetName val="EPS Chart_CRNv2"/>
      <sheetName val="__FDSCACHE__"/>
      <sheetName val="CRN Contrib"/>
      <sheetName val="Sensitivity"/>
      <sheetName val="MC CCA_WHC"/>
      <sheetName val="Cred chart_CCA_WHC"/>
      <sheetName val="EPS Chart_WHCv2"/>
      <sheetName val="MC CCA"/>
      <sheetName val="MC CCA_wo_intl"/>
      <sheetName val="BWH"/>
      <sheetName val="Impact"/>
      <sheetName val="EPS Chart"/>
      <sheetName val="Cred chart"/>
      <sheetName val="EPS Chart_wo_intl"/>
      <sheetName val="Cred chart_wo_intl"/>
      <sheetName val="PPM CCA"/>
      <sheetName val="Val Crea"/>
      <sheetName val="graveyard"/>
      <sheetName val="Cap Lease CCA"/>
      <sheetName val="Credit CCA"/>
    </sheetNames>
    <sheetDataSet>
      <sheetData sheetId="0"/>
      <sheetData sheetId="1"/>
      <sheetData sheetId="2"/>
      <sheetData sheetId="3">
        <row r="2">
          <cell r="A2" t="str">
            <v>Graph Data:</v>
          </cell>
        </row>
        <row r="3">
          <cell r="A3" t="str">
            <v>Purchase Price</v>
          </cell>
          <cell r="E3">
            <v>11.18</v>
          </cell>
          <cell r="F3">
            <v>11.996139999999999</v>
          </cell>
          <cell r="G3">
            <v>13.99736</v>
          </cell>
        </row>
        <row r="4">
          <cell r="B4" t="str">
            <v>50% Cash / 50% Stock</v>
          </cell>
          <cell r="E4">
            <v>0.16396215093928482</v>
          </cell>
          <cell r="F4">
            <v>0.14053273892355056</v>
          </cell>
          <cell r="G4">
            <v>8.5140160077030611E-2</v>
          </cell>
        </row>
        <row r="5">
          <cell r="B5" t="str">
            <v>100% Stock</v>
          </cell>
          <cell r="E5">
            <v>0.14762581484008463</v>
          </cell>
          <cell r="F5">
            <v>0.12649678259114139</v>
          </cell>
          <cell r="G5">
            <v>7.7837815613437833E-2</v>
          </cell>
        </row>
        <row r="6">
          <cell r="B6" t="str">
            <v>Pro Forma EPS</v>
          </cell>
          <cell r="E6">
            <v>1.75</v>
          </cell>
          <cell r="F6">
            <v>1.73</v>
          </cell>
          <cell r="G6">
            <v>1.72</v>
          </cell>
        </row>
        <row r="7">
          <cell r="B7" t="str">
            <v>Pre-tax Synergies to Break-Even</v>
          </cell>
          <cell r="E7">
            <v>50</v>
          </cell>
          <cell r="F7">
            <v>80</v>
          </cell>
          <cell r="G7">
            <v>100</v>
          </cell>
        </row>
        <row r="10">
          <cell r="B10" t="str">
            <v>Pro Forma EPS Impact</v>
          </cell>
        </row>
        <row r="12">
          <cell r="B12" t="str">
            <v>Acquisition Price Per Share</v>
          </cell>
          <cell r="F12">
            <v>11.18</v>
          </cell>
          <cell r="I12">
            <v>11.996139999999999</v>
          </cell>
          <cell r="L12">
            <v>13.99736</v>
          </cell>
        </row>
        <row r="13">
          <cell r="B13" t="str">
            <v>Premium to Current Share Price</v>
          </cell>
          <cell r="F13">
            <v>0</v>
          </cell>
          <cell r="I13">
            <v>7.2999999999999954E-2</v>
          </cell>
          <cell r="L13">
            <v>0.252</v>
          </cell>
        </row>
        <row r="15">
          <cell r="B15" t="str">
            <v>EPS Accretion (Dilution) %</v>
          </cell>
        </row>
        <row r="30">
          <cell r="B30" t="str">
            <v>50% Cash / 50% Stock</v>
          </cell>
        </row>
        <row r="31">
          <cell r="B31" t="str">
            <v>2003 Stand-Alone EPS Estimate</v>
          </cell>
          <cell r="F31">
            <v>0.73</v>
          </cell>
          <cell r="I31">
            <v>0.73</v>
          </cell>
          <cell r="L31">
            <v>0.73</v>
          </cell>
        </row>
        <row r="32">
          <cell r="B32" t="str">
            <v>2003 Pro Forma EPS</v>
          </cell>
          <cell r="F32">
            <v>0.84969237018567789</v>
          </cell>
          <cell r="I32">
            <v>0.8325888994141919</v>
          </cell>
          <cell r="L32">
            <v>0.79215231685623233</v>
          </cell>
        </row>
        <row r="33">
          <cell r="B33" t="str">
            <v>Pre-Tax Synergies to Break-Even ($mil)</v>
          </cell>
          <cell r="F33" t="str">
            <v>NM</v>
          </cell>
          <cell r="I33" t="str">
            <v>NM</v>
          </cell>
          <cell r="L33" t="str">
            <v>NM</v>
          </cell>
        </row>
        <row r="35">
          <cell r="B35" t="str">
            <v>100% Stock</v>
          </cell>
        </row>
        <row r="36">
          <cell r="B36" t="str">
            <v>2003 Stand-Alone EPS Estimate</v>
          </cell>
          <cell r="F36">
            <v>0.73</v>
          </cell>
          <cell r="I36">
            <v>0.73</v>
          </cell>
          <cell r="L36">
            <v>0.73</v>
          </cell>
        </row>
        <row r="37">
          <cell r="B37" t="str">
            <v>2003 Pro Forma EPS</v>
          </cell>
          <cell r="F37">
            <v>0.8377668448332618</v>
          </cell>
          <cell r="I37">
            <v>0.82234265129153317</v>
          </cell>
          <cell r="L37">
            <v>0.78682160539780965</v>
          </cell>
        </row>
        <row r="38">
          <cell r="B38" t="str">
            <v>Pre-Tax Synergies to Break-Even ($mil)</v>
          </cell>
          <cell r="F38" t="str">
            <v>NM</v>
          </cell>
          <cell r="I38">
            <v>0.43154924931605165</v>
          </cell>
          <cell r="L38">
            <v>5.4575033789040939</v>
          </cell>
        </row>
        <row r="40">
          <cell r="D40" t="str">
            <v>Acquiror</v>
          </cell>
        </row>
        <row r="41">
          <cell r="B41" t="str">
            <v>Credit Statistics</v>
          </cell>
          <cell r="D41" t="str">
            <v>Stand-Alone</v>
          </cell>
        </row>
        <row r="42">
          <cell r="B42" t="str">
            <v>Total Debt</v>
          </cell>
          <cell r="D42">
            <v>889.68700000000001</v>
          </cell>
          <cell r="F42">
            <v>1284.8466096</v>
          </cell>
          <cell r="I42">
            <v>1295.7237271008</v>
          </cell>
          <cell r="L42">
            <v>1322.3950152192001</v>
          </cell>
        </row>
        <row r="43">
          <cell r="B43" t="str">
            <v>Net Debt</v>
          </cell>
          <cell r="D43">
            <v>837.43000000000006</v>
          </cell>
          <cell r="F43">
            <v>1178.8986095999999</v>
          </cell>
          <cell r="I43">
            <v>1189.7757271007999</v>
          </cell>
          <cell r="L43">
            <v>1216.4470152192</v>
          </cell>
        </row>
        <row r="45">
          <cell r="B45" t="str">
            <v>Total Debt / EBITDA</v>
          </cell>
          <cell r="D45">
            <v>4.6675043150257327</v>
          </cell>
          <cell r="F45">
            <v>5.5205054806056335</v>
          </cell>
          <cell r="I45">
            <v>5.5672389326688094</v>
          </cell>
          <cell r="L45">
            <v>5.681831917864816</v>
          </cell>
        </row>
        <row r="46">
          <cell r="B46" t="str">
            <v>Net Debt / EBITDA</v>
          </cell>
          <cell r="D46">
            <v>4.3933519749439967</v>
          </cell>
          <cell r="F46">
            <v>5.065128850086789</v>
          </cell>
          <cell r="I46">
            <v>5.111862302149965</v>
          </cell>
          <cell r="L46">
            <v>5.2264552873459706</v>
          </cell>
        </row>
        <row r="47">
          <cell r="B47" t="str">
            <v>EBITDA / Interest Expense</v>
          </cell>
          <cell r="D47">
            <v>2.3245487804878047</v>
          </cell>
          <cell r="F47">
            <v>1.9756025651790579</v>
          </cell>
          <cell r="I47">
            <v>1.9593217661197624</v>
          </cell>
          <cell r="L47">
            <v>1.920513549902169</v>
          </cell>
        </row>
        <row r="48">
          <cell r="B48" t="str">
            <v>Total Debt / Capitalization</v>
          </cell>
          <cell r="D48">
            <v>0.53364879673843868</v>
          </cell>
          <cell r="F48">
            <v>0.62301259799935615</v>
          </cell>
          <cell r="I48">
            <v>0.62499042455009701</v>
          </cell>
          <cell r="L48">
            <v>0.62975344625872653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Financia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showGridLines="0" topLeftCell="A13" workbookViewId="0">
      <selection activeCell="E38" sqref="E38"/>
    </sheetView>
  </sheetViews>
  <sheetFormatPr baseColWidth="10" defaultColWidth="11.5" defaultRowHeight="12" x14ac:dyDescent="0"/>
  <cols>
    <col min="1" max="1" width="1.33203125" style="1" customWidth="1"/>
    <col min="2" max="2" width="1.6640625" style="1" customWidth="1"/>
    <col min="3" max="3" width="10.33203125" style="1" customWidth="1"/>
    <col min="4" max="4" width="1.6640625" style="1" customWidth="1"/>
    <col min="5" max="5" width="10.33203125" style="1" customWidth="1"/>
    <col min="6" max="6" width="1.6640625" style="1" customWidth="1"/>
    <col min="7" max="7" width="10.33203125" style="1" customWidth="1"/>
    <col min="8" max="8" width="1.6640625" style="1" customWidth="1"/>
    <col min="9" max="9" width="10.33203125" style="1" customWidth="1"/>
    <col min="10" max="10" width="1.6640625" style="1" customWidth="1"/>
    <col min="11" max="11" width="10.33203125" style="1" customWidth="1"/>
    <col min="12" max="12" width="1.6640625" style="1" customWidth="1"/>
    <col min="13" max="13" width="10.33203125" style="1" customWidth="1"/>
    <col min="14" max="14" width="1.6640625" style="1" customWidth="1"/>
    <col min="15" max="15" width="10.33203125" style="1" customWidth="1"/>
    <col min="16" max="16" width="1.6640625" style="1" customWidth="1"/>
    <col min="17" max="17" width="10.33203125" style="1" customWidth="1"/>
    <col min="18" max="18" width="1.6640625" style="1" customWidth="1"/>
    <col min="19" max="19" width="10.33203125" style="1" customWidth="1"/>
    <col min="20" max="20" width="1.6640625" style="1" customWidth="1"/>
    <col min="21" max="21" width="10.33203125" style="1" customWidth="1"/>
    <col min="22" max="22" width="1.6640625" style="1" customWidth="1"/>
    <col min="23" max="23" width="10.33203125" style="1" customWidth="1"/>
    <col min="24" max="24" width="1.6640625" style="1" customWidth="1"/>
    <col min="25" max="25" width="10.33203125" style="1" customWidth="1"/>
    <col min="26" max="26" width="1.6640625" style="1" customWidth="1"/>
    <col min="27" max="27" width="1.33203125" style="1" customWidth="1"/>
    <col min="28" max="28" width="11.5" style="1" customWidth="1"/>
    <col min="29" max="29" width="13.5" style="1" bestFit="1" customWidth="1"/>
    <col min="30" max="16384" width="11.5" style="1"/>
  </cols>
  <sheetData>
    <row r="1" spans="1:27">
      <c r="B1" s="34"/>
      <c r="C1" s="34"/>
      <c r="D1" s="34"/>
      <c r="E1" s="34"/>
      <c r="F1" s="34"/>
      <c r="G1" s="34"/>
      <c r="H1" s="34"/>
      <c r="I1" s="34"/>
      <c r="J1" s="34"/>
      <c r="K1" s="34"/>
      <c r="L1" s="34"/>
      <c r="M1" s="34"/>
      <c r="N1" s="34"/>
      <c r="O1" s="34"/>
      <c r="P1" s="34"/>
      <c r="Q1" s="34"/>
      <c r="R1" s="34"/>
      <c r="S1" s="34"/>
      <c r="T1" s="34"/>
      <c r="U1" s="34"/>
      <c r="V1" s="34"/>
      <c r="W1" s="34"/>
      <c r="X1" s="34"/>
      <c r="Y1" s="34"/>
      <c r="Z1" s="34"/>
      <c r="AA1" s="34"/>
    </row>
    <row r="2" spans="1:27">
      <c r="A2" s="5"/>
    </row>
    <row r="3" spans="1:27" ht="27">
      <c r="A3" s="22"/>
      <c r="B3" s="25"/>
      <c r="C3" s="26"/>
      <c r="D3" s="26"/>
      <c r="E3" s="26"/>
      <c r="F3" s="26"/>
      <c r="G3" s="26"/>
      <c r="H3" s="26"/>
      <c r="I3" s="26"/>
      <c r="J3" s="26"/>
      <c r="K3" s="26"/>
      <c r="L3" s="26"/>
      <c r="M3" s="26"/>
      <c r="N3" s="26"/>
      <c r="O3" s="26"/>
      <c r="P3" s="26"/>
      <c r="Q3" s="26"/>
      <c r="R3" s="26"/>
      <c r="S3" s="26"/>
      <c r="T3" s="26"/>
      <c r="U3" s="26"/>
      <c r="V3" s="26"/>
      <c r="W3" s="26"/>
      <c r="X3" s="26"/>
      <c r="Y3" s="26"/>
      <c r="Z3" s="26"/>
    </row>
    <row r="4" spans="1:27" ht="26">
      <c r="A4" s="21"/>
      <c r="B4" s="35" t="s">
        <v>160</v>
      </c>
      <c r="C4" s="21"/>
      <c r="D4" s="23"/>
      <c r="E4" s="23"/>
      <c r="F4" s="23"/>
      <c r="G4" s="23"/>
      <c r="H4" s="23"/>
      <c r="I4" s="23"/>
      <c r="J4" s="23"/>
      <c r="K4" s="24"/>
      <c r="L4" s="24"/>
      <c r="M4" s="24"/>
      <c r="N4" s="24"/>
      <c r="O4" s="24"/>
      <c r="P4" s="21"/>
      <c r="Q4" s="21"/>
      <c r="R4" s="21"/>
      <c r="S4" s="21"/>
      <c r="T4" s="21"/>
      <c r="U4" s="21"/>
      <c r="V4" s="21"/>
      <c r="W4" s="21"/>
      <c r="X4" s="21"/>
      <c r="Y4" s="21"/>
      <c r="Z4" s="21"/>
    </row>
    <row r="5" spans="1:27">
      <c r="B5" s="2"/>
      <c r="C5" s="2"/>
      <c r="D5" s="2"/>
      <c r="E5" s="2"/>
      <c r="F5" s="2"/>
      <c r="G5" s="2"/>
      <c r="H5" s="2"/>
      <c r="I5" s="2"/>
      <c r="J5" s="2"/>
      <c r="K5" s="2"/>
      <c r="L5" s="2"/>
      <c r="M5" s="2"/>
      <c r="N5" s="2"/>
      <c r="O5" s="2"/>
      <c r="P5" s="2"/>
      <c r="Q5" s="2"/>
      <c r="R5" s="2"/>
      <c r="S5" s="2"/>
      <c r="T5" s="2"/>
      <c r="U5" s="2"/>
      <c r="V5" s="2"/>
      <c r="W5" s="2"/>
      <c r="X5" s="2"/>
      <c r="Y5" s="2"/>
      <c r="Z5" s="2"/>
    </row>
    <row r="7" spans="1:27">
      <c r="A7" s="27"/>
      <c r="B7" s="21"/>
      <c r="C7" s="21"/>
      <c r="D7" s="21"/>
      <c r="E7" s="21"/>
      <c r="F7" s="21"/>
      <c r="G7" s="21"/>
      <c r="H7" s="21"/>
      <c r="I7" s="21"/>
      <c r="J7" s="21"/>
      <c r="K7" s="21"/>
      <c r="L7" s="21"/>
      <c r="M7" s="21"/>
      <c r="N7" s="21"/>
      <c r="O7" s="21"/>
      <c r="P7" s="21"/>
      <c r="Q7" s="21"/>
      <c r="R7" s="21"/>
      <c r="S7" s="21"/>
      <c r="T7" s="21"/>
      <c r="U7" s="21"/>
      <c r="V7" s="21"/>
      <c r="W7" s="21"/>
      <c r="X7" s="21"/>
      <c r="Y7" s="21"/>
      <c r="Z7" s="21"/>
    </row>
    <row r="10" spans="1:27">
      <c r="K10" s="29"/>
      <c r="L10" s="30"/>
      <c r="M10" s="30"/>
      <c r="N10" s="28" t="s">
        <v>79</v>
      </c>
      <c r="O10" s="30"/>
      <c r="P10" s="31"/>
      <c r="Q10" s="32"/>
    </row>
    <row r="15" spans="1:27" ht="15">
      <c r="B15" s="33" t="s">
        <v>77</v>
      </c>
    </row>
    <row r="16" spans="1:27">
      <c r="B16" s="37" t="s">
        <v>137</v>
      </c>
    </row>
    <row r="17" spans="1:27">
      <c r="B17" s="37" t="s">
        <v>152</v>
      </c>
      <c r="C17" s="37"/>
    </row>
    <row r="18" spans="1:27">
      <c r="B18" s="37" t="s">
        <v>153</v>
      </c>
      <c r="C18" s="37"/>
    </row>
    <row r="19" spans="1:27">
      <c r="B19" s="37" t="s">
        <v>154</v>
      </c>
      <c r="C19" s="37"/>
    </row>
    <row r="20" spans="1:27">
      <c r="B20" s="37" t="s">
        <v>155</v>
      </c>
      <c r="C20" s="37"/>
    </row>
    <row r="21" spans="1:27">
      <c r="B21" s="37" t="s">
        <v>162</v>
      </c>
      <c r="C21" s="37"/>
    </row>
    <row r="22" spans="1:27">
      <c r="B22" s="37" t="s">
        <v>156</v>
      </c>
      <c r="C22" s="37"/>
    </row>
    <row r="23" spans="1:27">
      <c r="B23" s="37" t="s">
        <v>157</v>
      </c>
      <c r="C23" s="37"/>
    </row>
    <row r="24" spans="1:27">
      <c r="B24" s="37" t="s">
        <v>158</v>
      </c>
      <c r="C24" s="37"/>
    </row>
    <row r="25" spans="1:27">
      <c r="B25" s="37" t="s">
        <v>159</v>
      </c>
      <c r="C25" s="37"/>
    </row>
    <row r="30" spans="1:27" ht="18">
      <c r="A30" s="36" t="str">
        <f>TEXT('1 Pg Model'!B4,"")&amp;" - Summary Model"</f>
        <v>Pfizer Model - Team 3B - Summary Model</v>
      </c>
      <c r="B30" s="3"/>
      <c r="C30" s="3"/>
      <c r="D30" s="3"/>
      <c r="E30" s="3"/>
      <c r="F30" s="3"/>
      <c r="G30" s="3"/>
      <c r="H30" s="3"/>
      <c r="I30" s="3"/>
      <c r="J30" s="3"/>
      <c r="K30" s="3"/>
      <c r="L30" s="3"/>
      <c r="M30" s="3"/>
      <c r="N30" s="3"/>
      <c r="O30" s="3"/>
      <c r="P30" s="3"/>
      <c r="Q30" s="3"/>
      <c r="R30" s="3"/>
      <c r="S30" s="3"/>
      <c r="T30" s="3"/>
      <c r="U30" s="3"/>
      <c r="V30" s="3"/>
      <c r="W30" s="3"/>
      <c r="X30" s="3"/>
      <c r="Y30" s="3"/>
      <c r="Z30" s="3"/>
      <c r="AA30" s="3"/>
    </row>
    <row r="32" spans="1:27" s="14" customFormat="1" ht="15">
      <c r="B32" s="15" t="s">
        <v>20</v>
      </c>
      <c r="C32" s="16"/>
      <c r="D32" s="16"/>
      <c r="E32" s="16"/>
      <c r="F32" s="16"/>
      <c r="G32" s="16"/>
      <c r="H32" s="16"/>
      <c r="I32" s="16"/>
      <c r="J32" s="16"/>
      <c r="K32" s="16"/>
      <c r="L32" s="16"/>
      <c r="M32" s="16"/>
      <c r="N32" s="17"/>
      <c r="P32" s="11" t="s">
        <v>75</v>
      </c>
      <c r="Q32" s="18"/>
      <c r="R32" s="18"/>
      <c r="S32" s="18"/>
      <c r="T32" s="18"/>
      <c r="U32" s="19"/>
      <c r="V32" s="18"/>
      <c r="W32" s="19"/>
      <c r="X32" s="18"/>
      <c r="Y32" s="19"/>
      <c r="Z32" s="20"/>
    </row>
    <row r="33" spans="2:28" ht="5" customHeight="1">
      <c r="B33" s="4"/>
      <c r="C33" s="5"/>
      <c r="D33" s="5"/>
      <c r="E33" s="5"/>
      <c r="F33" s="5"/>
      <c r="G33" s="5"/>
      <c r="H33" s="5"/>
      <c r="I33" s="5"/>
      <c r="J33" s="5"/>
      <c r="K33" s="5"/>
      <c r="L33" s="5"/>
      <c r="M33" s="5"/>
      <c r="N33" s="6"/>
      <c r="O33" s="38"/>
      <c r="P33" s="39"/>
      <c r="Q33" s="42"/>
      <c r="R33" s="42"/>
      <c r="S33" s="42"/>
      <c r="T33" s="42"/>
      <c r="U33" s="42"/>
      <c r="V33" s="42"/>
      <c r="W33" s="42"/>
      <c r="X33" s="42"/>
      <c r="Y33" s="42"/>
      <c r="Z33" s="41"/>
      <c r="AA33" s="38"/>
      <c r="AB33" s="38"/>
    </row>
    <row r="34" spans="2:28" ht="13" thickBot="1">
      <c r="B34" s="4"/>
      <c r="C34" s="5" t="s">
        <v>8</v>
      </c>
      <c r="D34" s="5"/>
      <c r="E34" s="5"/>
      <c r="F34" s="5"/>
      <c r="G34" s="10">
        <f>K68</f>
        <v>24019</v>
      </c>
      <c r="H34" s="5"/>
      <c r="I34" s="5" t="s">
        <v>12</v>
      </c>
      <c r="J34" s="5"/>
      <c r="K34" s="5"/>
      <c r="L34" s="5"/>
      <c r="M34" s="103">
        <v>7189.0618530000002</v>
      </c>
      <c r="N34" s="6"/>
      <c r="O34" s="38"/>
      <c r="P34" s="39"/>
      <c r="Q34" s="40" t="s">
        <v>76</v>
      </c>
      <c r="R34" s="40"/>
      <c r="S34" s="180">
        <f ca="1">NOW( )</f>
        <v>41941.604764699077</v>
      </c>
      <c r="T34" s="180"/>
      <c r="U34" s="180"/>
      <c r="V34" s="180"/>
      <c r="W34" s="180"/>
      <c r="X34" s="180"/>
      <c r="Y34" s="180"/>
      <c r="Z34" s="41"/>
      <c r="AA34" s="38"/>
      <c r="AB34" s="38"/>
    </row>
    <row r="35" spans="2:28" ht="13" thickBot="1">
      <c r="B35" s="4"/>
      <c r="C35" s="5" t="s">
        <v>9</v>
      </c>
      <c r="D35" s="5"/>
      <c r="E35" s="5"/>
      <c r="F35" s="5"/>
      <c r="G35" s="126">
        <v>10</v>
      </c>
      <c r="H35" s="5"/>
      <c r="I35" s="5" t="s">
        <v>102</v>
      </c>
      <c r="J35" s="5"/>
      <c r="K35" s="5"/>
      <c r="L35" s="5"/>
      <c r="M35" s="103">
        <f>SUM(Backup!D21,Backup!D31)/1000</f>
        <v>420.815</v>
      </c>
      <c r="N35" s="6"/>
      <c r="O35" s="38"/>
      <c r="P35" s="39"/>
      <c r="Q35" s="40" t="s">
        <v>81</v>
      </c>
      <c r="R35" s="40"/>
      <c r="S35" s="40"/>
      <c r="T35" s="40"/>
      <c r="U35" s="10"/>
      <c r="V35" s="40"/>
      <c r="W35" s="10"/>
      <c r="X35" s="40"/>
      <c r="Y35" s="10"/>
      <c r="Z35" s="41"/>
      <c r="AA35" s="38"/>
      <c r="AB35" s="38"/>
    </row>
    <row r="36" spans="2:28">
      <c r="B36" s="4"/>
      <c r="C36" s="5" t="s">
        <v>16</v>
      </c>
      <c r="D36" s="5"/>
      <c r="E36" s="5"/>
      <c r="F36" s="5"/>
      <c r="G36" s="10">
        <f>G34*G35</f>
        <v>240190</v>
      </c>
      <c r="H36" s="5"/>
      <c r="I36" s="5" t="s">
        <v>13</v>
      </c>
      <c r="J36" s="5"/>
      <c r="K36" s="5"/>
      <c r="L36" s="5"/>
      <c r="M36" s="127">
        <v>24</v>
      </c>
      <c r="N36" s="6"/>
      <c r="O36" s="38"/>
      <c r="P36" s="39"/>
      <c r="Q36" s="40" t="s">
        <v>80</v>
      </c>
      <c r="R36" s="40"/>
      <c r="S36" s="40"/>
      <c r="T36" s="40"/>
      <c r="U36" s="128">
        <v>30.91</v>
      </c>
      <c r="V36" s="40"/>
      <c r="W36" s="40"/>
      <c r="X36" s="40"/>
      <c r="Y36" s="40"/>
      <c r="Z36" s="41"/>
      <c r="AA36" s="38"/>
      <c r="AB36" s="38"/>
    </row>
    <row r="37" spans="2:28">
      <c r="B37" s="4"/>
      <c r="C37" s="5" t="s">
        <v>10</v>
      </c>
      <c r="D37" s="5"/>
      <c r="E37" s="5"/>
      <c r="F37" s="5"/>
      <c r="G37" s="56">
        <f>Backup!D15</f>
        <v>9303</v>
      </c>
      <c r="H37" s="5"/>
      <c r="I37" s="5" t="s">
        <v>14</v>
      </c>
      <c r="J37" s="5"/>
      <c r="K37" s="5"/>
      <c r="L37" s="5"/>
      <c r="M37" s="104">
        <f ca="1">SUM(Backup!D28,Backup!D38)/1000+M34</f>
        <v>7296.2944683743344</v>
      </c>
      <c r="N37" s="6"/>
      <c r="O37" s="38"/>
      <c r="P37" s="39"/>
      <c r="Q37" s="40" t="s">
        <v>103</v>
      </c>
      <c r="R37" s="40"/>
      <c r="S37" s="10"/>
      <c r="T37" s="40"/>
      <c r="U37" s="102">
        <f>M35-M35*(M36/U36)</f>
        <v>94.07413943707536</v>
      </c>
      <c r="V37" s="40"/>
      <c r="W37" s="40"/>
      <c r="X37" s="40"/>
      <c r="Y37" s="40"/>
      <c r="Z37" s="41"/>
      <c r="AA37" s="38"/>
      <c r="AB37" s="38"/>
    </row>
    <row r="38" spans="2:28">
      <c r="B38" s="4"/>
      <c r="C38" s="5" t="s">
        <v>11</v>
      </c>
      <c r="D38" s="5"/>
      <c r="E38" s="5"/>
      <c r="F38" s="5"/>
      <c r="G38" s="10">
        <f>G36-G37</f>
        <v>230887</v>
      </c>
      <c r="H38" s="5"/>
      <c r="I38" s="5" t="s">
        <v>15</v>
      </c>
      <c r="J38" s="5"/>
      <c r="K38" s="5"/>
      <c r="L38" s="5"/>
      <c r="M38" s="101">
        <f ca="1">G38/M37</f>
        <v>31.644419095305956</v>
      </c>
      <c r="N38" s="6"/>
      <c r="O38" s="38"/>
      <c r="P38" s="39"/>
      <c r="Q38" s="40" t="s">
        <v>163</v>
      </c>
      <c r="R38" s="42"/>
      <c r="S38" s="10"/>
      <c r="T38" s="42"/>
      <c r="U38" s="10">
        <v>197910</v>
      </c>
      <c r="V38" s="42"/>
      <c r="W38" s="40" t="s">
        <v>164</v>
      </c>
      <c r="X38" s="42"/>
      <c r="Y38" s="125">
        <f>(U38+G37)/G34</f>
        <v>8.6270452558391266</v>
      </c>
      <c r="Z38" s="41"/>
      <c r="AA38" s="38"/>
      <c r="AB38" s="38"/>
    </row>
    <row r="39" spans="2:28" ht="6.75" customHeight="1">
      <c r="B39" s="7"/>
      <c r="C39" s="2"/>
      <c r="D39" s="2"/>
      <c r="E39" s="2"/>
      <c r="F39" s="2"/>
      <c r="G39" s="2"/>
      <c r="H39" s="2"/>
      <c r="I39" s="2"/>
      <c r="J39" s="2"/>
      <c r="K39" s="2"/>
      <c r="L39" s="2"/>
      <c r="M39" s="2"/>
      <c r="N39" s="8"/>
      <c r="O39" s="38"/>
      <c r="P39" s="43"/>
      <c r="Q39" s="44"/>
      <c r="R39" s="44"/>
      <c r="S39" s="44"/>
      <c r="T39" s="44"/>
      <c r="U39" s="44"/>
      <c r="V39" s="44"/>
      <c r="W39" s="44"/>
      <c r="X39" s="44"/>
      <c r="Y39" s="44"/>
      <c r="Z39" s="45"/>
      <c r="AA39" s="38"/>
      <c r="AB39" s="38"/>
    </row>
    <row r="40" spans="2:28">
      <c r="B40" s="5"/>
      <c r="C40" s="5"/>
      <c r="D40" s="5"/>
      <c r="E40" s="5"/>
      <c r="F40" s="5"/>
      <c r="G40" s="5"/>
      <c r="H40" s="5"/>
      <c r="I40" s="5"/>
      <c r="J40" s="5"/>
      <c r="K40" s="5"/>
      <c r="L40" s="5"/>
      <c r="M40" s="5"/>
      <c r="N40" s="5"/>
      <c r="P40" s="5"/>
      <c r="Q40" s="5"/>
      <c r="R40" s="5"/>
      <c r="S40" s="5"/>
      <c r="T40" s="5"/>
      <c r="U40" s="5"/>
      <c r="V40" s="5"/>
      <c r="W40" s="5"/>
      <c r="X40" s="5"/>
      <c r="Y40" s="5"/>
      <c r="Z40" s="5"/>
    </row>
    <row r="41" spans="2:28" s="14" customFormat="1" ht="15">
      <c r="B41" s="11" t="s">
        <v>26</v>
      </c>
      <c r="C41" s="12"/>
      <c r="D41" s="12"/>
      <c r="E41" s="12"/>
      <c r="F41" s="12"/>
      <c r="G41" s="12"/>
      <c r="H41" s="12"/>
      <c r="I41" s="12"/>
      <c r="J41" s="13"/>
      <c r="K41" s="13"/>
      <c r="L41" s="13"/>
      <c r="M41" s="13"/>
      <c r="N41" s="13"/>
      <c r="O41" s="13"/>
      <c r="P41" s="13"/>
      <c r="Q41" s="13"/>
      <c r="R41" s="13"/>
      <c r="T41" s="11" t="s">
        <v>24</v>
      </c>
      <c r="U41" s="12"/>
      <c r="V41" s="12"/>
      <c r="W41" s="12"/>
      <c r="X41" s="12"/>
      <c r="Y41" s="12"/>
      <c r="Z41" s="13"/>
    </row>
    <row r="42" spans="2:28" ht="5" customHeight="1">
      <c r="B42" s="86"/>
      <c r="C42" s="87"/>
      <c r="D42" s="87"/>
      <c r="E42" s="87"/>
      <c r="F42" s="87"/>
      <c r="G42" s="87"/>
      <c r="H42" s="87"/>
      <c r="I42" s="87"/>
      <c r="J42" s="87"/>
      <c r="K42" s="87"/>
      <c r="L42" s="87"/>
      <c r="M42" s="86"/>
      <c r="N42" s="87"/>
      <c r="O42" s="87"/>
      <c r="P42" s="87"/>
      <c r="Q42" s="87"/>
      <c r="R42" s="88"/>
      <c r="S42" s="38"/>
      <c r="T42" s="39"/>
      <c r="U42" s="40"/>
      <c r="V42" s="40"/>
      <c r="W42" s="40"/>
      <c r="X42" s="40"/>
      <c r="Y42" s="40"/>
      <c r="Z42" s="41"/>
      <c r="AA42" s="38"/>
      <c r="AB42" s="38"/>
    </row>
    <row r="43" spans="2:28" ht="13" thickBot="1">
      <c r="B43" s="39"/>
      <c r="C43" s="89" t="s">
        <v>6</v>
      </c>
      <c r="D43" s="40"/>
      <c r="E43" s="48" t="s">
        <v>17</v>
      </c>
      <c r="F43" s="40"/>
      <c r="G43" s="69" t="s">
        <v>18</v>
      </c>
      <c r="H43" s="40"/>
      <c r="I43" s="69" t="s">
        <v>19</v>
      </c>
      <c r="J43" s="40"/>
      <c r="K43" s="69" t="s">
        <v>41</v>
      </c>
      <c r="L43" s="40"/>
      <c r="M43" s="90" t="s">
        <v>29</v>
      </c>
      <c r="N43" s="91"/>
      <c r="O43" s="40"/>
      <c r="P43" s="40"/>
      <c r="Q43" s="69" t="s">
        <v>19</v>
      </c>
      <c r="R43" s="41"/>
      <c r="S43" s="38"/>
      <c r="T43" s="39"/>
      <c r="U43" s="40"/>
      <c r="V43" s="40"/>
      <c r="W43" s="69" t="s">
        <v>44</v>
      </c>
      <c r="X43" s="40"/>
      <c r="Y43" s="69" t="s">
        <v>19</v>
      </c>
      <c r="Z43" s="41"/>
      <c r="AA43" s="38"/>
      <c r="AB43" s="38"/>
    </row>
    <row r="44" spans="2:28" ht="13" thickBot="1">
      <c r="B44" s="39"/>
      <c r="C44" s="40" t="s">
        <v>21</v>
      </c>
      <c r="D44" s="40"/>
      <c r="E44" s="126">
        <v>4</v>
      </c>
      <c r="F44" s="40"/>
      <c r="G44" s="92">
        <v>0.06</v>
      </c>
      <c r="H44" s="40"/>
      <c r="I44" s="10">
        <f>E44*$G$34</f>
        <v>96076</v>
      </c>
      <c r="J44" s="40"/>
      <c r="K44" s="64">
        <f>I44/$I$48</f>
        <v>0.39682211881434792</v>
      </c>
      <c r="L44" s="40"/>
      <c r="M44" s="39" t="s">
        <v>30</v>
      </c>
      <c r="N44" s="40"/>
      <c r="O44" s="40"/>
      <c r="P44" s="40"/>
      <c r="Q44" s="10">
        <f>G38</f>
        <v>230887</v>
      </c>
      <c r="R44" s="41"/>
      <c r="S44" s="38"/>
      <c r="T44" s="39"/>
      <c r="U44" s="40" t="s">
        <v>21</v>
      </c>
      <c r="V44" s="40"/>
      <c r="W44" s="92">
        <v>0.01</v>
      </c>
      <c r="X44" s="40"/>
      <c r="Y44" s="10">
        <f>W44*I44</f>
        <v>960.76</v>
      </c>
      <c r="Z44" s="41"/>
      <c r="AA44" s="38"/>
      <c r="AB44" s="38"/>
    </row>
    <row r="45" spans="2:28" ht="13" thickBot="1">
      <c r="B45" s="39"/>
      <c r="C45" s="40" t="s">
        <v>22</v>
      </c>
      <c r="D45" s="40"/>
      <c r="E45" s="126">
        <v>2</v>
      </c>
      <c r="F45" s="40"/>
      <c r="G45" s="92">
        <v>0.1</v>
      </c>
      <c r="H45" s="40"/>
      <c r="I45" s="65">
        <f>E45*$G$34</f>
        <v>48038</v>
      </c>
      <c r="J45" s="40"/>
      <c r="K45" s="64">
        <f>I45/$I$48</f>
        <v>0.19841105940717396</v>
      </c>
      <c r="L45" s="40"/>
      <c r="M45" s="39" t="s">
        <v>42</v>
      </c>
      <c r="N45" s="40"/>
      <c r="O45" s="40"/>
      <c r="P45" s="40"/>
      <c r="Q45" s="65">
        <f>G37</f>
        <v>9303</v>
      </c>
      <c r="R45" s="41"/>
      <c r="S45" s="38"/>
      <c r="T45" s="39"/>
      <c r="U45" s="40" t="s">
        <v>22</v>
      </c>
      <c r="V45" s="40"/>
      <c r="W45" s="92">
        <v>0.02</v>
      </c>
      <c r="X45" s="40"/>
      <c r="Y45" s="65">
        <f>W45*I45</f>
        <v>960.76</v>
      </c>
      <c r="Z45" s="41"/>
      <c r="AA45" s="38"/>
      <c r="AB45" s="38"/>
    </row>
    <row r="46" spans="2:28" ht="13" thickBot="1">
      <c r="B46" s="39"/>
      <c r="C46" s="40" t="s">
        <v>23</v>
      </c>
      <c r="D46" s="40"/>
      <c r="E46" s="126">
        <v>0</v>
      </c>
      <c r="F46" s="40"/>
      <c r="G46" s="92">
        <v>0.14000000000000001</v>
      </c>
      <c r="H46" s="40"/>
      <c r="I46" s="65">
        <f>E46*$G$34</f>
        <v>0</v>
      </c>
      <c r="J46" s="40"/>
      <c r="K46" s="64">
        <f>I46/$I$48</f>
        <v>0</v>
      </c>
      <c r="L46" s="40"/>
      <c r="M46" s="39" t="s">
        <v>40</v>
      </c>
      <c r="N46" s="40"/>
      <c r="O46" s="40"/>
      <c r="P46" s="40"/>
      <c r="Q46" s="65">
        <f>Y48</f>
        <v>1923.52</v>
      </c>
      <c r="R46" s="41"/>
      <c r="S46" s="38"/>
      <c r="T46" s="39"/>
      <c r="U46" s="40" t="s">
        <v>43</v>
      </c>
      <c r="V46" s="40"/>
      <c r="W46" s="92">
        <v>0.03</v>
      </c>
      <c r="X46" s="40"/>
      <c r="Y46" s="65">
        <f>W46*I46</f>
        <v>0</v>
      </c>
      <c r="Z46" s="41"/>
      <c r="AA46" s="38"/>
      <c r="AB46" s="38"/>
    </row>
    <row r="47" spans="2:28">
      <c r="B47" s="39"/>
      <c r="C47" s="40" t="s">
        <v>7</v>
      </c>
      <c r="D47" s="40"/>
      <c r="E47" s="93">
        <f>E48-SUM(E44:E46)</f>
        <v>4.080083267413297</v>
      </c>
      <c r="F47" s="40"/>
      <c r="G47" s="94" t="s">
        <v>27</v>
      </c>
      <c r="H47" s="40"/>
      <c r="I47" s="66">
        <f>E47*$G$34</f>
        <v>97999.519999999975</v>
      </c>
      <c r="J47" s="40"/>
      <c r="K47" s="95">
        <f>I47/$I$48</f>
        <v>0.40476682177847806</v>
      </c>
      <c r="L47" s="40"/>
      <c r="M47" s="39" t="s">
        <v>31</v>
      </c>
      <c r="N47" s="40"/>
      <c r="O47" s="40"/>
      <c r="P47" s="40"/>
      <c r="Q47" s="96">
        <f>0</f>
        <v>0</v>
      </c>
      <c r="R47" s="41"/>
      <c r="S47" s="38"/>
      <c r="T47" s="39"/>
      <c r="U47" s="40" t="s">
        <v>25</v>
      </c>
      <c r="V47" s="40"/>
      <c r="W47" s="94" t="s">
        <v>27</v>
      </c>
      <c r="X47" s="40"/>
      <c r="Y47" s="96">
        <v>2</v>
      </c>
      <c r="Z47" s="41"/>
      <c r="AA47" s="38"/>
      <c r="AB47" s="38"/>
    </row>
    <row r="48" spans="2:28" ht="13" thickBot="1">
      <c r="B48" s="39"/>
      <c r="C48" s="40"/>
      <c r="D48" s="40"/>
      <c r="E48" s="97">
        <f>Q48/G34</f>
        <v>10.080083267413297</v>
      </c>
      <c r="F48" s="40"/>
      <c r="G48" s="98" t="s">
        <v>27</v>
      </c>
      <c r="H48" s="40"/>
      <c r="I48" s="67">
        <f>SUM(Q48)</f>
        <v>242113.52</v>
      </c>
      <c r="J48" s="40"/>
      <c r="K48" s="99">
        <f>I48/$I$48</f>
        <v>1</v>
      </c>
      <c r="L48" s="40"/>
      <c r="M48" s="39"/>
      <c r="N48" s="40"/>
      <c r="O48" s="40"/>
      <c r="P48" s="40"/>
      <c r="Q48" s="67">
        <f>SUM(Q44:Q47)</f>
        <v>242113.52</v>
      </c>
      <c r="R48" s="41"/>
      <c r="S48" s="38"/>
      <c r="T48" s="39"/>
      <c r="U48" s="40" t="s">
        <v>28</v>
      </c>
      <c r="V48" s="40"/>
      <c r="W48" s="100" t="s">
        <v>27</v>
      </c>
      <c r="X48" s="40"/>
      <c r="Y48" s="67">
        <f>SUM(Y44:Y47)</f>
        <v>1923.52</v>
      </c>
      <c r="Z48" s="41"/>
      <c r="AA48" s="38"/>
      <c r="AB48" s="38"/>
    </row>
    <row r="49" spans="1:28" ht="6.75" customHeight="1" thickTop="1">
      <c r="B49" s="43"/>
      <c r="C49" s="44"/>
      <c r="D49" s="44"/>
      <c r="E49" s="44"/>
      <c r="F49" s="44"/>
      <c r="G49" s="44"/>
      <c r="H49" s="44"/>
      <c r="I49" s="44"/>
      <c r="J49" s="44"/>
      <c r="K49" s="44"/>
      <c r="L49" s="44"/>
      <c r="M49" s="43"/>
      <c r="N49" s="44"/>
      <c r="O49" s="44"/>
      <c r="P49" s="44"/>
      <c r="Q49" s="44"/>
      <c r="R49" s="45"/>
      <c r="S49" s="38"/>
      <c r="T49" s="43"/>
      <c r="U49" s="44"/>
      <c r="V49" s="44"/>
      <c r="W49" s="44"/>
      <c r="X49" s="44"/>
      <c r="Y49" s="44"/>
      <c r="Z49" s="45"/>
      <c r="AA49" s="38"/>
      <c r="AB49" s="38"/>
    </row>
    <row r="51" spans="1:28" s="14" customFormat="1" ht="15">
      <c r="B51" s="11" t="s">
        <v>67</v>
      </c>
      <c r="C51" s="12"/>
      <c r="D51" s="12"/>
      <c r="E51" s="12"/>
      <c r="F51" s="12"/>
      <c r="G51" s="12"/>
      <c r="H51" s="12"/>
      <c r="I51" s="12"/>
      <c r="J51" s="12"/>
      <c r="K51" s="12"/>
      <c r="L51" s="12"/>
      <c r="M51" s="12"/>
      <c r="N51" s="12"/>
      <c r="O51" s="12"/>
      <c r="P51" s="12"/>
      <c r="Q51" s="12"/>
      <c r="R51" s="12"/>
      <c r="S51" s="12"/>
      <c r="T51" s="12"/>
      <c r="U51" s="12"/>
      <c r="V51" s="12"/>
      <c r="W51" s="12"/>
      <c r="X51" s="12"/>
      <c r="Y51" s="12"/>
      <c r="Z51" s="13"/>
    </row>
    <row r="52" spans="1:28" ht="5" customHeight="1">
      <c r="A52" s="38"/>
      <c r="B52" s="39"/>
      <c r="C52" s="40"/>
      <c r="D52" s="40"/>
      <c r="E52" s="40"/>
      <c r="F52" s="40"/>
      <c r="G52" s="40"/>
      <c r="H52" s="40"/>
      <c r="I52" s="40"/>
      <c r="J52" s="40"/>
      <c r="K52" s="40"/>
      <c r="L52" s="40"/>
      <c r="M52" s="40"/>
      <c r="N52" s="40"/>
      <c r="O52" s="40"/>
      <c r="P52" s="40"/>
      <c r="Q52" s="40"/>
      <c r="R52" s="40"/>
      <c r="S52" s="40"/>
      <c r="T52" s="40"/>
      <c r="U52" s="40"/>
      <c r="V52" s="40"/>
      <c r="W52" s="40"/>
      <c r="X52" s="40"/>
      <c r="Y52" s="40"/>
      <c r="Z52" s="41"/>
      <c r="AA52" s="38"/>
      <c r="AB52" s="38"/>
    </row>
    <row r="53" spans="1:28">
      <c r="A53" s="38"/>
      <c r="B53" s="39"/>
      <c r="C53" s="40"/>
      <c r="D53" s="40"/>
      <c r="E53" s="40"/>
      <c r="F53" s="40"/>
      <c r="G53" s="40"/>
      <c r="H53" s="40"/>
      <c r="I53" s="40"/>
      <c r="J53" s="40"/>
      <c r="K53" s="69" t="s">
        <v>72</v>
      </c>
      <c r="L53" s="40"/>
      <c r="M53" s="69" t="str">
        <f>M63</f>
        <v>Year 1</v>
      </c>
      <c r="N53" s="40"/>
      <c r="O53" s="69" t="str">
        <f>O63</f>
        <v>Year 2</v>
      </c>
      <c r="P53" s="40"/>
      <c r="Q53" s="69" t="str">
        <f>Q63</f>
        <v>Year 3</v>
      </c>
      <c r="R53" s="40"/>
      <c r="S53" s="69" t="str">
        <f>S63</f>
        <v>Year 4</v>
      </c>
      <c r="T53" s="40"/>
      <c r="U53" s="69" t="str">
        <f>U63</f>
        <v>Year 5</v>
      </c>
      <c r="V53" s="40"/>
      <c r="W53" s="69" t="str">
        <f>W63</f>
        <v>Year 6</v>
      </c>
      <c r="X53" s="40"/>
      <c r="Y53" s="69" t="str">
        <f>Y63</f>
        <v>Year 7</v>
      </c>
      <c r="Z53" s="41"/>
      <c r="AA53" s="38"/>
      <c r="AB53" s="38"/>
    </row>
    <row r="54" spans="1:28">
      <c r="A54" s="38"/>
      <c r="B54" s="39"/>
      <c r="C54" s="40" t="s">
        <v>68</v>
      </c>
      <c r="D54" s="40"/>
      <c r="E54" s="40"/>
      <c r="F54" s="40"/>
      <c r="G54" s="40"/>
      <c r="H54" s="40"/>
      <c r="I54" s="40"/>
      <c r="J54" s="40"/>
      <c r="K54" s="83">
        <f>I44/K68</f>
        <v>4</v>
      </c>
      <c r="L54" s="40"/>
      <c r="M54" s="83">
        <f ca="1">M99/M68</f>
        <v>3.5449979180373452</v>
      </c>
      <c r="N54" s="40"/>
      <c r="O54" s="83">
        <f ca="1">O99/O68</f>
        <v>3.0752079260246212</v>
      </c>
      <c r="P54" s="40"/>
      <c r="Q54" s="83">
        <f ca="1">Q99/Q68</f>
        <v>2.590207669023314</v>
      </c>
      <c r="R54" s="40"/>
      <c r="S54" s="83">
        <f ca="1">S99/S68</f>
        <v>2.010813973744372</v>
      </c>
      <c r="T54" s="40"/>
      <c r="U54" s="83">
        <f ca="1">U99/U68</f>
        <v>1.4265139470851258</v>
      </c>
      <c r="V54" s="40"/>
      <c r="W54" s="83">
        <f ca="1">W99/W68</f>
        <v>0.83750216037071912</v>
      </c>
      <c r="X54" s="40"/>
      <c r="Y54" s="83">
        <f ca="1">Y99/Y68</f>
        <v>0.24396570014816951</v>
      </c>
      <c r="Z54" s="41"/>
      <c r="AA54" s="38"/>
      <c r="AB54" s="38"/>
    </row>
    <row r="55" spans="1:28">
      <c r="A55" s="38"/>
      <c r="B55" s="39"/>
      <c r="C55" s="40" t="s">
        <v>69</v>
      </c>
      <c r="D55" s="40"/>
      <c r="E55" s="40"/>
      <c r="F55" s="40"/>
      <c r="G55" s="40"/>
      <c r="H55" s="40"/>
      <c r="I55" s="40"/>
      <c r="J55" s="40"/>
      <c r="K55" s="83">
        <f>SUM(I44:I46)/K68</f>
        <v>6</v>
      </c>
      <c r="L55" s="40"/>
      <c r="M55" s="83">
        <f ca="1">(($I$45+$I$46+M99-M103)/M68)</f>
        <v>5.5251959378393254</v>
      </c>
      <c r="N55" s="40"/>
      <c r="O55" s="83">
        <f ca="1">(($I$45+$I$46+O99-O103)/O68)</f>
        <v>5.0358000248384629</v>
      </c>
      <c r="P55" s="40"/>
      <c r="Q55" s="83">
        <f ca="1">(($I$45+$I$46+Q99-Q103)/Q68)</f>
        <v>4.5313879648786024</v>
      </c>
      <c r="R55" s="40"/>
      <c r="S55" s="83">
        <f ca="1">(($I$45+$I$46+S99-S103)/S68)</f>
        <v>3.8773334889898425</v>
      </c>
      <c r="T55" s="40"/>
      <c r="U55" s="83">
        <f ca="1">(($I$45+$I$46+U99-U103)/U68)</f>
        <v>3.2212442502057708</v>
      </c>
      <c r="V55" s="40"/>
      <c r="W55" s="83">
        <f ca="1">(($I$45+$I$46+W99-W103)/W68)</f>
        <v>2.5632043749097999</v>
      </c>
      <c r="X55" s="40"/>
      <c r="Y55" s="83">
        <f ca="1">(($I$45+$I$46+Y99-Y103)/Y68)</f>
        <v>1.9032947525895938</v>
      </c>
      <c r="Z55" s="41"/>
      <c r="AA55" s="38"/>
      <c r="AB55" s="38"/>
    </row>
    <row r="56" spans="1:28">
      <c r="A56" s="38"/>
      <c r="B56" s="39"/>
      <c r="C56" s="38" t="s">
        <v>70</v>
      </c>
      <c r="D56" s="38"/>
      <c r="E56" s="38"/>
      <c r="F56" s="38"/>
      <c r="G56" s="38"/>
      <c r="H56" s="38"/>
      <c r="I56" s="38"/>
      <c r="J56" s="38"/>
      <c r="K56" s="83">
        <f ca="1">IF(ISERROR(K68/$M$76), "NM", K68/$M$76)</f>
        <v>4.3972775468277803</v>
      </c>
      <c r="L56" s="38"/>
      <c r="M56" s="83">
        <f ca="1">IF(ISERROR(M68/M76), "NM", M68/M76)</f>
        <v>4.4412503222960584</v>
      </c>
      <c r="N56" s="38"/>
      <c r="O56" s="83">
        <f ca="1">IF(ISERROR(O68/O76), "NM", O68/O76)</f>
        <v>5.061927477936873</v>
      </c>
      <c r="P56" s="38"/>
      <c r="Q56" s="83">
        <f ca="1">IF(ISERROR(Q68/Q76), "NM", Q68/Q76)</f>
        <v>5.9154432432840522</v>
      </c>
      <c r="R56" s="38"/>
      <c r="S56" s="83">
        <f ca="1">IF(ISERROR(S68/S76), "NM", S68/S76)</f>
        <v>7.4051064419147128</v>
      </c>
      <c r="T56" s="38"/>
      <c r="U56" s="83">
        <f ca="1">IF(ISERROR(U68/U76), "NM", U68/U76)</f>
        <v>9.920667629786692</v>
      </c>
      <c r="V56" s="38"/>
      <c r="W56" s="83">
        <f ca="1">IF(ISERROR(W68/W76), "NM", W68/W76)</f>
        <v>15.08875835528411</v>
      </c>
      <c r="X56" s="38"/>
      <c r="Y56" s="84">
        <f ca="1">IF(ISERROR(Y68/Y76), "NM", Y68/Y76)</f>
        <v>31.7685347920129</v>
      </c>
      <c r="Z56" s="41"/>
      <c r="AA56" s="38"/>
      <c r="AB56" s="38"/>
    </row>
    <row r="57" spans="1:28">
      <c r="A57" s="38"/>
      <c r="B57" s="39"/>
      <c r="C57" s="40" t="s">
        <v>74</v>
      </c>
      <c r="D57" s="40"/>
      <c r="E57" s="40"/>
      <c r="F57" s="40"/>
      <c r="G57" s="40"/>
      <c r="H57" s="40"/>
      <c r="I57" s="40"/>
      <c r="J57" s="40"/>
      <c r="K57" s="83">
        <f ca="1">K68/M80</f>
        <v>2.2786626519487565</v>
      </c>
      <c r="L57" s="40"/>
      <c r="M57" s="83">
        <f ca="1">M68/M80</f>
        <v>2.3014492784682439</v>
      </c>
      <c r="N57" s="40"/>
      <c r="O57" s="83">
        <f ca="1">O68/O80</f>
        <v>2.4701881641934236</v>
      </c>
      <c r="P57" s="40"/>
      <c r="Q57" s="83">
        <f ca="1">Q68/Q80</f>
        <v>2.6718602380164223</v>
      </c>
      <c r="R57" s="40"/>
      <c r="S57" s="83">
        <f ca="1">S68/S80</f>
        <v>3.008687643647916</v>
      </c>
      <c r="T57" s="40"/>
      <c r="U57" s="83">
        <f ca="1">U68/U80</f>
        <v>3.4418790211067289</v>
      </c>
      <c r="V57" s="40"/>
      <c r="W57" s="83">
        <f ca="1">W68/W80</f>
        <v>4.0206476909335684</v>
      </c>
      <c r="X57" s="40"/>
      <c r="Y57" s="83">
        <f ca="1">Y68/Y80</f>
        <v>4.8331980731496582</v>
      </c>
      <c r="Z57" s="41"/>
      <c r="AA57" s="38"/>
      <c r="AB57" s="38"/>
    </row>
    <row r="58" spans="1:28">
      <c r="A58" s="38"/>
      <c r="B58" s="39"/>
      <c r="C58" s="40" t="s">
        <v>71</v>
      </c>
      <c r="D58" s="40"/>
      <c r="E58" s="40"/>
      <c r="F58" s="40"/>
      <c r="G58" s="40"/>
      <c r="H58" s="40"/>
      <c r="I58" s="40"/>
      <c r="J58" s="40"/>
      <c r="K58" s="85" t="s">
        <v>73</v>
      </c>
      <c r="L58" s="40"/>
      <c r="M58" s="64">
        <f ca="1">($I$44-M99)/$I$44</f>
        <v>0.10488802569557037</v>
      </c>
      <c r="N58" s="40"/>
      <c r="O58" s="64">
        <f ca="1">($I$44-O99)/$I$44</f>
        <v>0.21574509866557101</v>
      </c>
      <c r="P58" s="40"/>
      <c r="Q58" s="64">
        <f ca="1">($I$44-Q99)/$I$44</f>
        <v>0.33282661209940273</v>
      </c>
      <c r="R58" s="40"/>
      <c r="S58" s="64">
        <f ca="1">($I$44-S99)/$I$44</f>
        <v>0.46134665152967197</v>
      </c>
      <c r="T58" s="40"/>
      <c r="U58" s="64">
        <f ca="1">($I$44-U99)/$I$44</f>
        <v>0.60258264302866871</v>
      </c>
      <c r="V58" s="40"/>
      <c r="W58" s="64">
        <f ca="1">($I$44-W99)/$I$44</f>
        <v>0.75734453102199673</v>
      </c>
      <c r="X58" s="40"/>
      <c r="Y58" s="64">
        <f ca="1">($I$44-Y99)/$I$44</f>
        <v>0.92648664236029166</v>
      </c>
      <c r="Z58" s="41"/>
      <c r="AA58" s="38"/>
      <c r="AB58" s="38"/>
    </row>
    <row r="59" spans="1:28" ht="5" customHeight="1">
      <c r="A59" s="38"/>
      <c r="B59" s="43"/>
      <c r="C59" s="44"/>
      <c r="D59" s="44"/>
      <c r="E59" s="44"/>
      <c r="F59" s="44"/>
      <c r="G59" s="44"/>
      <c r="H59" s="44"/>
      <c r="I59" s="44"/>
      <c r="J59" s="44"/>
      <c r="K59" s="44"/>
      <c r="L59" s="44"/>
      <c r="M59" s="44"/>
      <c r="N59" s="44"/>
      <c r="O59" s="44"/>
      <c r="P59" s="44"/>
      <c r="Q59" s="44"/>
      <c r="R59" s="44"/>
      <c r="S59" s="44"/>
      <c r="T59" s="44"/>
      <c r="U59" s="44"/>
      <c r="V59" s="44"/>
      <c r="W59" s="44"/>
      <c r="X59" s="44"/>
      <c r="Y59" s="44"/>
      <c r="Z59" s="45"/>
      <c r="AA59" s="38"/>
      <c r="AB59" s="38"/>
    </row>
    <row r="60" spans="1:28">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r="61" spans="1:28" s="14" customFormat="1" ht="15">
      <c r="B61" s="11" t="s">
        <v>45</v>
      </c>
      <c r="C61" s="12"/>
      <c r="D61" s="12"/>
      <c r="E61" s="12"/>
      <c r="F61" s="12"/>
      <c r="G61" s="12"/>
      <c r="H61" s="12"/>
      <c r="I61" s="12"/>
      <c r="J61" s="12"/>
      <c r="K61" s="12"/>
      <c r="L61" s="12"/>
      <c r="M61" s="12"/>
      <c r="N61" s="12"/>
      <c r="O61" s="12"/>
      <c r="P61" s="12"/>
      <c r="Q61" s="12"/>
      <c r="R61" s="12"/>
      <c r="S61" s="12"/>
      <c r="T61" s="12"/>
      <c r="U61" s="12"/>
      <c r="V61" s="12"/>
      <c r="W61" s="12"/>
      <c r="X61" s="12"/>
      <c r="Y61" s="12"/>
      <c r="Z61" s="13"/>
    </row>
    <row r="62" spans="1:28" s="38" customFormat="1" ht="5" customHeight="1">
      <c r="B62" s="39"/>
      <c r="C62" s="40"/>
      <c r="D62" s="40"/>
      <c r="E62" s="40"/>
      <c r="F62" s="40"/>
      <c r="G62" s="40"/>
      <c r="H62" s="40"/>
      <c r="I62" s="40"/>
      <c r="J62" s="40"/>
      <c r="K62" s="40"/>
      <c r="L62" s="40"/>
      <c r="M62" s="40"/>
      <c r="N62" s="40"/>
      <c r="O62" s="40"/>
      <c r="P62" s="40"/>
      <c r="Q62" s="40"/>
      <c r="R62" s="40"/>
      <c r="S62" s="40"/>
      <c r="T62" s="40"/>
      <c r="U62" s="40"/>
      <c r="V62" s="40"/>
      <c r="W62" s="40"/>
      <c r="X62" s="40"/>
      <c r="Y62" s="40"/>
      <c r="Z62" s="41"/>
    </row>
    <row r="63" spans="1:28" s="46" customFormat="1">
      <c r="B63" s="47"/>
      <c r="C63" s="48"/>
      <c r="D63" s="48"/>
      <c r="E63" s="48"/>
      <c r="F63" s="48"/>
      <c r="G63" s="48"/>
      <c r="H63" s="48"/>
      <c r="I63" s="48"/>
      <c r="J63" s="48"/>
      <c r="K63" s="48" t="s">
        <v>34</v>
      </c>
      <c r="L63" s="48"/>
      <c r="M63" s="48" t="str">
        <f>"Year " &amp; TEXT(M64-$M$64+1, "0")</f>
        <v>Year 1</v>
      </c>
      <c r="N63" s="48"/>
      <c r="O63" s="48" t="str">
        <f>"Year " &amp; TEXT(O64-$M$64+1, "0")</f>
        <v>Year 2</v>
      </c>
      <c r="P63" s="48"/>
      <c r="Q63" s="48" t="str">
        <f>"Year " &amp; TEXT(Q64-$M$64+1, "0")</f>
        <v>Year 3</v>
      </c>
      <c r="R63" s="48"/>
      <c r="S63" s="48" t="str">
        <f>"Year " &amp; TEXT(S64-$M$64+1, "0")</f>
        <v>Year 4</v>
      </c>
      <c r="T63" s="48"/>
      <c r="U63" s="48" t="str">
        <f>"Year " &amp; TEXT(U64-$M$64+1, "0")</f>
        <v>Year 5</v>
      </c>
      <c r="V63" s="48"/>
      <c r="W63" s="48" t="str">
        <f>"Year " &amp; TEXT(W64-$M$64+1, "0")</f>
        <v>Year 6</v>
      </c>
      <c r="X63" s="48"/>
      <c r="Y63" s="48" t="str">
        <f>"Year " &amp; TEXT(Y64-$M$64+1, "0")</f>
        <v>Year 7</v>
      </c>
      <c r="Z63" s="49"/>
    </row>
    <row r="64" spans="1:28" s="46" customFormat="1" ht="13">
      <c r="B64" s="47"/>
      <c r="C64" s="48"/>
      <c r="D64" s="48"/>
      <c r="E64" s="48"/>
      <c r="F64" s="48"/>
      <c r="G64" s="48"/>
      <c r="H64" s="48"/>
      <c r="I64" s="48"/>
      <c r="J64" s="48"/>
      <c r="K64" s="50">
        <v>41455</v>
      </c>
      <c r="L64" s="48"/>
      <c r="M64" s="51">
        <v>2013</v>
      </c>
      <c r="N64" s="48"/>
      <c r="O64" s="52">
        <f>M64+1</f>
        <v>2014</v>
      </c>
      <c r="P64" s="53"/>
      <c r="Q64" s="52">
        <f>O64+1</f>
        <v>2015</v>
      </c>
      <c r="R64" s="53"/>
      <c r="S64" s="52">
        <f>Q64+1</f>
        <v>2016</v>
      </c>
      <c r="T64" s="53"/>
      <c r="U64" s="52">
        <f>S64+1</f>
        <v>2017</v>
      </c>
      <c r="V64" s="53"/>
      <c r="W64" s="52">
        <f>U64+1</f>
        <v>2018</v>
      </c>
      <c r="X64" s="53"/>
      <c r="Y64" s="52">
        <f>W64+1</f>
        <v>2019</v>
      </c>
      <c r="Z64" s="49"/>
    </row>
    <row r="65" spans="1:27" s="46" customFormat="1" ht="3.75" customHeight="1">
      <c r="B65" s="47"/>
      <c r="C65" s="48"/>
      <c r="D65" s="48"/>
      <c r="E65" s="48"/>
      <c r="F65" s="48"/>
      <c r="G65" s="48"/>
      <c r="H65" s="48"/>
      <c r="I65" s="48"/>
      <c r="J65" s="48"/>
      <c r="K65" s="54"/>
      <c r="L65" s="48"/>
      <c r="M65" s="55"/>
      <c r="N65" s="48"/>
      <c r="O65" s="48"/>
      <c r="P65" s="48"/>
      <c r="Q65" s="48"/>
      <c r="R65" s="48"/>
      <c r="S65" s="48"/>
      <c r="T65" s="48"/>
      <c r="U65" s="48"/>
      <c r="V65" s="48"/>
      <c r="W65" s="48"/>
      <c r="X65" s="48"/>
      <c r="Y65" s="48"/>
      <c r="Z65" s="49"/>
    </row>
    <row r="66" spans="1:27" s="38" customFormat="1" ht="13" thickBot="1">
      <c r="B66" s="39"/>
      <c r="C66" s="40" t="s">
        <v>0</v>
      </c>
      <c r="D66" s="40"/>
      <c r="E66" s="40"/>
      <c r="F66" s="40"/>
      <c r="G66" s="40"/>
      <c r="H66" s="40"/>
      <c r="I66" s="40"/>
      <c r="J66" s="40"/>
      <c r="K66" s="56">
        <f>Backup!J43</f>
        <v>56556</v>
      </c>
      <c r="L66" s="40"/>
      <c r="M66" s="10">
        <f>K66*(1+M67)</f>
        <v>57121.56</v>
      </c>
      <c r="N66" s="40"/>
      <c r="O66" s="10">
        <f>M66*(1+O67)</f>
        <v>57692.775600000001</v>
      </c>
      <c r="P66" s="40"/>
      <c r="Q66" s="10">
        <f>O66*(1+Q67)</f>
        <v>58269.703355999998</v>
      </c>
      <c r="R66" s="40"/>
      <c r="S66" s="10">
        <f>Q66*(1+S67)</f>
        <v>60600.491490239998</v>
      </c>
      <c r="T66" s="40"/>
      <c r="U66" s="10">
        <f>S66*(1+U67)</f>
        <v>63024.511149849597</v>
      </c>
      <c r="V66" s="40"/>
      <c r="W66" s="10">
        <f>U66*(1+W67)</f>
        <v>65545.491595843589</v>
      </c>
      <c r="X66" s="40"/>
      <c r="Y66" s="10">
        <f>W66*(1+Y67)</f>
        <v>68167.311259677328</v>
      </c>
      <c r="Z66" s="41"/>
    </row>
    <row r="67" spans="1:27" s="57" customFormat="1" ht="13" thickBot="1">
      <c r="B67" s="58"/>
      <c r="C67" s="59" t="s">
        <v>32</v>
      </c>
      <c r="D67" s="59"/>
      <c r="E67" s="59"/>
      <c r="F67" s="59"/>
      <c r="G67" s="59"/>
      <c r="H67" s="59"/>
      <c r="I67" s="59"/>
      <c r="J67" s="59"/>
      <c r="K67" s="60" t="s">
        <v>27</v>
      </c>
      <c r="L67" s="59"/>
      <c r="M67" s="123">
        <v>0.01</v>
      </c>
      <c r="N67" s="122"/>
      <c r="O67" s="123">
        <v>0.01</v>
      </c>
      <c r="P67" s="122"/>
      <c r="Q67" s="123">
        <v>0.01</v>
      </c>
      <c r="R67" s="122"/>
      <c r="S67" s="123">
        <v>0.04</v>
      </c>
      <c r="T67" s="63"/>
      <c r="U67" s="63">
        <f>S67</f>
        <v>0.04</v>
      </c>
      <c r="V67" s="59"/>
      <c r="W67" s="63">
        <f>U67</f>
        <v>0.04</v>
      </c>
      <c r="X67" s="59"/>
      <c r="Y67" s="63">
        <f>W67</f>
        <v>0.04</v>
      </c>
      <c r="Z67" s="62"/>
    </row>
    <row r="68" spans="1:27" s="38" customFormat="1" ht="13" thickBot="1">
      <c r="B68" s="39"/>
      <c r="C68" s="40" t="s">
        <v>1</v>
      </c>
      <c r="D68" s="40"/>
      <c r="E68" s="40"/>
      <c r="F68" s="40"/>
      <c r="G68" s="40"/>
      <c r="H68" s="40"/>
      <c r="I68" s="40"/>
      <c r="J68" s="40"/>
      <c r="K68" s="56">
        <f>Backup!J49</f>
        <v>24019</v>
      </c>
      <c r="L68" s="40"/>
      <c r="M68" s="10">
        <f>M69*M66</f>
        <v>24259.19</v>
      </c>
      <c r="N68" s="40"/>
      <c r="O68" s="10">
        <f>O69*O66</f>
        <v>24501.781899999998</v>
      </c>
      <c r="P68" s="40"/>
      <c r="Q68" s="10">
        <f>Q69*Q66</f>
        <v>24746.799718999999</v>
      </c>
      <c r="R68" s="40"/>
      <c r="S68" s="10">
        <f>S69*S66</f>
        <v>25736.671707759997</v>
      </c>
      <c r="T68" s="40"/>
      <c r="U68" s="10">
        <f>U69*U66</f>
        <v>26766.138576070396</v>
      </c>
      <c r="V68" s="40"/>
      <c r="W68" s="10">
        <f>W69*W66</f>
        <v>27836.784119113217</v>
      </c>
      <c r="X68" s="40"/>
      <c r="Y68" s="10">
        <f>Y69*Y66</f>
        <v>28950.255483877743</v>
      </c>
      <c r="Z68" s="41"/>
    </row>
    <row r="69" spans="1:27" s="57" customFormat="1" ht="13" thickBot="1">
      <c r="B69" s="58"/>
      <c r="C69" s="59" t="s">
        <v>33</v>
      </c>
      <c r="D69" s="59"/>
      <c r="E69" s="59"/>
      <c r="F69" s="59"/>
      <c r="G69" s="59"/>
      <c r="H69" s="59"/>
      <c r="I69" s="59"/>
      <c r="J69" s="59"/>
      <c r="K69" s="63">
        <f>K68/K66</f>
        <v>0.42469410849423578</v>
      </c>
      <c r="L69" s="59"/>
      <c r="M69" s="124">
        <f>+K69</f>
        <v>0.42469410849423578</v>
      </c>
      <c r="N69" s="59"/>
      <c r="O69" s="124">
        <f>+M69</f>
        <v>0.42469410849423578</v>
      </c>
      <c r="P69" s="59"/>
      <c r="Q69" s="124">
        <f>+O69</f>
        <v>0.42469410849423578</v>
      </c>
      <c r="R69" s="59"/>
      <c r="S69" s="124">
        <f>+Q69</f>
        <v>0.42469410849423578</v>
      </c>
      <c r="T69" s="59"/>
      <c r="U69" s="63">
        <f>+S69</f>
        <v>0.42469410849423578</v>
      </c>
      <c r="V69" s="59"/>
      <c r="W69" s="63">
        <f>+U69</f>
        <v>0.42469410849423578</v>
      </c>
      <c r="X69" s="59"/>
      <c r="Y69" s="63">
        <f>+W69</f>
        <v>0.42469410849423578</v>
      </c>
      <c r="Z69" s="62"/>
    </row>
    <row r="70" spans="1:27" s="57" customFormat="1">
      <c r="B70" s="58"/>
      <c r="C70" s="40" t="s">
        <v>50</v>
      </c>
      <c r="D70" s="59"/>
      <c r="E70" s="59"/>
      <c r="F70" s="59"/>
      <c r="G70" s="59"/>
      <c r="H70" s="59"/>
      <c r="I70" s="59"/>
      <c r="J70" s="59"/>
      <c r="K70" s="56">
        <f>Backup!J51</f>
        <v>1916</v>
      </c>
      <c r="L70" s="59"/>
      <c r="M70" s="10">
        <f>M66*M71</f>
        <v>1935.16</v>
      </c>
      <c r="N70" s="59"/>
      <c r="O70" s="10">
        <f>O66*O71</f>
        <v>1954.5116000000003</v>
      </c>
      <c r="P70" s="59"/>
      <c r="Q70" s="10">
        <f>Q66*Q71</f>
        <v>1974.0567160000001</v>
      </c>
      <c r="R70" s="59"/>
      <c r="S70" s="10">
        <f>S66*S71</f>
        <v>2053.0189846400003</v>
      </c>
      <c r="T70" s="59"/>
      <c r="U70" s="10">
        <f>U66*U71</f>
        <v>2135.1397440256001</v>
      </c>
      <c r="V70" s="59"/>
      <c r="W70" s="10">
        <f>W66*W71</f>
        <v>2220.5453337866243</v>
      </c>
      <c r="X70" s="59"/>
      <c r="Y70" s="10">
        <f>Y66*Y71</f>
        <v>2309.3671471380894</v>
      </c>
      <c r="Z70" s="62"/>
    </row>
    <row r="71" spans="1:27" s="57" customFormat="1">
      <c r="B71" s="58"/>
      <c r="C71" s="59" t="s">
        <v>33</v>
      </c>
      <c r="D71" s="59"/>
      <c r="E71" s="59"/>
      <c r="F71" s="59"/>
      <c r="G71" s="59"/>
      <c r="H71" s="59"/>
      <c r="I71" s="59"/>
      <c r="J71" s="59"/>
      <c r="K71" s="63">
        <f>K70/K66</f>
        <v>3.3877926303133181E-2</v>
      </c>
      <c r="L71" s="59"/>
      <c r="M71" s="63">
        <f>K71</f>
        <v>3.3877926303133181E-2</v>
      </c>
      <c r="N71" s="59">
        <v>4.2934761959040994E-2</v>
      </c>
      <c r="O71" s="63">
        <f>M71</f>
        <v>3.3877926303133181E-2</v>
      </c>
      <c r="P71" s="59">
        <v>3.8010650509004006E-2</v>
      </c>
      <c r="Q71" s="63">
        <f>O71</f>
        <v>3.3877926303133181E-2</v>
      </c>
      <c r="R71" s="59">
        <v>3.1059693939869827E-2</v>
      </c>
      <c r="S71" s="63">
        <f>Q71</f>
        <v>3.3877926303133181E-2</v>
      </c>
      <c r="T71" s="59"/>
      <c r="U71" s="63">
        <f>S71</f>
        <v>3.3877926303133181E-2</v>
      </c>
      <c r="V71" s="59"/>
      <c r="W71" s="63">
        <f>U71</f>
        <v>3.3877926303133181E-2</v>
      </c>
      <c r="X71" s="59"/>
      <c r="Y71" s="63">
        <f>W71</f>
        <v>3.3877926303133181E-2</v>
      </c>
      <c r="Z71" s="62"/>
    </row>
    <row r="72" spans="1:27" s="57" customFormat="1">
      <c r="B72" s="58"/>
      <c r="C72" s="40" t="s">
        <v>52</v>
      </c>
      <c r="D72" s="59"/>
      <c r="E72" s="59"/>
      <c r="F72" s="59"/>
      <c r="G72" s="59"/>
      <c r="H72" s="59"/>
      <c r="I72" s="59"/>
      <c r="J72" s="59"/>
      <c r="K72" s="56">
        <f>Backup!J52</f>
        <v>5100</v>
      </c>
      <c r="L72" s="59"/>
      <c r="M72" s="10">
        <f>M73*M66</f>
        <v>5151</v>
      </c>
      <c r="N72" s="59"/>
      <c r="O72" s="10">
        <f>O73*O66</f>
        <v>5202.51</v>
      </c>
      <c r="P72" s="59"/>
      <c r="Q72" s="10">
        <f>Q73*Q66</f>
        <v>5254.5351000000001</v>
      </c>
      <c r="R72" s="59"/>
      <c r="S72" s="10">
        <f>S73*S66</f>
        <v>5464.716504</v>
      </c>
      <c r="T72" s="59"/>
      <c r="U72" s="10">
        <f>U73*U66</f>
        <v>5683.3051641599995</v>
      </c>
      <c r="V72" s="59"/>
      <c r="W72" s="10">
        <f>W73*W66</f>
        <v>5910.6373707264001</v>
      </c>
      <c r="X72" s="59"/>
      <c r="Y72" s="10">
        <f>Y73*Y66</f>
        <v>6147.0628655554556</v>
      </c>
      <c r="Z72" s="62"/>
    </row>
    <row r="73" spans="1:27" s="57" customFormat="1">
      <c r="B73" s="58"/>
      <c r="C73" s="59" t="s">
        <v>33</v>
      </c>
      <c r="D73" s="59"/>
      <c r="E73" s="59"/>
      <c r="F73" s="59"/>
      <c r="G73" s="59"/>
      <c r="H73" s="59"/>
      <c r="I73" s="59"/>
      <c r="J73" s="59"/>
      <c r="K73" s="63">
        <f>K72/K66</f>
        <v>9.0176108635688521E-2</v>
      </c>
      <c r="L73" s="59"/>
      <c r="M73" s="63">
        <f>K73</f>
        <v>9.0176108635688521E-2</v>
      </c>
      <c r="N73" s="59"/>
      <c r="O73" s="63">
        <f>M73</f>
        <v>9.0176108635688521E-2</v>
      </c>
      <c r="P73" s="59"/>
      <c r="Q73" s="63">
        <f>O73</f>
        <v>9.0176108635688521E-2</v>
      </c>
      <c r="R73" s="59"/>
      <c r="S73" s="63">
        <f>Q73</f>
        <v>9.0176108635688521E-2</v>
      </c>
      <c r="T73" s="59"/>
      <c r="U73" s="63">
        <f>S73</f>
        <v>9.0176108635688521E-2</v>
      </c>
      <c r="V73" s="59"/>
      <c r="W73" s="63">
        <f>U73</f>
        <v>9.0176108635688521E-2</v>
      </c>
      <c r="X73" s="59"/>
      <c r="Y73" s="63">
        <f>W73</f>
        <v>9.0176108635688521E-2</v>
      </c>
      <c r="Z73" s="62"/>
    </row>
    <row r="74" spans="1:27" s="57" customFormat="1">
      <c r="B74" s="58"/>
      <c r="C74" s="40" t="s">
        <v>2</v>
      </c>
      <c r="D74" s="59"/>
      <c r="E74" s="59"/>
      <c r="F74" s="59"/>
      <c r="G74" s="59"/>
      <c r="H74" s="59"/>
      <c r="I74" s="59"/>
      <c r="J74" s="59"/>
      <c r="K74" s="10">
        <f>K68-K70-K72</f>
        <v>17003</v>
      </c>
      <c r="L74" s="59"/>
      <c r="M74" s="10">
        <f>M68-M70-M72</f>
        <v>17173.03</v>
      </c>
      <c r="N74" s="59"/>
      <c r="O74" s="10">
        <f>O68-O70-O72</f>
        <v>17344.760299999994</v>
      </c>
      <c r="P74" s="59"/>
      <c r="Q74" s="10">
        <f>Q68-Q70-Q72</f>
        <v>17518.207902999999</v>
      </c>
      <c r="R74" s="59"/>
      <c r="S74" s="10">
        <f>S68-S70-S72</f>
        <v>18218.936219119998</v>
      </c>
      <c r="T74" s="59"/>
      <c r="U74" s="10">
        <f>U68-U70-U72</f>
        <v>18947.693667884796</v>
      </c>
      <c r="V74" s="59"/>
      <c r="W74" s="10">
        <f>W68-W70-W72</f>
        <v>19705.601414600194</v>
      </c>
      <c r="X74" s="59"/>
      <c r="Y74" s="10">
        <f>Y68-Y70-Y72</f>
        <v>20493.825471184202</v>
      </c>
      <c r="Z74" s="62"/>
    </row>
    <row r="75" spans="1:27" s="57" customFormat="1">
      <c r="B75" s="58"/>
      <c r="C75" s="40" t="s">
        <v>3</v>
      </c>
      <c r="D75" s="59"/>
      <c r="E75" s="59"/>
      <c r="F75" s="59"/>
      <c r="G75" s="59"/>
      <c r="H75" s="59"/>
      <c r="I75" s="59"/>
      <c r="J75" s="59"/>
      <c r="K75" s="63"/>
      <c r="L75" s="59"/>
      <c r="M75" s="61"/>
      <c r="N75" s="59"/>
      <c r="O75" s="61"/>
      <c r="P75" s="59"/>
      <c r="Q75" s="61"/>
      <c r="R75" s="59"/>
      <c r="S75" s="61"/>
      <c r="T75" s="59"/>
      <c r="U75" s="61"/>
      <c r="V75" s="59"/>
      <c r="W75" s="61"/>
      <c r="X75" s="59"/>
      <c r="Y75" s="61"/>
      <c r="Z75" s="62"/>
    </row>
    <row r="76" spans="1:27" s="38" customFormat="1">
      <c r="B76" s="39"/>
      <c r="C76" s="38" t="s">
        <v>48</v>
      </c>
      <c r="D76" s="40"/>
      <c r="E76" s="40"/>
      <c r="F76" s="40"/>
      <c r="G76" s="40"/>
      <c r="H76" s="40"/>
      <c r="I76" s="40"/>
      <c r="J76" s="40"/>
      <c r="K76" s="64"/>
      <c r="L76" s="40"/>
      <c r="M76" s="65">
        <f ca="1">$G$44*((M97+M99)*0.5)</f>
        <v>5462.2433412981709</v>
      </c>
      <c r="N76" s="40"/>
      <c r="O76" s="65">
        <f ca="1">$G$44*((O97+O99)*0.5)</f>
        <v>4840.405558316369</v>
      </c>
      <c r="P76" s="40"/>
      <c r="Q76" s="65">
        <f ca="1">$G$44*((Q97+Q99)*0.5)</f>
        <v>4183.4227294963312</v>
      </c>
      <c r="R76" s="40"/>
      <c r="S76" s="65">
        <f ca="1">$G$44*((S97+S99)*0.5)</f>
        <v>3475.5302857071902</v>
      </c>
      <c r="T76" s="40"/>
      <c r="U76" s="65">
        <f ca="1">$G$44*((U97+U99)*0.5)</f>
        <v>2698.0178728803862</v>
      </c>
      <c r="V76" s="40"/>
      <c r="W76" s="65">
        <f ca="1">$G$44*((W97+W99)*0.5)</f>
        <v>1844.8691047772481</v>
      </c>
      <c r="X76" s="40"/>
      <c r="Y76" s="65">
        <f ca="1">$G$44*((Y97+Y99)*0.5)</f>
        <v>911.28708558369783</v>
      </c>
      <c r="Z76" s="41"/>
    </row>
    <row r="77" spans="1:27" s="38" customFormat="1">
      <c r="B77" s="39"/>
      <c r="C77" s="40" t="s">
        <v>46</v>
      </c>
      <c r="D77" s="40"/>
      <c r="E77" s="40"/>
      <c r="F77" s="40"/>
      <c r="G77" s="40"/>
      <c r="H77" s="40"/>
      <c r="I77" s="40"/>
      <c r="J77" s="40"/>
      <c r="K77" s="64"/>
      <c r="L77" s="40"/>
      <c r="M77" s="65">
        <f>I45*G45</f>
        <v>4803.8</v>
      </c>
      <c r="N77" s="65"/>
      <c r="O77" s="65">
        <f>M77</f>
        <v>4803.8</v>
      </c>
      <c r="P77" s="40"/>
      <c r="Q77" s="65">
        <f>O77</f>
        <v>4803.8</v>
      </c>
      <c r="R77" s="40"/>
      <c r="S77" s="65">
        <f>Q77</f>
        <v>4803.8</v>
      </c>
      <c r="T77" s="40"/>
      <c r="U77" s="65">
        <f>S77</f>
        <v>4803.8</v>
      </c>
      <c r="V77" s="40"/>
      <c r="W77" s="65">
        <f>U77</f>
        <v>4803.8</v>
      </c>
      <c r="X77" s="40"/>
      <c r="Y77" s="65">
        <f>W77</f>
        <v>4803.8</v>
      </c>
      <c r="Z77" s="41"/>
    </row>
    <row r="78" spans="1:27" s="40" customFormat="1">
      <c r="A78" s="38"/>
      <c r="B78" s="39"/>
      <c r="C78" s="40" t="s">
        <v>47</v>
      </c>
      <c r="K78" s="64"/>
      <c r="M78" s="65">
        <f>I46*G46</f>
        <v>0</v>
      </c>
      <c r="N78" s="65"/>
      <c r="O78" s="65">
        <f>M78</f>
        <v>0</v>
      </c>
      <c r="Q78" s="65">
        <f>O78</f>
        <v>0</v>
      </c>
      <c r="S78" s="65">
        <f>Q78</f>
        <v>0</v>
      </c>
      <c r="U78" s="65">
        <f>S78</f>
        <v>0</v>
      </c>
      <c r="W78" s="65">
        <f>U78</f>
        <v>0</v>
      </c>
      <c r="Y78" s="65">
        <f>W78</f>
        <v>0</v>
      </c>
      <c r="Z78" s="41"/>
      <c r="AA78" s="38"/>
    </row>
    <row r="79" spans="1:27" s="38" customFormat="1">
      <c r="B79" s="39"/>
      <c r="C79" s="40" t="s">
        <v>51</v>
      </c>
      <c r="D79" s="40"/>
      <c r="E79" s="40"/>
      <c r="F79" s="40"/>
      <c r="G79" s="40"/>
      <c r="H79" s="40"/>
      <c r="I79" s="40"/>
      <c r="J79" s="40"/>
      <c r="K79" s="64"/>
      <c r="L79" s="40"/>
      <c r="M79" s="66">
        <f>Y48/7</f>
        <v>274.7885714285714</v>
      </c>
      <c r="N79" s="65"/>
      <c r="O79" s="66">
        <f>M79</f>
        <v>274.7885714285714</v>
      </c>
      <c r="P79" s="40"/>
      <c r="Q79" s="66">
        <f>O79</f>
        <v>274.7885714285714</v>
      </c>
      <c r="R79" s="40"/>
      <c r="S79" s="66">
        <f>Q79</f>
        <v>274.7885714285714</v>
      </c>
      <c r="T79" s="65"/>
      <c r="U79" s="66">
        <f>S79</f>
        <v>274.7885714285714</v>
      </c>
      <c r="V79" s="40"/>
      <c r="W79" s="66">
        <f>U79</f>
        <v>274.7885714285714</v>
      </c>
      <c r="X79" s="40"/>
      <c r="Y79" s="66">
        <f>W79</f>
        <v>274.7885714285714</v>
      </c>
      <c r="Z79" s="41"/>
    </row>
    <row r="80" spans="1:27" s="57" customFormat="1">
      <c r="B80" s="58"/>
      <c r="C80" s="40" t="s">
        <v>49</v>
      </c>
      <c r="D80" s="59"/>
      <c r="E80" s="59"/>
      <c r="F80" s="59"/>
      <c r="G80" s="59"/>
      <c r="H80" s="59"/>
      <c r="I80" s="59"/>
      <c r="J80" s="59"/>
      <c r="K80" s="63"/>
      <c r="L80" s="59"/>
      <c r="M80" s="10">
        <f ca="1">SUM(M76:M79)</f>
        <v>10540.831912726742</v>
      </c>
      <c r="N80" s="59"/>
      <c r="O80" s="10">
        <f ca="1">SUM(O76:O79)</f>
        <v>9918.9941297449404</v>
      </c>
      <c r="P80" s="59"/>
      <c r="Q80" s="10">
        <f ca="1">SUM(Q76:Q79)</f>
        <v>9262.0113009249017</v>
      </c>
      <c r="R80" s="59"/>
      <c r="S80" s="10">
        <f ca="1">SUM(S76:S79)</f>
        <v>8554.1188571357616</v>
      </c>
      <c r="T80" s="59"/>
      <c r="U80" s="10">
        <f ca="1">SUM(U76:U79)</f>
        <v>7776.6064443089581</v>
      </c>
      <c r="V80" s="59"/>
      <c r="W80" s="10">
        <f ca="1">SUM(W76:W79)</f>
        <v>6923.4576762058196</v>
      </c>
      <c r="X80" s="59"/>
      <c r="Y80" s="10">
        <f ca="1">SUM(Y76:Y79)</f>
        <v>5989.8756570122696</v>
      </c>
      <c r="Z80" s="41"/>
      <c r="AA80" s="38"/>
    </row>
    <row r="81" spans="1:28" s="57" customFormat="1" ht="5" customHeight="1">
      <c r="B81" s="58"/>
      <c r="C81" s="40"/>
      <c r="D81" s="59"/>
      <c r="E81" s="59"/>
      <c r="F81" s="59"/>
      <c r="G81" s="59"/>
      <c r="H81" s="59"/>
      <c r="I81" s="59"/>
      <c r="J81" s="59"/>
      <c r="K81" s="63"/>
      <c r="L81" s="59"/>
      <c r="M81" s="10"/>
      <c r="N81" s="59"/>
      <c r="O81" s="10"/>
      <c r="P81" s="59"/>
      <c r="Q81" s="10"/>
      <c r="R81" s="59"/>
      <c r="S81" s="10"/>
      <c r="T81" s="59"/>
      <c r="U81" s="10"/>
      <c r="V81" s="59"/>
      <c r="W81" s="10"/>
      <c r="X81" s="59"/>
      <c r="Y81" s="10"/>
      <c r="Z81" s="41"/>
      <c r="AA81" s="38"/>
    </row>
    <row r="82" spans="1:28" s="57" customFormat="1">
      <c r="B82" s="58"/>
      <c r="C82" s="40" t="s">
        <v>53</v>
      </c>
      <c r="D82" s="59"/>
      <c r="E82" s="61"/>
      <c r="F82" s="59"/>
      <c r="G82" s="59"/>
      <c r="H82" s="59"/>
      <c r="I82" s="59"/>
      <c r="J82" s="59"/>
      <c r="K82" s="63"/>
      <c r="L82" s="59"/>
      <c r="M82" s="10">
        <f ca="1">M74-M80</f>
        <v>6632.1980872732565</v>
      </c>
      <c r="N82" s="59"/>
      <c r="O82" s="10">
        <f ca="1">O74-O80</f>
        <v>7425.766170255054</v>
      </c>
      <c r="P82" s="59"/>
      <c r="Q82" s="10">
        <f ca="1">Q74-Q80</f>
        <v>8256.196602075097</v>
      </c>
      <c r="R82" s="59"/>
      <c r="S82" s="10">
        <f ca="1">S74-S80</f>
        <v>9664.8173619842364</v>
      </c>
      <c r="T82" s="59"/>
      <c r="U82" s="10">
        <f ca="1">U74-U80</f>
        <v>11171.087223575838</v>
      </c>
      <c r="V82" s="59"/>
      <c r="W82" s="10">
        <f ca="1">W74-W80</f>
        <v>12782.143738394374</v>
      </c>
      <c r="X82" s="59"/>
      <c r="Y82" s="10">
        <f ca="1">Y74-Y80</f>
        <v>14503.949814171932</v>
      </c>
      <c r="Z82" s="62"/>
    </row>
    <row r="83" spans="1:28" s="38" customFormat="1">
      <c r="B83" s="39"/>
      <c r="C83" s="40" t="s">
        <v>4</v>
      </c>
      <c r="D83" s="40"/>
      <c r="E83" s="61">
        <v>0.35</v>
      </c>
      <c r="F83" s="40"/>
      <c r="G83" s="40"/>
      <c r="H83" s="40"/>
      <c r="I83" s="40"/>
      <c r="J83" s="40"/>
      <c r="K83" s="40"/>
      <c r="L83" s="40"/>
      <c r="M83" s="66">
        <f ca="1">(M82)*$E$83</f>
        <v>2321.2693305456396</v>
      </c>
      <c r="N83" s="40"/>
      <c r="O83" s="66">
        <f ca="1">(O82)*$E$83</f>
        <v>2599.0181595892686</v>
      </c>
      <c r="P83" s="40"/>
      <c r="Q83" s="66">
        <f ca="1">(Q82)*$E$83</f>
        <v>2889.6688107262839</v>
      </c>
      <c r="R83" s="40"/>
      <c r="S83" s="66">
        <f ca="1">(S82)*$E$83</f>
        <v>3382.6860766944824</v>
      </c>
      <c r="T83" s="40"/>
      <c r="U83" s="66">
        <f ca="1">(U82)*$E$83</f>
        <v>3909.8805282515432</v>
      </c>
      <c r="V83" s="40"/>
      <c r="W83" s="66">
        <f ca="1">(W82)*$E$83</f>
        <v>4473.7503084380305</v>
      </c>
      <c r="X83" s="40"/>
      <c r="Y83" s="66">
        <f ca="1">(Y82)*$E$83</f>
        <v>5076.3824349601764</v>
      </c>
      <c r="Z83" s="41"/>
    </row>
    <row r="84" spans="1:28" s="38" customFormat="1" ht="13" thickBot="1">
      <c r="B84" s="39"/>
      <c r="C84" s="40" t="s">
        <v>5</v>
      </c>
      <c r="D84" s="40"/>
      <c r="E84" s="40"/>
      <c r="F84" s="40"/>
      <c r="G84" s="40"/>
      <c r="H84" s="40"/>
      <c r="I84" s="40"/>
      <c r="J84" s="40"/>
      <c r="K84" s="40"/>
      <c r="L84" s="40"/>
      <c r="M84" s="67">
        <f ca="1">M82-M83</f>
        <v>4310.9287567276169</v>
      </c>
      <c r="N84" s="40"/>
      <c r="O84" s="67">
        <f ca="1">O82-O83</f>
        <v>4826.7480106657858</v>
      </c>
      <c r="P84" s="40"/>
      <c r="Q84" s="67">
        <f ca="1">Q82-Q83</f>
        <v>5366.5277913488135</v>
      </c>
      <c r="R84" s="40"/>
      <c r="S84" s="67">
        <f ca="1">S82-S83</f>
        <v>6282.1312852897536</v>
      </c>
      <c r="T84" s="40"/>
      <c r="U84" s="67">
        <f ca="1">U82-U83</f>
        <v>7261.2066953242947</v>
      </c>
      <c r="V84" s="40"/>
      <c r="W84" s="67">
        <f ca="1">W82-W83</f>
        <v>8308.3934299563443</v>
      </c>
      <c r="X84" s="40"/>
      <c r="Y84" s="67">
        <f ca="1">Y82-Y83</f>
        <v>9427.5673792117559</v>
      </c>
      <c r="Z84" s="41"/>
    </row>
    <row r="85" spans="1:28" ht="6.75" customHeight="1" thickTop="1">
      <c r="B85" s="7"/>
      <c r="C85" s="2"/>
      <c r="D85" s="2"/>
      <c r="E85" s="2"/>
      <c r="F85" s="2"/>
      <c r="G85" s="2"/>
      <c r="H85" s="2"/>
      <c r="I85" s="2"/>
      <c r="J85" s="2"/>
      <c r="K85" s="2"/>
      <c r="L85" s="2"/>
      <c r="M85" s="2"/>
      <c r="N85" s="2"/>
      <c r="O85" s="2"/>
      <c r="P85" s="2"/>
      <c r="Q85" s="2"/>
      <c r="R85" s="2"/>
      <c r="S85" s="2"/>
      <c r="T85" s="2"/>
      <c r="U85" s="2"/>
      <c r="V85" s="2"/>
      <c r="W85" s="2"/>
      <c r="X85" s="2"/>
      <c r="Y85" s="2"/>
      <c r="Z85" s="8"/>
    </row>
    <row r="87" spans="1:28" s="14" customFormat="1" ht="15">
      <c r="B87" s="11" t="s">
        <v>54</v>
      </c>
      <c r="C87" s="12"/>
      <c r="D87" s="12"/>
      <c r="E87" s="12"/>
      <c r="F87" s="12"/>
      <c r="G87" s="12"/>
      <c r="H87" s="12"/>
      <c r="I87" s="12"/>
      <c r="J87" s="12"/>
      <c r="K87" s="12"/>
      <c r="L87" s="12"/>
      <c r="M87" s="12"/>
      <c r="N87" s="12"/>
      <c r="O87" s="12"/>
      <c r="P87" s="12"/>
      <c r="Q87" s="12"/>
      <c r="R87" s="12"/>
      <c r="S87" s="12"/>
      <c r="T87" s="12"/>
      <c r="U87" s="12"/>
      <c r="V87" s="12"/>
      <c r="W87" s="12"/>
      <c r="X87" s="12"/>
      <c r="Y87" s="12"/>
      <c r="Z87" s="13"/>
    </row>
    <row r="88" spans="1:28" ht="5" customHeight="1">
      <c r="B88" s="4"/>
      <c r="C88" s="5"/>
      <c r="D88" s="5"/>
      <c r="E88" s="5"/>
      <c r="F88" s="5"/>
      <c r="G88" s="5"/>
      <c r="H88" s="5"/>
      <c r="I88" s="5"/>
      <c r="J88" s="5"/>
      <c r="K88" s="5"/>
      <c r="L88" s="5"/>
      <c r="M88" s="5"/>
      <c r="N88" s="5"/>
      <c r="O88" s="5"/>
      <c r="P88" s="5"/>
      <c r="Q88" s="5"/>
      <c r="R88" s="5"/>
      <c r="S88" s="5"/>
      <c r="T88" s="5"/>
      <c r="U88" s="5"/>
      <c r="V88" s="5"/>
      <c r="W88" s="5"/>
      <c r="X88" s="5"/>
      <c r="Y88" s="5"/>
      <c r="Z88" s="6"/>
    </row>
    <row r="89" spans="1:28" s="9" customFormat="1">
      <c r="A89" s="46"/>
      <c r="B89" s="47"/>
      <c r="C89" s="48"/>
      <c r="D89" s="48"/>
      <c r="E89" s="48"/>
      <c r="F89" s="48"/>
      <c r="G89" s="48"/>
      <c r="H89" s="48"/>
      <c r="I89" s="48"/>
      <c r="J89" s="48"/>
      <c r="K89" s="68"/>
      <c r="L89" s="48"/>
      <c r="M89" s="69" t="str">
        <f>M63</f>
        <v>Year 1</v>
      </c>
      <c r="N89" s="48"/>
      <c r="O89" s="69" t="str">
        <f>O63</f>
        <v>Year 2</v>
      </c>
      <c r="P89" s="48"/>
      <c r="Q89" s="69" t="str">
        <f>Q63</f>
        <v>Year 3</v>
      </c>
      <c r="R89" s="48"/>
      <c r="S89" s="69" t="str">
        <f>S63</f>
        <v>Year 4</v>
      </c>
      <c r="T89" s="48"/>
      <c r="U89" s="69" t="str">
        <f>U63</f>
        <v>Year 5</v>
      </c>
      <c r="V89" s="48"/>
      <c r="W89" s="69" t="str">
        <f>W63</f>
        <v>Year 6</v>
      </c>
      <c r="X89" s="48"/>
      <c r="Y89" s="69" t="str">
        <f>Y63</f>
        <v>Year 7</v>
      </c>
      <c r="Z89" s="49"/>
      <c r="AA89" s="46"/>
      <c r="AB89" s="46"/>
    </row>
    <row r="90" spans="1:28" ht="5" customHeight="1">
      <c r="A90" s="38"/>
      <c r="B90" s="39"/>
      <c r="C90" s="40"/>
      <c r="D90" s="40"/>
      <c r="E90" s="40"/>
      <c r="F90" s="40"/>
      <c r="G90" s="40"/>
      <c r="H90" s="40"/>
      <c r="I90" s="40"/>
      <c r="J90" s="40"/>
      <c r="K90" s="40"/>
      <c r="L90" s="40"/>
      <c r="M90" s="40"/>
      <c r="N90" s="40"/>
      <c r="O90" s="40"/>
      <c r="P90" s="40"/>
      <c r="Q90" s="40"/>
      <c r="R90" s="40"/>
      <c r="S90" s="40"/>
      <c r="T90" s="40"/>
      <c r="U90" s="40"/>
      <c r="V90" s="40"/>
      <c r="W90" s="40"/>
      <c r="X90" s="40"/>
      <c r="Y90" s="40"/>
      <c r="Z90" s="41"/>
      <c r="AA90" s="38"/>
      <c r="AB90" s="38"/>
    </row>
    <row r="91" spans="1:28">
      <c r="A91" s="38"/>
      <c r="B91" s="39"/>
      <c r="C91" s="40" t="s">
        <v>5</v>
      </c>
      <c r="D91" s="40"/>
      <c r="E91" s="40"/>
      <c r="F91" s="40"/>
      <c r="G91" s="40"/>
      <c r="H91" s="40"/>
      <c r="I91" s="40"/>
      <c r="J91" s="40"/>
      <c r="K91" s="40"/>
      <c r="L91" s="40"/>
      <c r="M91" s="10">
        <f ca="1">M84</f>
        <v>4310.9287567276169</v>
      </c>
      <c r="N91" s="40"/>
      <c r="O91" s="10">
        <f ca="1">O84</f>
        <v>4826.7480106657858</v>
      </c>
      <c r="P91" s="40"/>
      <c r="Q91" s="10">
        <f ca="1">Q84</f>
        <v>5366.5277913488135</v>
      </c>
      <c r="R91" s="40"/>
      <c r="S91" s="10">
        <f ca="1">S84</f>
        <v>6282.1312852897536</v>
      </c>
      <c r="T91" s="40"/>
      <c r="U91" s="10">
        <f ca="1">U84</f>
        <v>7261.2066953242947</v>
      </c>
      <c r="V91" s="40"/>
      <c r="W91" s="10">
        <f ca="1">W84</f>
        <v>8308.3934299563443</v>
      </c>
      <c r="X91" s="40"/>
      <c r="Y91" s="10">
        <f ca="1">Y84</f>
        <v>9427.5673792117559</v>
      </c>
      <c r="Z91" s="41"/>
      <c r="AA91" s="38"/>
      <c r="AB91" s="38"/>
    </row>
    <row r="92" spans="1:28">
      <c r="A92" s="38"/>
      <c r="B92" s="39"/>
      <c r="C92" s="40" t="s">
        <v>55</v>
      </c>
      <c r="D92" s="40"/>
      <c r="E92" s="40"/>
      <c r="F92" s="40"/>
      <c r="G92" s="40"/>
      <c r="H92" s="40"/>
      <c r="I92" s="40"/>
      <c r="J92" s="40"/>
      <c r="K92" s="40"/>
      <c r="L92" s="40"/>
      <c r="M92" s="65">
        <f>M70+M72</f>
        <v>7086.16</v>
      </c>
      <c r="N92" s="40"/>
      <c r="O92" s="65">
        <f>O70+O72</f>
        <v>7157.0216</v>
      </c>
      <c r="P92" s="40"/>
      <c r="Q92" s="65">
        <f>Q70+Q72</f>
        <v>7228.5918160000001</v>
      </c>
      <c r="R92" s="40"/>
      <c r="S92" s="65">
        <f>S70+S72</f>
        <v>7517.7354886400008</v>
      </c>
      <c r="T92" s="40"/>
      <c r="U92" s="65">
        <f>U70+U72</f>
        <v>7818.4449081856001</v>
      </c>
      <c r="V92" s="40"/>
      <c r="W92" s="65">
        <f>W70+W72</f>
        <v>8131.1827045130249</v>
      </c>
      <c r="X92" s="40"/>
      <c r="Y92" s="65">
        <f>Y70+Y72</f>
        <v>8456.430012693545</v>
      </c>
      <c r="Z92" s="41"/>
      <c r="AA92" s="38"/>
      <c r="AB92" s="38"/>
    </row>
    <row r="93" spans="1:28" ht="13" thickBot="1">
      <c r="A93" s="38"/>
      <c r="B93" s="39"/>
      <c r="C93" s="40" t="s">
        <v>56</v>
      </c>
      <c r="D93" s="40"/>
      <c r="E93" s="40"/>
      <c r="F93" s="40"/>
      <c r="G93" s="61">
        <f>Backup!J53/Backup!J43</f>
        <v>2.2809251007850626E-2</v>
      </c>
      <c r="H93" s="40"/>
      <c r="I93" s="59" t="s">
        <v>58</v>
      </c>
      <c r="J93" s="40"/>
      <c r="K93" s="40"/>
      <c r="L93" s="40"/>
      <c r="M93" s="65">
        <f>-$G$93*M66</f>
        <v>-1302.8999999999999</v>
      </c>
      <c r="N93" s="40"/>
      <c r="O93" s="65">
        <f>-$G$93*O66</f>
        <v>-1315.9290000000001</v>
      </c>
      <c r="P93" s="40"/>
      <c r="Q93" s="65">
        <f>-$G$93*Q66</f>
        <v>-1329.0882899999999</v>
      </c>
      <c r="R93" s="40"/>
      <c r="S93" s="65">
        <f>-$G$93*S66</f>
        <v>-1382.2518215999999</v>
      </c>
      <c r="T93" s="40"/>
      <c r="U93" s="65">
        <f>-$G$93*U66</f>
        <v>-1437.5418944639998</v>
      </c>
      <c r="V93" s="40"/>
      <c r="W93" s="65">
        <f>-$G$93*W66</f>
        <v>-1495.04357024256</v>
      </c>
      <c r="X93" s="40"/>
      <c r="Y93" s="65">
        <f>-$G$93*Y66</f>
        <v>-1554.8453130522623</v>
      </c>
      <c r="Z93" s="41"/>
      <c r="AA93" s="38"/>
      <c r="AB93" s="38"/>
    </row>
    <row r="94" spans="1:28" ht="13" thickBot="1">
      <c r="A94" s="38"/>
      <c r="B94" s="39"/>
      <c r="C94" s="40" t="s">
        <v>57</v>
      </c>
      <c r="D94" s="40"/>
      <c r="E94" s="40"/>
      <c r="F94" s="40"/>
      <c r="G94" s="124">
        <v>0.03</v>
      </c>
      <c r="H94" s="40"/>
      <c r="I94" s="59" t="s">
        <v>78</v>
      </c>
      <c r="J94" s="40"/>
      <c r="K94" s="40"/>
      <c r="L94" s="40"/>
      <c r="M94" s="66">
        <f>-$G$94*(M66-K66)</f>
        <v>-16.966799999999928</v>
      </c>
      <c r="N94" s="40"/>
      <c r="O94" s="66">
        <f>-$G$94*(O66-M66)</f>
        <v>-17.136468000000093</v>
      </c>
      <c r="P94" s="40"/>
      <c r="Q94" s="66">
        <f>-$G$94*(Q66-O66)</f>
        <v>-17.307832679999919</v>
      </c>
      <c r="R94" s="40"/>
      <c r="S94" s="66">
        <f>-$G$94*(S66-Q66)</f>
        <v>-69.923644027199984</v>
      </c>
      <c r="T94" s="40"/>
      <c r="U94" s="66">
        <f>-$G$94*(U66-S66)</f>
        <v>-72.720589788287981</v>
      </c>
      <c r="V94" s="40"/>
      <c r="W94" s="66">
        <f>-$G$94*(W66-U66)</f>
        <v>-75.629413379819738</v>
      </c>
      <c r="X94" s="40"/>
      <c r="Y94" s="66">
        <f>-$G$94*(Y66-W66)</f>
        <v>-78.654589915012181</v>
      </c>
      <c r="Z94" s="41"/>
      <c r="AA94" s="38"/>
      <c r="AB94" s="38"/>
    </row>
    <row r="95" spans="1:28">
      <c r="A95" s="38"/>
      <c r="B95" s="39"/>
      <c r="C95" s="40" t="s">
        <v>59</v>
      </c>
      <c r="D95" s="40"/>
      <c r="E95" s="40"/>
      <c r="F95" s="40"/>
      <c r="G95" s="40"/>
      <c r="H95" s="40"/>
      <c r="I95" s="40"/>
      <c r="J95" s="40"/>
      <c r="K95" s="40"/>
      <c r="L95" s="40"/>
      <c r="M95" s="10">
        <f ca="1">SUM(M91:M94)</f>
        <v>10077.221956727617</v>
      </c>
      <c r="N95" s="40"/>
      <c r="O95" s="10">
        <f ca="1">SUM(O91:O94)</f>
        <v>10650.704142665785</v>
      </c>
      <c r="P95" s="40"/>
      <c r="Q95" s="10">
        <f ca="1">SUM(Q91:Q94)</f>
        <v>11248.723484668813</v>
      </c>
      <c r="R95" s="40"/>
      <c r="S95" s="10">
        <f ca="1">SUM(S91:S94)</f>
        <v>12347.691308302554</v>
      </c>
      <c r="T95" s="40"/>
      <c r="U95" s="10">
        <f ca="1">SUM(U91:U94)</f>
        <v>13569.389119257605</v>
      </c>
      <c r="V95" s="40"/>
      <c r="W95" s="10">
        <f ca="1">SUM(W91:W94)</f>
        <v>14868.903150846987</v>
      </c>
      <c r="X95" s="40"/>
      <c r="Y95" s="10">
        <f ca="1">SUM(Y91:Y94)</f>
        <v>16250.497488938026</v>
      </c>
      <c r="Z95" s="41"/>
      <c r="AA95" s="38"/>
      <c r="AB95" s="38"/>
    </row>
    <row r="96" spans="1:28" ht="5" customHeight="1">
      <c r="A96" s="38"/>
      <c r="B96" s="39"/>
      <c r="C96" s="40"/>
      <c r="D96" s="40"/>
      <c r="E96" s="40"/>
      <c r="F96" s="40"/>
      <c r="G96" s="40"/>
      <c r="H96" s="40"/>
      <c r="I96" s="40"/>
      <c r="J96" s="40"/>
      <c r="K96" s="40"/>
      <c r="L96" s="40"/>
      <c r="M96" s="10"/>
      <c r="N96" s="40"/>
      <c r="O96" s="10"/>
      <c r="P96" s="40"/>
      <c r="Q96" s="10"/>
      <c r="R96" s="40"/>
      <c r="S96" s="10"/>
      <c r="T96" s="40"/>
      <c r="U96" s="10"/>
      <c r="V96" s="40"/>
      <c r="W96" s="10"/>
      <c r="X96" s="40"/>
      <c r="Y96" s="10"/>
      <c r="Z96" s="41"/>
      <c r="AA96" s="38"/>
      <c r="AB96" s="38"/>
    </row>
    <row r="97" spans="1:28">
      <c r="A97" s="38"/>
      <c r="B97" s="39"/>
      <c r="C97" s="40" t="s">
        <v>60</v>
      </c>
      <c r="D97" s="40"/>
      <c r="E97" s="40"/>
      <c r="F97" s="40"/>
      <c r="G97" s="40"/>
      <c r="H97" s="40"/>
      <c r="I97" s="40"/>
      <c r="J97" s="40"/>
      <c r="K97" s="40"/>
      <c r="L97" s="40"/>
      <c r="M97" s="10">
        <f>I44</f>
        <v>96076</v>
      </c>
      <c r="N97" s="40"/>
      <c r="O97" s="10">
        <f ca="1">M99</f>
        <v>85998.778043272381</v>
      </c>
      <c r="P97" s="40"/>
      <c r="Q97" s="10">
        <f ca="1">O99</f>
        <v>75348.0739006066</v>
      </c>
      <c r="R97" s="40"/>
      <c r="S97" s="10">
        <f ca="1">Q99</f>
        <v>64099.350415937784</v>
      </c>
      <c r="T97" s="40"/>
      <c r="U97" s="10">
        <f ca="1">S99</f>
        <v>51751.659107635234</v>
      </c>
      <c r="V97" s="40"/>
      <c r="W97" s="10">
        <f ca="1">U99</f>
        <v>38182.269988377629</v>
      </c>
      <c r="X97" s="40"/>
      <c r="Y97" s="10">
        <f ca="1">W99</f>
        <v>23313.366837530644</v>
      </c>
      <c r="Z97" s="41"/>
      <c r="AA97" s="38"/>
      <c r="AB97" s="38"/>
    </row>
    <row r="98" spans="1:28">
      <c r="A98" s="38"/>
      <c r="B98" s="39"/>
      <c r="C98" s="40" t="s">
        <v>63</v>
      </c>
      <c r="D98" s="40"/>
      <c r="E98" s="40"/>
      <c r="F98" s="40"/>
      <c r="G98" s="40"/>
      <c r="H98" s="40"/>
      <c r="I98" s="40"/>
      <c r="J98" s="40"/>
      <c r="K98" s="40"/>
      <c r="L98" s="40"/>
      <c r="M98" s="70">
        <f ca="1">IF(M95&lt;0,-M95,IF(M97=0,0,IF(M97&gt;M95,-M95,-M97)))</f>
        <v>-10077.221956727617</v>
      </c>
      <c r="N98" s="40"/>
      <c r="O98" s="70">
        <f ca="1">IF(O95&lt;0,-O95,IF(O97=0,0,IF(O97&gt;O95,-O95,-O97)))</f>
        <v>-10650.704142665785</v>
      </c>
      <c r="P98" s="40"/>
      <c r="Q98" s="70">
        <f ca="1">IF(Q95&lt;0,-Q95,IF(Q97=0,0,IF(Q97&gt;Q95,-Q95,-Q97)))</f>
        <v>-11248.723484668813</v>
      </c>
      <c r="R98" s="40"/>
      <c r="S98" s="70">
        <f ca="1">IF(S95&lt;0,-S95,IF(S97=0,0,IF(S97&gt;S95,-S95,-S97)))</f>
        <v>-12347.691308302554</v>
      </c>
      <c r="T98" s="40"/>
      <c r="U98" s="70">
        <f ca="1">IF(U95&lt;0,-U95,IF(U97=0,0,IF(U97&gt;U95,-U95,-U97)))</f>
        <v>-13569.389119257605</v>
      </c>
      <c r="V98" s="40"/>
      <c r="W98" s="70">
        <f ca="1">IF(W95&lt;0,-W95,IF(W97=0,0,IF(W97&gt;W95,-W95,-W97)))</f>
        <v>-14868.903150846987</v>
      </c>
      <c r="X98" s="40"/>
      <c r="Y98" s="70">
        <f ca="1">IF(Y95&lt;0,-Y95,IF(Y97=0,0,IF(Y97&gt;Y95,-Y95,-Y97)))</f>
        <v>-16250.497488938026</v>
      </c>
      <c r="Z98" s="41"/>
      <c r="AA98" s="38"/>
      <c r="AB98" s="38"/>
    </row>
    <row r="99" spans="1:28">
      <c r="A99" s="38"/>
      <c r="B99" s="39"/>
      <c r="C99" s="40" t="s">
        <v>61</v>
      </c>
      <c r="D99" s="40"/>
      <c r="E99" s="40"/>
      <c r="F99" s="40"/>
      <c r="G99" s="40"/>
      <c r="H99" s="40"/>
      <c r="I99" s="40"/>
      <c r="J99" s="40"/>
      <c r="K99" s="40"/>
      <c r="L99" s="40"/>
      <c r="M99" s="10">
        <f ca="1">SUM(M97:M98)</f>
        <v>85998.778043272381</v>
      </c>
      <c r="N99" s="40"/>
      <c r="O99" s="10">
        <f ca="1">SUM(O97:O98)</f>
        <v>75348.0739006066</v>
      </c>
      <c r="P99" s="40"/>
      <c r="Q99" s="10">
        <f ca="1">SUM(Q97:Q98)</f>
        <v>64099.350415937784</v>
      </c>
      <c r="R99" s="40"/>
      <c r="S99" s="10">
        <f ca="1">SUM(S97:S98)</f>
        <v>51751.659107635234</v>
      </c>
      <c r="T99" s="40"/>
      <c r="U99" s="10">
        <f ca="1">SUM(U97:U98)</f>
        <v>38182.269988377629</v>
      </c>
      <c r="V99" s="40"/>
      <c r="W99" s="10">
        <f ca="1">SUM(W97:W98)</f>
        <v>23313.366837530644</v>
      </c>
      <c r="X99" s="40"/>
      <c r="Y99" s="10">
        <f ca="1">SUM(Y97:Y98)</f>
        <v>7062.8693485926178</v>
      </c>
      <c r="Z99" s="41"/>
      <c r="AA99" s="38"/>
      <c r="AB99" s="38"/>
    </row>
    <row r="100" spans="1:28" ht="5" customHeight="1">
      <c r="A100" s="38"/>
      <c r="B100" s="39"/>
      <c r="C100" s="40"/>
      <c r="D100" s="40"/>
      <c r="E100" s="40"/>
      <c r="F100" s="40"/>
      <c r="G100" s="40"/>
      <c r="H100" s="40"/>
      <c r="I100" s="40"/>
      <c r="J100" s="40"/>
      <c r="K100" s="40"/>
      <c r="L100" s="40"/>
      <c r="M100" s="10"/>
      <c r="N100" s="40"/>
      <c r="O100" s="10"/>
      <c r="P100" s="40"/>
      <c r="Q100" s="10"/>
      <c r="R100" s="40"/>
      <c r="S100" s="10"/>
      <c r="T100" s="40"/>
      <c r="U100" s="10"/>
      <c r="V100" s="40"/>
      <c r="W100" s="10"/>
      <c r="X100" s="40"/>
      <c r="Y100" s="10"/>
      <c r="Z100" s="41"/>
      <c r="AA100" s="38"/>
      <c r="AB100" s="38"/>
    </row>
    <row r="101" spans="1:28">
      <c r="A101" s="38"/>
      <c r="B101" s="39"/>
      <c r="C101" s="40" t="s">
        <v>62</v>
      </c>
      <c r="D101" s="40"/>
      <c r="E101" s="40"/>
      <c r="F101" s="40"/>
      <c r="G101" s="40"/>
      <c r="H101" s="40"/>
      <c r="I101" s="40"/>
      <c r="J101" s="40"/>
      <c r="K101" s="40"/>
      <c r="L101" s="40"/>
      <c r="M101" s="56">
        <v>0</v>
      </c>
      <c r="N101" s="40"/>
      <c r="O101" s="10">
        <f ca="1">M103</f>
        <v>0</v>
      </c>
      <c r="P101" s="40"/>
      <c r="Q101" s="10">
        <f ca="1">O103</f>
        <v>0</v>
      </c>
      <c r="R101" s="40"/>
      <c r="S101" s="10">
        <f ca="1">Q103</f>
        <v>0</v>
      </c>
      <c r="T101" s="40"/>
      <c r="U101" s="10">
        <f ca="1">S103</f>
        <v>0</v>
      </c>
      <c r="V101" s="40"/>
      <c r="W101" s="10">
        <f ca="1">U103</f>
        <v>0</v>
      </c>
      <c r="X101" s="40"/>
      <c r="Y101" s="10">
        <f ca="1">W103</f>
        <v>0</v>
      </c>
      <c r="Z101" s="41"/>
      <c r="AA101" s="38"/>
      <c r="AB101" s="38"/>
    </row>
    <row r="102" spans="1:28">
      <c r="A102" s="38"/>
      <c r="B102" s="39"/>
      <c r="C102" s="40" t="s">
        <v>64</v>
      </c>
      <c r="D102" s="40"/>
      <c r="E102" s="40"/>
      <c r="F102" s="40"/>
      <c r="G102" s="40"/>
      <c r="H102" s="40"/>
      <c r="I102" s="40"/>
      <c r="J102" s="40"/>
      <c r="K102" s="40"/>
      <c r="L102" s="40"/>
      <c r="M102" s="66">
        <f ca="1">M95+M98</f>
        <v>0</v>
      </c>
      <c r="N102" s="40"/>
      <c r="O102" s="66">
        <f ca="1">O95+O98</f>
        <v>0</v>
      </c>
      <c r="P102" s="40"/>
      <c r="Q102" s="66">
        <f ca="1">Q95+Q98</f>
        <v>0</v>
      </c>
      <c r="R102" s="40"/>
      <c r="S102" s="66">
        <f ca="1">S95+S98</f>
        <v>0</v>
      </c>
      <c r="T102" s="40"/>
      <c r="U102" s="66">
        <f ca="1">U95+U98</f>
        <v>0</v>
      </c>
      <c r="V102" s="40"/>
      <c r="W102" s="66">
        <f ca="1">W95+W98</f>
        <v>0</v>
      </c>
      <c r="X102" s="40"/>
      <c r="Y102" s="66">
        <f ca="1">Y95+Y98</f>
        <v>0</v>
      </c>
      <c r="Z102" s="41"/>
      <c r="AA102" s="38"/>
      <c r="AB102" s="38"/>
    </row>
    <row r="103" spans="1:28">
      <c r="A103" s="38"/>
      <c r="B103" s="39"/>
      <c r="C103" s="40" t="s">
        <v>65</v>
      </c>
      <c r="D103" s="40"/>
      <c r="E103" s="40"/>
      <c r="F103" s="40"/>
      <c r="G103" s="40"/>
      <c r="H103" s="40"/>
      <c r="I103" s="40"/>
      <c r="J103" s="40"/>
      <c r="K103" s="40"/>
      <c r="L103" s="40"/>
      <c r="M103" s="10">
        <f ca="1">SUM(M101:M102)</f>
        <v>0</v>
      </c>
      <c r="N103" s="40"/>
      <c r="O103" s="10">
        <f ca="1">SUM(O101:O102)</f>
        <v>0</v>
      </c>
      <c r="P103" s="40"/>
      <c r="Q103" s="10">
        <f ca="1">SUM(Q101:Q102)</f>
        <v>0</v>
      </c>
      <c r="R103" s="40"/>
      <c r="S103" s="10">
        <f ca="1">SUM(S101:S102)</f>
        <v>0</v>
      </c>
      <c r="T103" s="40"/>
      <c r="U103" s="10">
        <f ca="1">SUM(U101:U102)</f>
        <v>0</v>
      </c>
      <c r="V103" s="40"/>
      <c r="W103" s="10">
        <f ca="1">SUM(W101:W102)</f>
        <v>0</v>
      </c>
      <c r="X103" s="40"/>
      <c r="Y103" s="10">
        <f ca="1">SUM(Y101:Y102)</f>
        <v>0</v>
      </c>
      <c r="Z103" s="41"/>
      <c r="AA103" s="38"/>
      <c r="AB103" s="38"/>
    </row>
    <row r="104" spans="1:28" ht="5" customHeight="1">
      <c r="A104" s="38"/>
      <c r="B104" s="43"/>
      <c r="C104" s="44"/>
      <c r="D104" s="44"/>
      <c r="E104" s="44"/>
      <c r="F104" s="44"/>
      <c r="G104" s="44"/>
      <c r="H104" s="44"/>
      <c r="I104" s="44"/>
      <c r="J104" s="44"/>
      <c r="K104" s="44"/>
      <c r="L104" s="44"/>
      <c r="M104" s="71"/>
      <c r="N104" s="44"/>
      <c r="O104" s="71"/>
      <c r="P104" s="44"/>
      <c r="Q104" s="71"/>
      <c r="R104" s="44"/>
      <c r="S104" s="71"/>
      <c r="T104" s="44"/>
      <c r="U104" s="71"/>
      <c r="V104" s="44"/>
      <c r="W104" s="71"/>
      <c r="X104" s="44"/>
      <c r="Y104" s="71"/>
      <c r="Z104" s="45"/>
      <c r="AA104" s="38"/>
      <c r="AB104" s="38"/>
    </row>
    <row r="105" spans="1:28">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r="106" spans="1:28" s="14" customFormat="1" ht="15">
      <c r="B106" s="11" t="s">
        <v>39</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8" ht="5" customHeight="1">
      <c r="B107" s="4"/>
      <c r="C107" s="5"/>
      <c r="D107" s="5"/>
      <c r="E107" s="5"/>
      <c r="L107" s="5"/>
      <c r="M107" s="5"/>
      <c r="N107" s="5"/>
      <c r="O107" s="5"/>
      <c r="P107" s="5"/>
      <c r="Q107" s="5"/>
      <c r="R107" s="5"/>
      <c r="S107" s="5"/>
      <c r="T107" s="5"/>
      <c r="U107" s="5"/>
      <c r="V107" s="5"/>
      <c r="W107" s="5"/>
      <c r="X107" s="5"/>
      <c r="Y107" s="5"/>
      <c r="Z107" s="6"/>
    </row>
    <row r="108" spans="1:28">
      <c r="A108" s="38"/>
      <c r="B108" s="39"/>
      <c r="C108" s="40"/>
      <c r="D108" s="40"/>
      <c r="E108" s="40"/>
      <c r="F108" s="38"/>
      <c r="G108" s="38"/>
      <c r="H108" s="38"/>
      <c r="I108" s="38"/>
      <c r="J108" s="38"/>
      <c r="K108" s="38"/>
      <c r="L108" s="40"/>
      <c r="M108" s="72" t="str">
        <f>M63</f>
        <v>Year 1</v>
      </c>
      <c r="N108" s="40"/>
      <c r="O108" s="72" t="str">
        <f>O63</f>
        <v>Year 2</v>
      </c>
      <c r="P108" s="40"/>
      <c r="Q108" s="72" t="str">
        <f>Q63</f>
        <v>Year 3</v>
      </c>
      <c r="R108" s="40"/>
      <c r="S108" s="72" t="str">
        <f>S63</f>
        <v>Year 4</v>
      </c>
      <c r="T108" s="40"/>
      <c r="U108" s="72" t="str">
        <f>U63</f>
        <v>Year 5</v>
      </c>
      <c r="V108" s="40"/>
      <c r="W108" s="72" t="str">
        <f>W63</f>
        <v>Year 6</v>
      </c>
      <c r="X108" s="40"/>
      <c r="Y108" s="72" t="str">
        <f>Y63</f>
        <v>Year 7</v>
      </c>
      <c r="Z108" s="41"/>
      <c r="AA108" s="38"/>
      <c r="AB108" s="38"/>
    </row>
    <row r="109" spans="1:28" ht="5" customHeight="1">
      <c r="A109" s="38"/>
      <c r="B109" s="39"/>
      <c r="C109" s="40"/>
      <c r="D109" s="40"/>
      <c r="E109" s="40"/>
      <c r="F109" s="38"/>
      <c r="G109" s="38"/>
      <c r="H109" s="38"/>
      <c r="I109" s="38"/>
      <c r="J109" s="38"/>
      <c r="K109" s="38"/>
      <c r="L109" s="40"/>
      <c r="M109" s="40"/>
      <c r="N109" s="40"/>
      <c r="O109" s="40"/>
      <c r="P109" s="40"/>
      <c r="Q109" s="40"/>
      <c r="R109" s="40"/>
      <c r="S109" s="40"/>
      <c r="T109" s="40"/>
      <c r="U109" s="40"/>
      <c r="V109" s="40"/>
      <c r="W109" s="40"/>
      <c r="X109" s="40"/>
      <c r="Y109" s="40"/>
      <c r="Z109" s="41"/>
      <c r="AA109" s="38"/>
      <c r="AB109" s="38"/>
    </row>
    <row r="110" spans="1:28">
      <c r="A110" s="38"/>
      <c r="B110" s="39"/>
      <c r="C110" s="38" t="s">
        <v>66</v>
      </c>
      <c r="D110" s="38"/>
      <c r="E110" s="38"/>
      <c r="F110" s="38"/>
      <c r="G110" s="73"/>
      <c r="H110" s="38"/>
      <c r="I110" s="38"/>
      <c r="J110" s="38"/>
      <c r="K110" s="38"/>
      <c r="L110" s="38"/>
      <c r="M110" s="74">
        <f>M68*$G$35</f>
        <v>242591.9</v>
      </c>
      <c r="N110" s="38"/>
      <c r="O110" s="74">
        <f>O68*$G$35</f>
        <v>245017.81899999999</v>
      </c>
      <c r="P110" s="38"/>
      <c r="Q110" s="74">
        <f>Q68*$G$35</f>
        <v>247467.99718999999</v>
      </c>
      <c r="R110" s="38"/>
      <c r="S110" s="74">
        <f>S68*$G$35</f>
        <v>257366.71707759995</v>
      </c>
      <c r="T110" s="38"/>
      <c r="U110" s="74">
        <f>U68*$G$35</f>
        <v>267661.38576070394</v>
      </c>
      <c r="V110" s="38"/>
      <c r="W110" s="74">
        <f>W68*$G$35</f>
        <v>278367.8411911322</v>
      </c>
      <c r="X110" s="38"/>
      <c r="Y110" s="74">
        <f>Y68*$G$35</f>
        <v>289502.5548387774</v>
      </c>
      <c r="Z110" s="41"/>
      <c r="AA110" s="38"/>
      <c r="AB110" s="38"/>
    </row>
    <row r="111" spans="1:28">
      <c r="A111" s="38"/>
      <c r="B111" s="39"/>
      <c r="C111" s="38" t="s">
        <v>35</v>
      </c>
      <c r="D111" s="38"/>
      <c r="E111" s="38"/>
      <c r="F111" s="38"/>
      <c r="G111" s="38"/>
      <c r="H111" s="38"/>
      <c r="I111" s="38"/>
      <c r="J111" s="38"/>
      <c r="K111" s="38"/>
      <c r="L111" s="38"/>
      <c r="M111" s="66">
        <f ca="1">$I$45+$I$46+M99-M103</f>
        <v>134036.77804327238</v>
      </c>
      <c r="N111" s="75"/>
      <c r="O111" s="66">
        <f ca="1">$I$45+$I$46+O99-O103</f>
        <v>123386.0739006066</v>
      </c>
      <c r="P111" s="75"/>
      <c r="Q111" s="66">
        <f ca="1">$I$45+$I$46+Q99-Q103</f>
        <v>112137.35041593778</v>
      </c>
      <c r="R111" s="75"/>
      <c r="S111" s="66">
        <f ca="1">$I$45+$I$46+S99-S103</f>
        <v>99789.659107635234</v>
      </c>
      <c r="T111" s="75"/>
      <c r="U111" s="66">
        <f ca="1">$I$45+$I$46+U99-U103</f>
        <v>86220.269988377637</v>
      </c>
      <c r="V111" s="75"/>
      <c r="W111" s="66">
        <f ca="1">$I$45+$I$46+W99-W103</f>
        <v>71351.366837530644</v>
      </c>
      <c r="X111" s="75"/>
      <c r="Y111" s="66">
        <f ca="1">$I$45+$I$46+Y99-Y103</f>
        <v>55100.86934859262</v>
      </c>
      <c r="Z111" s="41"/>
      <c r="AA111" s="38"/>
      <c r="AB111" s="38"/>
    </row>
    <row r="112" spans="1:28">
      <c r="A112" s="38"/>
      <c r="B112" s="39"/>
      <c r="C112" s="38" t="s">
        <v>36</v>
      </c>
      <c r="D112" s="38"/>
      <c r="E112" s="38"/>
      <c r="F112" s="38"/>
      <c r="G112" s="38"/>
      <c r="H112" s="38"/>
      <c r="I112" s="38"/>
      <c r="J112" s="38"/>
      <c r="K112" s="38"/>
      <c r="L112" s="38"/>
      <c r="M112" s="74">
        <f ca="1">M110-M111</f>
        <v>108555.12195672761</v>
      </c>
      <c r="N112" s="38"/>
      <c r="O112" s="74">
        <f ca="1">O110-O111</f>
        <v>121631.74509939339</v>
      </c>
      <c r="P112" s="38"/>
      <c r="Q112" s="74">
        <f ca="1">Q110-Q111</f>
        <v>135330.64677406222</v>
      </c>
      <c r="R112" s="38"/>
      <c r="S112" s="74">
        <f ca="1">S110-S111</f>
        <v>157577.05796996472</v>
      </c>
      <c r="T112" s="38"/>
      <c r="U112" s="74">
        <f ca="1">U110-U111</f>
        <v>181441.1157723263</v>
      </c>
      <c r="V112" s="38"/>
      <c r="W112" s="74">
        <f ca="1">W110-W111</f>
        <v>207016.47435360157</v>
      </c>
      <c r="X112" s="38"/>
      <c r="Y112" s="74">
        <f ca="1">Y110-Y111</f>
        <v>234401.68549018478</v>
      </c>
      <c r="Z112" s="41"/>
      <c r="AA112" s="38"/>
      <c r="AB112" s="38"/>
    </row>
    <row r="113" spans="1:28" ht="5" customHeight="1">
      <c r="A113" s="38"/>
      <c r="B113" s="39"/>
      <c r="C113" s="40"/>
      <c r="D113" s="40"/>
      <c r="E113" s="40"/>
      <c r="F113" s="38"/>
      <c r="G113" s="38"/>
      <c r="H113" s="38"/>
      <c r="I113" s="38"/>
      <c r="J113" s="38"/>
      <c r="K113" s="38"/>
      <c r="L113" s="40"/>
      <c r="M113" s="40"/>
      <c r="N113" s="40"/>
      <c r="O113" s="40"/>
      <c r="P113" s="40"/>
      <c r="Q113" s="40"/>
      <c r="R113" s="40"/>
      <c r="S113" s="40"/>
      <c r="T113" s="40"/>
      <c r="U113" s="40"/>
      <c r="V113" s="40"/>
      <c r="W113" s="40"/>
      <c r="X113" s="40"/>
      <c r="Y113" s="40"/>
      <c r="Z113" s="41"/>
      <c r="AA113" s="38"/>
      <c r="AB113" s="38"/>
    </row>
    <row r="114" spans="1:28">
      <c r="A114" s="38"/>
      <c r="B114" s="39"/>
      <c r="C114" s="76" t="s">
        <v>37</v>
      </c>
      <c r="D114" s="77"/>
      <c r="E114" s="77"/>
      <c r="F114" s="78"/>
      <c r="G114" s="78"/>
      <c r="H114" s="78"/>
      <c r="I114" s="78"/>
      <c r="J114" s="78"/>
      <c r="K114" s="78"/>
      <c r="L114" s="77"/>
      <c r="M114" s="79">
        <f ca="1">IRR(M115:M117)</f>
        <v>0.10771075161110621</v>
      </c>
      <c r="N114" s="77"/>
      <c r="O114" s="79">
        <f ca="1">IRR(O115:O117)</f>
        <v>0.1140674733607252</v>
      </c>
      <c r="P114" s="77"/>
      <c r="Q114" s="79">
        <f ca="1">IRR(Q115:Q118)</f>
        <v>0.11358678788994059</v>
      </c>
      <c r="R114" s="77"/>
      <c r="S114" s="79">
        <f ca="1">IRR(S115:S119)</f>
        <v>0.12607485221220105</v>
      </c>
      <c r="T114" s="77"/>
      <c r="U114" s="79">
        <f ca="1">IRR(U115:U120)</f>
        <v>0.13110351469147719</v>
      </c>
      <c r="V114" s="77"/>
      <c r="W114" s="79">
        <f ca="1">IRR(W115:W121)</f>
        <v>0.13273979930326241</v>
      </c>
      <c r="X114" s="77"/>
      <c r="Y114" s="80">
        <f ca="1">IRR(Y115:Y122)</f>
        <v>0.13267484221361348</v>
      </c>
      <c r="Z114" s="41"/>
      <c r="AA114" s="38"/>
      <c r="AB114" s="38"/>
    </row>
    <row r="115" spans="1:28">
      <c r="A115" s="38"/>
      <c r="B115" s="39"/>
      <c r="C115" s="40" t="s">
        <v>38</v>
      </c>
      <c r="D115" s="40"/>
      <c r="E115" s="40"/>
      <c r="F115" s="38"/>
      <c r="G115" s="38"/>
      <c r="H115" s="38"/>
      <c r="I115" s="38"/>
      <c r="J115" s="38"/>
      <c r="K115" s="38"/>
      <c r="L115" s="40"/>
      <c r="M115" s="10">
        <f>-$I$47</f>
        <v>-97999.519999999975</v>
      </c>
      <c r="N115" s="10"/>
      <c r="O115" s="10">
        <f>-$I$47</f>
        <v>-97999.519999999975</v>
      </c>
      <c r="P115" s="10"/>
      <c r="Q115" s="10">
        <f>-$I$47</f>
        <v>-97999.519999999975</v>
      </c>
      <c r="R115" s="10"/>
      <c r="S115" s="10">
        <f>-$I$47</f>
        <v>-97999.519999999975</v>
      </c>
      <c r="T115" s="10"/>
      <c r="U115" s="10">
        <f>-$I$47</f>
        <v>-97999.519999999975</v>
      </c>
      <c r="V115" s="10"/>
      <c r="W115" s="10">
        <f>-$I$47</f>
        <v>-97999.519999999975</v>
      </c>
      <c r="X115" s="10"/>
      <c r="Y115" s="10">
        <f>-$I$47</f>
        <v>-97999.519999999975</v>
      </c>
      <c r="Z115" s="81"/>
      <c r="AA115" s="38"/>
      <c r="AB115" s="38"/>
    </row>
    <row r="116" spans="1:28">
      <c r="A116" s="38"/>
      <c r="B116" s="39"/>
      <c r="C116" s="40" t="str">
        <f>M63 &amp; " Return"</f>
        <v>Year 1 Return</v>
      </c>
      <c r="D116" s="40"/>
      <c r="E116" s="40"/>
      <c r="F116" s="38"/>
      <c r="G116" s="38"/>
      <c r="H116" s="38"/>
      <c r="I116" s="38"/>
      <c r="J116" s="38"/>
      <c r="K116" s="38"/>
      <c r="L116" s="40"/>
      <c r="M116" s="10">
        <f ca="1">M112</f>
        <v>108555.12195672761</v>
      </c>
      <c r="N116" s="40"/>
      <c r="O116" s="82">
        <f>0</f>
        <v>0</v>
      </c>
      <c r="P116" s="40"/>
      <c r="Q116" s="82">
        <f>0</f>
        <v>0</v>
      </c>
      <c r="R116" s="40"/>
      <c r="S116" s="82">
        <f>0</f>
        <v>0</v>
      </c>
      <c r="T116" s="40"/>
      <c r="U116" s="82">
        <f>0</f>
        <v>0</v>
      </c>
      <c r="V116" s="40"/>
      <c r="W116" s="82">
        <f>0</f>
        <v>0</v>
      </c>
      <c r="X116" s="40"/>
      <c r="Y116" s="82">
        <f>0</f>
        <v>0</v>
      </c>
      <c r="Z116" s="41"/>
      <c r="AA116" s="38"/>
      <c r="AB116" s="38"/>
    </row>
    <row r="117" spans="1:28">
      <c r="A117" s="38"/>
      <c r="B117" s="39"/>
      <c r="C117" s="40" t="str">
        <f>O63 &amp; " Return"</f>
        <v>Year 2 Return</v>
      </c>
      <c r="D117" s="40"/>
      <c r="E117" s="40"/>
      <c r="F117" s="38"/>
      <c r="G117" s="38"/>
      <c r="H117" s="38"/>
      <c r="I117" s="38"/>
      <c r="J117" s="38"/>
      <c r="K117" s="38"/>
      <c r="L117" s="40"/>
      <c r="M117" s="40"/>
      <c r="N117" s="40"/>
      <c r="O117" s="10">
        <f ca="1">O112</f>
        <v>121631.74509939339</v>
      </c>
      <c r="P117" s="40"/>
      <c r="Q117" s="82">
        <f>0</f>
        <v>0</v>
      </c>
      <c r="R117" s="40"/>
      <c r="S117" s="82">
        <f>0</f>
        <v>0</v>
      </c>
      <c r="T117" s="40"/>
      <c r="U117" s="82">
        <f>0</f>
        <v>0</v>
      </c>
      <c r="V117" s="40"/>
      <c r="W117" s="82">
        <f>0</f>
        <v>0</v>
      </c>
      <c r="X117" s="40"/>
      <c r="Y117" s="82">
        <f>0</f>
        <v>0</v>
      </c>
      <c r="Z117" s="41"/>
      <c r="AA117" s="38"/>
      <c r="AB117" s="38"/>
    </row>
    <row r="118" spans="1:28">
      <c r="A118" s="38"/>
      <c r="B118" s="39"/>
      <c r="C118" s="40" t="str">
        <f>Q63 &amp; " Return"</f>
        <v>Year 3 Return</v>
      </c>
      <c r="D118" s="40"/>
      <c r="E118" s="40"/>
      <c r="F118" s="38"/>
      <c r="G118" s="38"/>
      <c r="H118" s="38"/>
      <c r="I118" s="38"/>
      <c r="J118" s="38"/>
      <c r="K118" s="38"/>
      <c r="L118" s="40"/>
      <c r="M118" s="40"/>
      <c r="N118" s="40"/>
      <c r="O118" s="40"/>
      <c r="P118" s="40"/>
      <c r="Q118" s="10">
        <f ca="1">Q112</f>
        <v>135330.64677406222</v>
      </c>
      <c r="R118" s="40"/>
      <c r="S118" s="82">
        <f>0</f>
        <v>0</v>
      </c>
      <c r="T118" s="40"/>
      <c r="U118" s="82">
        <f>0</f>
        <v>0</v>
      </c>
      <c r="V118" s="40"/>
      <c r="W118" s="82">
        <f>0</f>
        <v>0</v>
      </c>
      <c r="X118" s="40"/>
      <c r="Y118" s="82">
        <f>0</f>
        <v>0</v>
      </c>
      <c r="Z118" s="41"/>
      <c r="AA118" s="38"/>
      <c r="AB118" s="38"/>
    </row>
    <row r="119" spans="1:28">
      <c r="A119" s="38"/>
      <c r="B119" s="39"/>
      <c r="C119" s="40" t="str">
        <f>S63 &amp; " Return"</f>
        <v>Year 4 Return</v>
      </c>
      <c r="D119" s="40"/>
      <c r="E119" s="40"/>
      <c r="F119" s="38"/>
      <c r="G119" s="38"/>
      <c r="H119" s="38"/>
      <c r="I119" s="38"/>
      <c r="J119" s="38"/>
      <c r="K119" s="38"/>
      <c r="L119" s="40"/>
      <c r="M119" s="40"/>
      <c r="N119" s="40"/>
      <c r="O119" s="40"/>
      <c r="P119" s="40"/>
      <c r="Q119" s="40"/>
      <c r="R119" s="40"/>
      <c r="S119" s="10">
        <f ca="1">S112</f>
        <v>157577.05796996472</v>
      </c>
      <c r="T119" s="40"/>
      <c r="U119" s="82">
        <f>0</f>
        <v>0</v>
      </c>
      <c r="V119" s="40"/>
      <c r="W119" s="82">
        <f>0</f>
        <v>0</v>
      </c>
      <c r="X119" s="40"/>
      <c r="Y119" s="82">
        <f>0</f>
        <v>0</v>
      </c>
      <c r="Z119" s="41"/>
      <c r="AA119" s="38"/>
      <c r="AB119" s="38"/>
    </row>
    <row r="120" spans="1:28">
      <c r="A120" s="38"/>
      <c r="B120" s="39"/>
      <c r="C120" s="40" t="str">
        <f>U63 &amp; " Return"</f>
        <v>Year 5 Return</v>
      </c>
      <c r="D120" s="40"/>
      <c r="E120" s="40"/>
      <c r="F120" s="38"/>
      <c r="G120" s="38"/>
      <c r="H120" s="38"/>
      <c r="I120" s="38"/>
      <c r="J120" s="38"/>
      <c r="K120" s="38"/>
      <c r="L120" s="40"/>
      <c r="M120" s="40"/>
      <c r="N120" s="40"/>
      <c r="O120" s="40"/>
      <c r="P120" s="40"/>
      <c r="Q120" s="40"/>
      <c r="R120" s="40"/>
      <c r="S120" s="40"/>
      <c r="T120" s="40"/>
      <c r="U120" s="10">
        <f ca="1">U112</f>
        <v>181441.1157723263</v>
      </c>
      <c r="V120" s="40"/>
      <c r="W120" s="82">
        <f>0</f>
        <v>0</v>
      </c>
      <c r="X120" s="40"/>
      <c r="Y120" s="82">
        <f>0</f>
        <v>0</v>
      </c>
      <c r="Z120" s="41"/>
      <c r="AA120" s="38"/>
      <c r="AB120" s="38"/>
    </row>
    <row r="121" spans="1:28">
      <c r="A121" s="38"/>
      <c r="B121" s="39"/>
      <c r="C121" s="40" t="str">
        <f>W63 &amp; " Return"</f>
        <v>Year 6 Return</v>
      </c>
      <c r="D121" s="40"/>
      <c r="E121" s="40"/>
      <c r="F121" s="38"/>
      <c r="G121" s="38"/>
      <c r="H121" s="38"/>
      <c r="I121" s="38"/>
      <c r="J121" s="38"/>
      <c r="K121" s="38"/>
      <c r="L121" s="40"/>
      <c r="M121" s="40"/>
      <c r="N121" s="40"/>
      <c r="O121" s="40"/>
      <c r="P121" s="40"/>
      <c r="Q121" s="40"/>
      <c r="R121" s="40"/>
      <c r="S121" s="40"/>
      <c r="T121" s="40"/>
      <c r="U121" s="40"/>
      <c r="V121" s="40"/>
      <c r="W121" s="10">
        <f ca="1">W112</f>
        <v>207016.47435360157</v>
      </c>
      <c r="X121" s="40"/>
      <c r="Y121" s="82">
        <f>0</f>
        <v>0</v>
      </c>
      <c r="Z121" s="41"/>
      <c r="AA121" s="38"/>
      <c r="AB121" s="38"/>
    </row>
    <row r="122" spans="1:28">
      <c r="A122" s="38"/>
      <c r="B122" s="39"/>
      <c r="C122" s="40" t="str">
        <f>Y63 &amp; " Return"</f>
        <v>Year 7 Return</v>
      </c>
      <c r="D122" s="40"/>
      <c r="E122" s="40"/>
      <c r="F122" s="38"/>
      <c r="G122" s="38"/>
      <c r="H122" s="38"/>
      <c r="I122" s="38"/>
      <c r="J122" s="38"/>
      <c r="K122" s="38"/>
      <c r="L122" s="40"/>
      <c r="M122" s="40"/>
      <c r="N122" s="40"/>
      <c r="O122" s="40"/>
      <c r="P122" s="40"/>
      <c r="Q122" s="40"/>
      <c r="R122" s="40"/>
      <c r="S122" s="40"/>
      <c r="T122" s="40"/>
      <c r="U122" s="40"/>
      <c r="V122" s="40"/>
      <c r="W122" s="40"/>
      <c r="X122" s="40"/>
      <c r="Y122" s="10">
        <f ca="1">Y112</f>
        <v>234401.68549018478</v>
      </c>
      <c r="Z122" s="41"/>
      <c r="AA122" s="38"/>
      <c r="AB122" s="38"/>
    </row>
    <row r="123" spans="1:28" ht="5" customHeight="1">
      <c r="A123" s="38"/>
      <c r="B123" s="43"/>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5"/>
      <c r="AA123" s="38"/>
      <c r="AB123" s="38"/>
    </row>
    <row r="124" spans="1:28">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sheetData>
  <mergeCells count="1">
    <mergeCell ref="S34:Y34"/>
  </mergeCells>
  <phoneticPr fontId="0" type="noConversion"/>
  <pageMargins left="0.5" right="0.5" top="0.5" bottom="0.5" header="0.5" footer="0.5"/>
  <pageSetup scale="60" orientation="portrait"/>
  <headerFooter alignWithMargins="0"/>
  <rowBreaks count="1" manualBreakCount="1">
    <brk id="28"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U35"/>
  <sheetViews>
    <sheetView workbookViewId="0">
      <selection activeCell="W24" sqref="W24"/>
    </sheetView>
  </sheetViews>
  <sheetFormatPr baseColWidth="10" defaultColWidth="8.83203125" defaultRowHeight="12" x14ac:dyDescent="0"/>
  <cols>
    <col min="15" max="15" width="9.5" customWidth="1"/>
    <col min="16" max="16" width="11.33203125" bestFit="1" customWidth="1"/>
    <col min="18" max="18" width="9.1640625" customWidth="1"/>
  </cols>
  <sheetData>
    <row r="6" spans="12:21">
      <c r="L6" s="181" t="s">
        <v>194</v>
      </c>
      <c r="M6" s="181"/>
      <c r="N6" s="181"/>
      <c r="O6" s="181"/>
      <c r="P6" s="181"/>
      <c r="Q6" s="181"/>
      <c r="R6" s="181"/>
    </row>
    <row r="7" spans="12:21">
      <c r="O7" s="157"/>
      <c r="P7" s="157">
        <v>2011</v>
      </c>
      <c r="Q7" s="157">
        <f t="shared" ref="Q7:R7" si="0">P7+1</f>
        <v>2012</v>
      </c>
      <c r="R7" s="157">
        <f t="shared" si="0"/>
        <v>2013</v>
      </c>
      <c r="S7" s="157">
        <f>R7+1</f>
        <v>2014</v>
      </c>
      <c r="T7" s="157">
        <f>S7+1</f>
        <v>2015</v>
      </c>
      <c r="U7" s="157">
        <f>T7+1</f>
        <v>2016</v>
      </c>
    </row>
    <row r="8" spans="12:21">
      <c r="O8" s="156" t="s">
        <v>184</v>
      </c>
      <c r="P8" s="116">
        <v>9577</v>
      </c>
      <c r="Q8" s="116"/>
      <c r="R8" s="116"/>
    </row>
    <row r="9" spans="12:21">
      <c r="O9" s="156" t="s">
        <v>185</v>
      </c>
      <c r="P9" s="116">
        <v>3693</v>
      </c>
      <c r="Q9" s="116"/>
      <c r="R9" s="116"/>
    </row>
    <row r="10" spans="12:21">
      <c r="O10" s="156" t="s">
        <v>186</v>
      </c>
      <c r="P10" s="116">
        <v>3666</v>
      </c>
      <c r="Q10" s="116"/>
      <c r="R10" s="116"/>
    </row>
    <row r="11" spans="12:21">
      <c r="O11" s="156" t="s">
        <v>187</v>
      </c>
      <c r="P11" s="116">
        <v>2657</v>
      </c>
      <c r="Q11" s="116"/>
      <c r="R11" s="116"/>
    </row>
    <row r="12" spans="12:21">
      <c r="O12" s="156" t="s">
        <v>188</v>
      </c>
      <c r="P12" s="116">
        <v>2523</v>
      </c>
      <c r="Q12" s="116"/>
      <c r="R12" s="116"/>
    </row>
    <row r="13" spans="12:21">
      <c r="O13" s="156" t="s">
        <v>189</v>
      </c>
      <c r="P13" s="116">
        <v>1981</v>
      </c>
      <c r="Q13" s="116"/>
      <c r="R13" s="116"/>
    </row>
    <row r="14" spans="12:21">
      <c r="O14" s="156" t="s">
        <v>190</v>
      </c>
      <c r="P14" s="116">
        <v>1445</v>
      </c>
      <c r="Q14" s="116"/>
      <c r="R14" s="116"/>
    </row>
    <row r="15" spans="12:21">
      <c r="O15" s="156" t="s">
        <v>191</v>
      </c>
      <c r="P15" s="116">
        <v>1283</v>
      </c>
      <c r="Q15" s="116"/>
      <c r="R15" s="116"/>
    </row>
    <row r="16" spans="12:21">
      <c r="O16" s="156" t="s">
        <v>192</v>
      </c>
      <c r="P16" s="116">
        <v>1250</v>
      </c>
      <c r="Q16" s="116"/>
      <c r="R16" s="116"/>
    </row>
    <row r="17" spans="15:18">
      <c r="O17" s="156" t="s">
        <v>193</v>
      </c>
      <c r="P17" s="116">
        <v>1187</v>
      </c>
      <c r="Q17" s="116"/>
      <c r="R17" s="116"/>
    </row>
    <row r="18" spans="15:18">
      <c r="P18" s="116">
        <f>SUM(P7:P17)</f>
        <v>31273</v>
      </c>
      <c r="Q18" s="116">
        <f t="shared" ref="Q18" si="1">SUM(Q7:Q17)</f>
        <v>2012</v>
      </c>
      <c r="R18" s="116"/>
    </row>
    <row r="35" spans="4:4">
      <c r="D35" t="s">
        <v>195</v>
      </c>
    </row>
  </sheetData>
  <mergeCells count="1">
    <mergeCell ref="L6:R6"/>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19" workbookViewId="0">
      <selection activeCell="G48" sqref="G48"/>
    </sheetView>
  </sheetViews>
  <sheetFormatPr baseColWidth="10" defaultColWidth="10.83203125" defaultRowHeight="12" x14ac:dyDescent="0"/>
  <cols>
    <col min="1" max="16384" width="10.83203125" style="109"/>
  </cols>
  <sheetData>
    <row r="1" spans="1:7">
      <c r="A1" s="107" t="s">
        <v>114</v>
      </c>
    </row>
    <row r="3" spans="1:7">
      <c r="A3" s="114" t="s">
        <v>113</v>
      </c>
      <c r="D3" s="108">
        <v>41455</v>
      </c>
    </row>
    <row r="4" spans="1:7">
      <c r="A4" s="109" t="s">
        <v>86</v>
      </c>
      <c r="D4" s="129">
        <v>37800</v>
      </c>
      <c r="F4" s="109" t="s">
        <v>161</v>
      </c>
      <c r="G4" s="110">
        <v>31532</v>
      </c>
    </row>
    <row r="5" spans="1:7">
      <c r="A5" s="109" t="s">
        <v>82</v>
      </c>
      <c r="D5" s="129">
        <v>5214</v>
      </c>
    </row>
    <row r="6" spans="1:7">
      <c r="A6" s="109" t="s">
        <v>83</v>
      </c>
      <c r="D6" s="111">
        <f>SUM(D4:D5)</f>
        <v>43014</v>
      </c>
    </row>
    <row r="7" spans="1:7">
      <c r="D7" s="110"/>
    </row>
    <row r="8" spans="1:7">
      <c r="A8" s="109" t="s">
        <v>84</v>
      </c>
      <c r="D8" s="129">
        <v>2436</v>
      </c>
    </row>
    <row r="9" spans="1:7">
      <c r="A9" s="109" t="s">
        <v>85</v>
      </c>
      <c r="D9" s="129">
        <v>31275</v>
      </c>
    </row>
    <row r="10" spans="1:7">
      <c r="A10" s="109" t="s">
        <v>87</v>
      </c>
      <c r="D10" s="111">
        <f>SUM(D8:D9)</f>
        <v>33711</v>
      </c>
    </row>
    <row r="11" spans="1:7">
      <c r="D11" s="110"/>
    </row>
    <row r="12" spans="1:7">
      <c r="D12" s="110"/>
    </row>
    <row r="13" spans="1:7">
      <c r="A13" s="109" t="s">
        <v>88</v>
      </c>
      <c r="D13" s="110">
        <f>D6</f>
        <v>43014</v>
      </c>
    </row>
    <row r="14" spans="1:7">
      <c r="A14" s="109" t="s">
        <v>90</v>
      </c>
      <c r="D14" s="110">
        <f>-D10</f>
        <v>-33711</v>
      </c>
    </row>
    <row r="15" spans="1:7">
      <c r="A15" s="112" t="s">
        <v>89</v>
      </c>
      <c r="B15" s="112"/>
      <c r="C15" s="112"/>
      <c r="D15" s="113">
        <f>SUM(D13:D14)</f>
        <v>9303</v>
      </c>
    </row>
    <row r="19" spans="1:4">
      <c r="A19" s="114" t="s">
        <v>96</v>
      </c>
    </row>
    <row r="20" spans="1:4">
      <c r="A20" s="106" t="s">
        <v>91</v>
      </c>
    </row>
    <row r="21" spans="1:4">
      <c r="A21" s="109" t="s">
        <v>92</v>
      </c>
      <c r="D21" s="130">
        <v>37860</v>
      </c>
    </row>
    <row r="22" spans="1:4">
      <c r="A22" s="109" t="s">
        <v>93</v>
      </c>
      <c r="D22" s="131">
        <v>19.34</v>
      </c>
    </row>
    <row r="23" spans="1:4">
      <c r="A23" s="105" t="s">
        <v>94</v>
      </c>
    </row>
    <row r="24" spans="1:4">
      <c r="A24" s="109" t="s">
        <v>97</v>
      </c>
      <c r="D24" s="115">
        <f ca="1">'1 Pg Model'!M38</f>
        <v>31.644419095305956</v>
      </c>
    </row>
    <row r="25" spans="1:4">
      <c r="A25" s="109" t="s">
        <v>98</v>
      </c>
      <c r="D25" s="117" t="str">
        <f ca="1">IF(D24&gt;D22,"Y","N")</f>
        <v>Y</v>
      </c>
    </row>
    <row r="26" spans="1:4">
      <c r="A26" s="109" t="s">
        <v>99</v>
      </c>
      <c r="D26" s="110">
        <f ca="1">IF(D25="N",0,D21*D22)</f>
        <v>732212.4</v>
      </c>
    </row>
    <row r="27" spans="1:4">
      <c r="A27" s="109" t="s">
        <v>100</v>
      </c>
      <c r="D27" s="116">
        <f ca="1">D26/D24</f>
        <v>23138.753086120465</v>
      </c>
    </row>
    <row r="28" spans="1:4">
      <c r="A28" s="118" t="s">
        <v>101</v>
      </c>
      <c r="B28" s="118"/>
      <c r="C28" s="118"/>
      <c r="D28" s="119">
        <f ca="1">IF(D25="N",0,D21-D27)</f>
        <v>14721.246913879535</v>
      </c>
    </row>
    <row r="30" spans="1:4">
      <c r="A30" s="106" t="s">
        <v>95</v>
      </c>
    </row>
    <row r="31" spans="1:4">
      <c r="A31" s="109" t="s">
        <v>92</v>
      </c>
      <c r="C31" s="114"/>
      <c r="D31" s="130">
        <v>382955</v>
      </c>
    </row>
    <row r="32" spans="1:4">
      <c r="A32" s="109" t="s">
        <v>93</v>
      </c>
      <c r="D32" s="131">
        <v>24</v>
      </c>
    </row>
    <row r="33" spans="1:10">
      <c r="A33" s="105" t="s">
        <v>94</v>
      </c>
    </row>
    <row r="34" spans="1:10">
      <c r="A34" s="109" t="s">
        <v>97</v>
      </c>
      <c r="D34" s="115">
        <f ca="1">D24</f>
        <v>31.644419095305956</v>
      </c>
    </row>
    <row r="35" spans="1:10">
      <c r="A35" s="109" t="s">
        <v>98</v>
      </c>
      <c r="D35" s="117" t="str">
        <f ca="1">IF(D34&gt;D32,"Y","N")</f>
        <v>Y</v>
      </c>
    </row>
    <row r="36" spans="1:10">
      <c r="A36" s="109" t="s">
        <v>99</v>
      </c>
      <c r="D36" s="110">
        <f ca="1">IF(D35="N",0,D31*D32)</f>
        <v>9190920</v>
      </c>
    </row>
    <row r="37" spans="1:10">
      <c r="A37" s="109" t="s">
        <v>100</v>
      </c>
      <c r="D37" s="116">
        <f ca="1">D36/D34</f>
        <v>290443.63153954549</v>
      </c>
    </row>
    <row r="38" spans="1:10">
      <c r="A38" s="118" t="s">
        <v>101</v>
      </c>
      <c r="B38" s="118"/>
      <c r="C38" s="118"/>
      <c r="D38" s="119">
        <f ca="1">IF(D35="N",0,D31-D37)</f>
        <v>92511.368460454512</v>
      </c>
    </row>
    <row r="42" spans="1:10">
      <c r="A42" s="114" t="s">
        <v>112</v>
      </c>
      <c r="G42" s="120" t="s">
        <v>110</v>
      </c>
      <c r="H42" s="120" t="s">
        <v>108</v>
      </c>
      <c r="I42" s="120" t="s">
        <v>109</v>
      </c>
      <c r="J42" s="120" t="s">
        <v>111</v>
      </c>
    </row>
    <row r="43" spans="1:10">
      <c r="A43" s="109" t="s">
        <v>104</v>
      </c>
      <c r="G43" s="129">
        <v>58986</v>
      </c>
      <c r="H43" s="129">
        <v>25383</v>
      </c>
      <c r="I43" s="129">
        <v>27813</v>
      </c>
      <c r="J43" s="110">
        <f t="shared" ref="J43:J48" si="0">G43+H43-I43</f>
        <v>56556</v>
      </c>
    </row>
    <row r="44" spans="1:10">
      <c r="A44" s="109" t="s">
        <v>105</v>
      </c>
      <c r="G44" s="129">
        <v>-11334</v>
      </c>
      <c r="H44" s="129">
        <v>-4505</v>
      </c>
      <c r="I44" s="129">
        <v>-4759</v>
      </c>
      <c r="J44" s="110">
        <f t="shared" si="0"/>
        <v>-11080</v>
      </c>
    </row>
    <row r="45" spans="1:10">
      <c r="A45" s="109" t="s">
        <v>106</v>
      </c>
      <c r="G45" s="129">
        <v>-16616</v>
      </c>
      <c r="H45" s="129">
        <v>-6808</v>
      </c>
      <c r="I45" s="129">
        <v>-7343</v>
      </c>
      <c r="J45" s="110">
        <f t="shared" si="0"/>
        <v>-16081</v>
      </c>
    </row>
    <row r="46" spans="1:10">
      <c r="A46" s="109" t="s">
        <v>107</v>
      </c>
      <c r="G46" s="129">
        <v>-7870</v>
      </c>
      <c r="H46" s="129">
        <v>-3240</v>
      </c>
      <c r="I46" s="129">
        <v>-3574</v>
      </c>
      <c r="J46" s="110">
        <f t="shared" si="0"/>
        <v>-7536</v>
      </c>
    </row>
    <row r="47" spans="1:10">
      <c r="A47" s="109" t="s">
        <v>117</v>
      </c>
      <c r="G47" s="110">
        <f>G51</f>
        <v>2211</v>
      </c>
      <c r="H47" s="110">
        <f>H51</f>
        <v>797</v>
      </c>
      <c r="I47" s="110">
        <f>I51</f>
        <v>1092</v>
      </c>
      <c r="J47" s="110">
        <f t="shared" si="0"/>
        <v>1916</v>
      </c>
    </row>
    <row r="48" spans="1:10">
      <c r="A48" s="109" t="s">
        <v>116</v>
      </c>
      <c r="G48" s="129">
        <f>5400-5175</f>
        <v>225</v>
      </c>
      <c r="H48" s="129">
        <f>2500-2359</f>
        <v>141</v>
      </c>
      <c r="I48" s="129">
        <f>2800-2678</f>
        <v>122</v>
      </c>
      <c r="J48" s="110">
        <f t="shared" si="0"/>
        <v>244</v>
      </c>
    </row>
    <row r="49" spans="1:10">
      <c r="A49" s="112" t="s">
        <v>115</v>
      </c>
      <c r="B49" s="112"/>
      <c r="C49" s="112"/>
      <c r="D49" s="112"/>
      <c r="E49" s="112"/>
      <c r="F49" s="112"/>
      <c r="G49" s="113">
        <f>SUM(G43:G48)</f>
        <v>25602</v>
      </c>
      <c r="H49" s="113">
        <f>SUM(H43:H48)</f>
        <v>11768</v>
      </c>
      <c r="I49" s="113">
        <f>SUM(I43:I48)</f>
        <v>13351</v>
      </c>
      <c r="J49" s="113">
        <f>SUM(J43:J48)</f>
        <v>24019</v>
      </c>
    </row>
    <row r="51" spans="1:10" ht="12" customHeight="1">
      <c r="A51" s="109" t="s">
        <v>50</v>
      </c>
      <c r="G51" s="129">
        <f>7611-G52</f>
        <v>2211</v>
      </c>
      <c r="H51" s="129">
        <f>3297-H52</f>
        <v>797</v>
      </c>
      <c r="I51" s="129">
        <f>3892-I52</f>
        <v>1092</v>
      </c>
      <c r="J51" s="110">
        <f>G51+H51-I51</f>
        <v>1916</v>
      </c>
    </row>
    <row r="52" spans="1:10" ht="12" customHeight="1">
      <c r="A52" s="109" t="s">
        <v>119</v>
      </c>
      <c r="G52" s="129">
        <v>5400</v>
      </c>
      <c r="H52" s="129">
        <v>2500</v>
      </c>
      <c r="I52" s="129">
        <v>2800</v>
      </c>
      <c r="J52" s="110">
        <f>G52+H52-I52</f>
        <v>5100</v>
      </c>
    </row>
    <row r="53" spans="1:10" ht="12" customHeight="1">
      <c r="A53" s="109" t="s">
        <v>118</v>
      </c>
      <c r="G53" s="129">
        <v>1327</v>
      </c>
      <c r="H53" s="129">
        <v>511</v>
      </c>
      <c r="I53" s="129">
        <v>548</v>
      </c>
      <c r="J53" s="110">
        <f>G53+H53-I53</f>
        <v>1290</v>
      </c>
    </row>
    <row r="55" spans="1:10">
      <c r="A55" s="114" t="s">
        <v>120</v>
      </c>
      <c r="H55" s="120" t="s">
        <v>126</v>
      </c>
      <c r="I55" s="120" t="s">
        <v>110</v>
      </c>
    </row>
    <row r="56" spans="1:10">
      <c r="A56" s="109" t="s">
        <v>121</v>
      </c>
      <c r="H56" s="129">
        <v>13058</v>
      </c>
      <c r="I56" s="129">
        <v>12378</v>
      </c>
    </row>
    <row r="57" spans="1:10">
      <c r="A57" s="109" t="s">
        <v>122</v>
      </c>
      <c r="H57" s="129">
        <v>6610</v>
      </c>
      <c r="I57" s="129">
        <v>7063</v>
      </c>
    </row>
    <row r="58" spans="1:10">
      <c r="A58" s="109" t="s">
        <v>123</v>
      </c>
      <c r="H58" s="129">
        <v>9380</v>
      </c>
      <c r="I58" s="129">
        <v>9196</v>
      </c>
    </row>
    <row r="59" spans="1:10">
      <c r="A59" s="109" t="s">
        <v>124</v>
      </c>
      <c r="H59" s="129">
        <v>5317</v>
      </c>
      <c r="I59" s="129">
        <v>70</v>
      </c>
    </row>
    <row r="60" spans="1:10">
      <c r="A60" s="109" t="s">
        <v>125</v>
      </c>
      <c r="H60" s="111">
        <f>SUM(H56:H59)</f>
        <v>34365</v>
      </c>
      <c r="I60" s="111">
        <f>SUM(I56:I59)</f>
        <v>28707</v>
      </c>
    </row>
    <row r="62" spans="1:10">
      <c r="A62" s="109" t="s">
        <v>127</v>
      </c>
      <c r="H62" s="129">
        <v>3678</v>
      </c>
      <c r="I62" s="129">
        <v>4264</v>
      </c>
    </row>
    <row r="63" spans="1:10">
      <c r="A63" s="109" t="s">
        <v>128</v>
      </c>
      <c r="H63" s="129">
        <v>1796</v>
      </c>
      <c r="I63" s="129">
        <v>1734</v>
      </c>
    </row>
    <row r="64" spans="1:10">
      <c r="A64" s="109" t="s">
        <v>129</v>
      </c>
      <c r="H64" s="129">
        <v>1009</v>
      </c>
      <c r="I64" s="129">
        <v>1010</v>
      </c>
    </row>
    <row r="65" spans="1:9">
      <c r="A65" s="109" t="s">
        <v>130</v>
      </c>
      <c r="H65" s="129">
        <v>2120</v>
      </c>
      <c r="I65" s="129">
        <v>2046</v>
      </c>
    </row>
    <row r="66" spans="1:9">
      <c r="A66" s="109" t="s">
        <v>131</v>
      </c>
      <c r="H66" s="129">
        <v>15066</v>
      </c>
      <c r="I66" s="129">
        <v>13141</v>
      </c>
    </row>
    <row r="67" spans="1:9">
      <c r="A67" s="109" t="s">
        <v>132</v>
      </c>
      <c r="H67" s="129">
        <v>1224</v>
      </c>
      <c r="I67" s="129">
        <v>0</v>
      </c>
    </row>
    <row r="68" spans="1:9">
      <c r="A68" s="109" t="s">
        <v>133</v>
      </c>
      <c r="H68" s="111">
        <f>SUM(H62:H67)</f>
        <v>24893</v>
      </c>
      <c r="I68" s="111">
        <f>SUM(I62:I67)</f>
        <v>22195</v>
      </c>
    </row>
    <row r="70" spans="1:9">
      <c r="A70" s="109" t="s">
        <v>134</v>
      </c>
      <c r="H70" s="110">
        <f>H60-H68</f>
        <v>9472</v>
      </c>
      <c r="I70" s="110">
        <f>I60-I68</f>
        <v>6512</v>
      </c>
    </row>
    <row r="71" spans="1:9">
      <c r="A71" s="109" t="s">
        <v>135</v>
      </c>
      <c r="I71" s="110">
        <f>I70-H70</f>
        <v>-2960</v>
      </c>
    </row>
    <row r="72" spans="1:9">
      <c r="A72" s="118" t="s">
        <v>136</v>
      </c>
      <c r="B72" s="118"/>
      <c r="C72" s="118"/>
      <c r="D72" s="118"/>
      <c r="E72" s="118"/>
      <c r="F72" s="118"/>
      <c r="G72" s="118"/>
      <c r="H72" s="118"/>
      <c r="I72" s="121">
        <f>I71/G43</f>
        <v>-5.0181398976028212E-2</v>
      </c>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2"/>
  <sheetViews>
    <sheetView tabSelected="1" workbookViewId="0">
      <selection activeCell="L47" sqref="L47"/>
    </sheetView>
  </sheetViews>
  <sheetFormatPr baseColWidth="10" defaultColWidth="10.83203125" defaultRowHeight="12" x14ac:dyDescent="0"/>
  <cols>
    <col min="1" max="2" width="3.83203125" style="133" customWidth="1"/>
    <col min="3" max="3" width="8.5" style="133" customWidth="1"/>
    <col min="4" max="4" width="10.83203125" style="133"/>
    <col min="5" max="5" width="3.83203125" style="133" customWidth="1"/>
    <col min="6" max="6" width="10.83203125" style="133"/>
    <col min="7" max="7" width="1" style="133" customWidth="1"/>
    <col min="8" max="8" width="10.83203125" style="133"/>
    <col min="9" max="9" width="1" style="133" customWidth="1"/>
    <col min="10" max="10" width="10.83203125" style="133"/>
    <col min="11" max="11" width="1" style="133" customWidth="1"/>
    <col min="12" max="12" width="10.83203125" style="133"/>
    <col min="13" max="13" width="1" style="133" customWidth="1"/>
    <col min="14" max="14" width="10.83203125" style="133"/>
    <col min="15" max="15" width="1" style="133" customWidth="1"/>
    <col min="16" max="16" width="10.83203125" style="133"/>
    <col min="17" max="17" width="1" style="133" customWidth="1"/>
    <col min="18" max="18" width="10.83203125" style="133"/>
    <col min="19" max="19" width="1" style="133" customWidth="1"/>
    <col min="20" max="16384" width="10.83203125" style="133"/>
  </cols>
  <sheetData>
    <row r="2" spans="2:20">
      <c r="B2" s="122" t="s">
        <v>138</v>
      </c>
      <c r="D2" s="132"/>
      <c r="F2" s="132" t="s">
        <v>34</v>
      </c>
      <c r="H2" s="132" t="str">
        <f>"Year " &amp; TEXT(H3-$H$3+1, "0")</f>
        <v>Year 1</v>
      </c>
      <c r="J2" s="132" t="str">
        <f>"Year " &amp; TEXT(J3-$H$3+1, "0")</f>
        <v>Year 2</v>
      </c>
      <c r="L2" s="132" t="str">
        <f>"Year " &amp; TEXT(L3-$H$3+1, "0")</f>
        <v>Year 3</v>
      </c>
      <c r="N2" s="132" t="str">
        <f>"Year " &amp; TEXT(N3-$H$3+1, "0")</f>
        <v>Year 4</v>
      </c>
      <c r="P2" s="132" t="str">
        <f>"Year " &amp; TEXT(P3-$H$3+1, "0")</f>
        <v>Year 5</v>
      </c>
      <c r="R2" s="132" t="str">
        <f>"Year " &amp; TEXT(R3-$H$3+1, "0")</f>
        <v>Year 6</v>
      </c>
      <c r="T2" s="132" t="str">
        <f>"Year " &amp; TEXT(T3-$H$3+1, "0")</f>
        <v>Year 7</v>
      </c>
    </row>
    <row r="3" spans="2:20" ht="13">
      <c r="B3" s="132"/>
      <c r="D3" s="132"/>
      <c r="F3" s="144">
        <v>41455</v>
      </c>
      <c r="G3" s="145"/>
      <c r="H3" s="134">
        <v>2013</v>
      </c>
      <c r="J3" s="134">
        <f>H3+1</f>
        <v>2014</v>
      </c>
      <c r="L3" s="134">
        <f>J3+1</f>
        <v>2015</v>
      </c>
      <c r="N3" s="134">
        <f>L3+1</f>
        <v>2016</v>
      </c>
      <c r="P3" s="134">
        <f>N3+1</f>
        <v>2017</v>
      </c>
      <c r="R3" s="134">
        <f>P3+1</f>
        <v>2018</v>
      </c>
      <c r="T3" s="134">
        <f>R3+1</f>
        <v>2019</v>
      </c>
    </row>
    <row r="4" spans="2:20">
      <c r="B4" s="132"/>
      <c r="D4" s="132"/>
      <c r="F4" s="135"/>
      <c r="H4" s="136"/>
      <c r="J4" s="132"/>
      <c r="L4" s="132"/>
      <c r="N4" s="132"/>
      <c r="P4" s="132"/>
      <c r="R4" s="132"/>
      <c r="T4" s="132"/>
    </row>
    <row r="5" spans="2:20">
      <c r="B5" s="137" t="s">
        <v>0</v>
      </c>
      <c r="D5" s="137"/>
      <c r="F5" s="138">
        <f>'1 Pg Model'!K66</f>
        <v>56556</v>
      </c>
      <c r="G5" s="142">
        <f>'1 Pg Model'!L66</f>
        <v>0</v>
      </c>
      <c r="H5" s="138">
        <f>'1 Pg Model'!M66</f>
        <v>57121.56</v>
      </c>
      <c r="I5" s="142">
        <f>'1 Pg Model'!N66</f>
        <v>0</v>
      </c>
      <c r="J5" s="138">
        <f>'1 Pg Model'!O66</f>
        <v>57692.775600000001</v>
      </c>
      <c r="K5" s="142">
        <f>'1 Pg Model'!P66</f>
        <v>0</v>
      </c>
      <c r="L5" s="138">
        <f>'1 Pg Model'!Q66</f>
        <v>58269.703355999998</v>
      </c>
      <c r="M5" s="142">
        <f>'1 Pg Model'!R66</f>
        <v>0</v>
      </c>
      <c r="N5" s="138">
        <f>'1 Pg Model'!S66</f>
        <v>60600.491490239998</v>
      </c>
      <c r="O5" s="142">
        <f>'1 Pg Model'!T66</f>
        <v>0</v>
      </c>
      <c r="P5" s="138">
        <f>'1 Pg Model'!U66</f>
        <v>63024.511149849597</v>
      </c>
      <c r="Q5" s="142">
        <f>'1 Pg Model'!V66</f>
        <v>0</v>
      </c>
      <c r="R5" s="138">
        <f>'1 Pg Model'!W66</f>
        <v>65545.491595843589</v>
      </c>
      <c r="S5" s="140">
        <f>'1 Pg Model'!X66</f>
        <v>0</v>
      </c>
      <c r="T5" s="138">
        <f>'1 Pg Model'!Y66</f>
        <v>68167.311259677328</v>
      </c>
    </row>
    <row r="6" spans="2:20">
      <c r="B6" s="122" t="s">
        <v>32</v>
      </c>
      <c r="D6" s="122"/>
      <c r="F6" s="141" t="str">
        <f>'1 Pg Model'!K67</f>
        <v>––</v>
      </c>
      <c r="G6" s="142">
        <f>'1 Pg Model'!L67</f>
        <v>0</v>
      </c>
      <c r="H6" s="139">
        <f>'1 Pg Model'!M67</f>
        <v>0.01</v>
      </c>
      <c r="I6" s="142">
        <f>'1 Pg Model'!N67</f>
        <v>0</v>
      </c>
      <c r="J6" s="139">
        <f>'1 Pg Model'!O67</f>
        <v>0.01</v>
      </c>
      <c r="K6" s="142">
        <f>'1 Pg Model'!P67</f>
        <v>0</v>
      </c>
      <c r="L6" s="139">
        <f>'1 Pg Model'!Q67</f>
        <v>0.01</v>
      </c>
      <c r="M6" s="142">
        <f>'1 Pg Model'!R67</f>
        <v>0</v>
      </c>
      <c r="N6" s="139">
        <f>'1 Pg Model'!S67</f>
        <v>0.04</v>
      </c>
      <c r="O6" s="142">
        <f>'1 Pg Model'!T67</f>
        <v>0</v>
      </c>
      <c r="P6" s="139">
        <f>'1 Pg Model'!U67</f>
        <v>0.04</v>
      </c>
      <c r="Q6" s="142">
        <f>'1 Pg Model'!V67</f>
        <v>0</v>
      </c>
      <c r="R6" s="139">
        <f>'1 Pg Model'!W67</f>
        <v>0.04</v>
      </c>
      <c r="S6" s="140">
        <f>'1 Pg Model'!X67</f>
        <v>0</v>
      </c>
      <c r="T6" s="139">
        <f>'1 Pg Model'!Y67</f>
        <v>0.04</v>
      </c>
    </row>
    <row r="7" spans="2:20">
      <c r="B7" s="122"/>
      <c r="D7" s="122"/>
      <c r="F7" s="141"/>
      <c r="G7" s="142"/>
      <c r="H7" s="139"/>
      <c r="I7" s="142"/>
      <c r="J7" s="139"/>
      <c r="K7" s="142"/>
      <c r="L7" s="139"/>
      <c r="M7" s="142"/>
      <c r="N7" s="139"/>
      <c r="O7" s="142"/>
      <c r="P7" s="139"/>
      <c r="Q7" s="142"/>
      <c r="R7" s="139"/>
      <c r="S7" s="140"/>
      <c r="T7" s="139"/>
    </row>
    <row r="8" spans="2:20">
      <c r="B8" s="137" t="s">
        <v>171</v>
      </c>
      <c r="D8" s="122"/>
      <c r="F8" s="138">
        <f>Backup!J44</f>
        <v>-11080</v>
      </c>
      <c r="G8" s="142"/>
      <c r="H8" s="143">
        <f>H5*H10-H5</f>
        <v>-11190.799999999996</v>
      </c>
      <c r="I8" s="142"/>
      <c r="J8" s="143">
        <f>J5*J10-J5</f>
        <v>-11302.707999999999</v>
      </c>
      <c r="K8" s="142"/>
      <c r="L8" s="143">
        <f>L5*L10-L5</f>
        <v>-11415.735079999999</v>
      </c>
      <c r="M8" s="142"/>
      <c r="N8" s="143">
        <f>N5*N10-N5</f>
        <v>-11872.364483199999</v>
      </c>
      <c r="O8" s="142"/>
      <c r="P8" s="143">
        <f>P5*P10-P5</f>
        <v>-12347.259062527999</v>
      </c>
      <c r="Q8" s="142"/>
      <c r="R8" s="143">
        <f>R5*R10-R5</f>
        <v>-12841.149425029122</v>
      </c>
      <c r="S8" s="140"/>
      <c r="T8" s="143">
        <f>T5*T10-T5</f>
        <v>-13354.795402030279</v>
      </c>
    </row>
    <row r="9" spans="2:20">
      <c r="B9" s="137" t="s">
        <v>172</v>
      </c>
      <c r="D9" s="122"/>
      <c r="F9" s="138">
        <f>F5+F8</f>
        <v>45476</v>
      </c>
      <c r="G9" s="142"/>
      <c r="H9" s="138">
        <f>H5+H8</f>
        <v>45930.76</v>
      </c>
      <c r="I9" s="142"/>
      <c r="J9" s="138">
        <f>J5+J8</f>
        <v>46390.067600000002</v>
      </c>
      <c r="K9" s="142"/>
      <c r="L9" s="138">
        <f>L5+L8</f>
        <v>46853.968276</v>
      </c>
      <c r="M9" s="142"/>
      <c r="N9" s="138">
        <f>N5+N8</f>
        <v>48728.127007039999</v>
      </c>
      <c r="O9" s="142"/>
      <c r="P9" s="138">
        <f>P5+P8</f>
        <v>50677.252087321598</v>
      </c>
      <c r="Q9" s="142"/>
      <c r="R9" s="138">
        <f>R5+R8</f>
        <v>52704.342170814467</v>
      </c>
      <c r="S9" s="140"/>
      <c r="T9" s="138">
        <f>T5+T8</f>
        <v>54812.515857647049</v>
      </c>
    </row>
    <row r="10" spans="2:20">
      <c r="B10" s="122" t="s">
        <v>173</v>
      </c>
      <c r="D10" s="122"/>
      <c r="F10" s="139">
        <f>F9/F$5</f>
        <v>0.80408798359148459</v>
      </c>
      <c r="G10" s="142"/>
      <c r="H10" s="139">
        <f>F10</f>
        <v>0.80408798359148459</v>
      </c>
      <c r="I10" s="142"/>
      <c r="J10" s="139">
        <f>H10</f>
        <v>0.80408798359148459</v>
      </c>
      <c r="K10" s="142"/>
      <c r="L10" s="139">
        <f>J10</f>
        <v>0.80408798359148459</v>
      </c>
      <c r="M10" s="142"/>
      <c r="N10" s="139">
        <f>L10</f>
        <v>0.80408798359148459</v>
      </c>
      <c r="O10" s="142"/>
      <c r="P10" s="139">
        <f>N10</f>
        <v>0.80408798359148459</v>
      </c>
      <c r="Q10" s="142"/>
      <c r="R10" s="139">
        <f>P10</f>
        <v>0.80408798359148459</v>
      </c>
      <c r="S10" s="140"/>
      <c r="T10" s="139">
        <f>R10</f>
        <v>0.80408798359148459</v>
      </c>
    </row>
    <row r="11" spans="2:20">
      <c r="B11" s="122"/>
      <c r="D11" s="122"/>
      <c r="F11" s="139"/>
      <c r="G11" s="142"/>
      <c r="H11" s="139"/>
      <c r="I11" s="142"/>
      <c r="J11" s="139"/>
      <c r="K11" s="142"/>
      <c r="L11" s="139"/>
      <c r="M11" s="142"/>
      <c r="N11" s="139"/>
      <c r="O11" s="142"/>
      <c r="P11" s="139"/>
      <c r="Q11" s="142"/>
      <c r="R11" s="139"/>
      <c r="S11" s="140"/>
      <c r="T11" s="139"/>
    </row>
    <row r="12" spans="2:20">
      <c r="B12" s="137" t="s">
        <v>174</v>
      </c>
      <c r="D12" s="122"/>
      <c r="F12" s="138">
        <f>Backup!J45</f>
        <v>-16081</v>
      </c>
      <c r="G12" s="142"/>
      <c r="H12" s="138">
        <f>-H$5*H13</f>
        <v>-16241.81</v>
      </c>
      <c r="I12" s="142"/>
      <c r="J12" s="138">
        <f>-J$5*J13</f>
        <v>-16404.2281</v>
      </c>
      <c r="K12" s="142"/>
      <c r="L12" s="138">
        <f>-L$5*L13</f>
        <v>-16568.270380999998</v>
      </c>
      <c r="M12" s="142"/>
      <c r="N12" s="138">
        <f>-N$5*N13</f>
        <v>-17231.001196239999</v>
      </c>
      <c r="O12" s="142"/>
      <c r="P12" s="138">
        <f>-P$5*P13</f>
        <v>-17920.241244089597</v>
      </c>
      <c r="Q12" s="142"/>
      <c r="R12" s="138">
        <f>-R$5*R13</f>
        <v>-18637.050893853186</v>
      </c>
      <c r="S12" s="140"/>
      <c r="T12" s="138">
        <f>-T$5*T13</f>
        <v>-19382.532929607311</v>
      </c>
    </row>
    <row r="13" spans="2:20">
      <c r="B13" s="122" t="s">
        <v>177</v>
      </c>
      <c r="D13" s="122"/>
      <c r="F13" s="139">
        <f>-F12/F$5</f>
        <v>0.28433764764127589</v>
      </c>
      <c r="G13" s="142"/>
      <c r="H13" s="139">
        <f>F13</f>
        <v>0.28433764764127589</v>
      </c>
      <c r="I13" s="142"/>
      <c r="J13" s="139">
        <f>H13</f>
        <v>0.28433764764127589</v>
      </c>
      <c r="K13" s="142"/>
      <c r="L13" s="139">
        <f>J13</f>
        <v>0.28433764764127589</v>
      </c>
      <c r="M13" s="142"/>
      <c r="N13" s="139">
        <f>L13</f>
        <v>0.28433764764127589</v>
      </c>
      <c r="O13" s="142"/>
      <c r="P13" s="139">
        <f>N13</f>
        <v>0.28433764764127589</v>
      </c>
      <c r="Q13" s="142"/>
      <c r="R13" s="139">
        <f>P13</f>
        <v>0.28433764764127589</v>
      </c>
      <c r="S13" s="140"/>
      <c r="T13" s="139">
        <f>R13</f>
        <v>0.28433764764127589</v>
      </c>
    </row>
    <row r="14" spans="2:20">
      <c r="B14" s="137" t="s">
        <v>175</v>
      </c>
      <c r="D14" s="122"/>
      <c r="F14" s="138">
        <f>Backup!J46</f>
        <v>-7536</v>
      </c>
      <c r="G14" s="142"/>
      <c r="H14" s="138">
        <f>-H$5*H15</f>
        <v>-7611.3599999999988</v>
      </c>
      <c r="I14" s="142"/>
      <c r="J14" s="138">
        <f>-J$5*J15</f>
        <v>-7687.4735999999994</v>
      </c>
      <c r="K14" s="142"/>
      <c r="L14" s="138">
        <f>-L$5*L15</f>
        <v>-7764.3483359999991</v>
      </c>
      <c r="M14" s="142"/>
      <c r="N14" s="138">
        <f>-N$5*N15</f>
        <v>-8074.9222694399987</v>
      </c>
      <c r="O14" s="142"/>
      <c r="P14" s="138">
        <f>-P$5*P15</f>
        <v>-8397.9191602175997</v>
      </c>
      <c r="Q14" s="142"/>
      <c r="R14" s="138">
        <f>-R$5*R15</f>
        <v>-8733.8359266263033</v>
      </c>
      <c r="S14" s="140"/>
      <c r="T14" s="138">
        <f>-T$5*T15</f>
        <v>-9083.1893636913555</v>
      </c>
    </row>
    <row r="15" spans="2:20">
      <c r="B15" s="122" t="s">
        <v>177</v>
      </c>
      <c r="D15" s="122"/>
      <c r="F15" s="139">
        <f>-F14/F$5</f>
        <v>0.1332484617016762</v>
      </c>
      <c r="G15" s="142"/>
      <c r="H15" s="139">
        <f>F15</f>
        <v>0.1332484617016762</v>
      </c>
      <c r="I15" s="142"/>
      <c r="J15" s="139">
        <f>H15</f>
        <v>0.1332484617016762</v>
      </c>
      <c r="K15" s="142"/>
      <c r="L15" s="139">
        <f>J15</f>
        <v>0.1332484617016762</v>
      </c>
      <c r="M15" s="142"/>
      <c r="N15" s="139">
        <f>L15</f>
        <v>0.1332484617016762</v>
      </c>
      <c r="O15" s="142"/>
      <c r="P15" s="139">
        <f>N15</f>
        <v>0.1332484617016762</v>
      </c>
      <c r="Q15" s="142"/>
      <c r="R15" s="139">
        <f>P15</f>
        <v>0.1332484617016762</v>
      </c>
      <c r="S15" s="140"/>
      <c r="T15" s="139">
        <f>R15</f>
        <v>0.1332484617016762</v>
      </c>
    </row>
    <row r="16" spans="2:20">
      <c r="B16" s="137" t="s">
        <v>176</v>
      </c>
      <c r="D16" s="122"/>
      <c r="F16" s="138">
        <f>F9+F12+F14</f>
        <v>21859</v>
      </c>
      <c r="G16" s="142"/>
      <c r="H16" s="138">
        <f>H9+H12+H14</f>
        <v>22077.590000000004</v>
      </c>
      <c r="I16" s="142"/>
      <c r="J16" s="138">
        <f>J9+J12+J14</f>
        <v>22298.365900000004</v>
      </c>
      <c r="K16" s="142"/>
      <c r="L16" s="138">
        <f>L9+L12+L14</f>
        <v>22521.349559000002</v>
      </c>
      <c r="M16" s="142"/>
      <c r="N16" s="138">
        <f>N9+N12+N14</f>
        <v>23422.203541360002</v>
      </c>
      <c r="O16" s="142"/>
      <c r="P16" s="138">
        <f>P9+P12+P14</f>
        <v>24359.091683014401</v>
      </c>
      <c r="Q16" s="142"/>
      <c r="R16" s="138">
        <f>R9+R12+R14</f>
        <v>25333.455350334978</v>
      </c>
      <c r="S16" s="140"/>
      <c r="T16" s="138">
        <f>T9+T12+T14</f>
        <v>26346.793564348383</v>
      </c>
    </row>
    <row r="17" spans="2:20">
      <c r="B17" s="122" t="s">
        <v>173</v>
      </c>
      <c r="D17" s="122"/>
      <c r="F17" s="139">
        <f>-F16/F$5</f>
        <v>-0.38650187424853244</v>
      </c>
      <c r="G17" s="142"/>
      <c r="H17" s="139">
        <f>F17</f>
        <v>-0.38650187424853244</v>
      </c>
      <c r="I17" s="142"/>
      <c r="J17" s="139">
        <f>H17</f>
        <v>-0.38650187424853244</v>
      </c>
      <c r="K17" s="142"/>
      <c r="L17" s="139">
        <f>J17</f>
        <v>-0.38650187424853244</v>
      </c>
      <c r="M17" s="142"/>
      <c r="N17" s="139">
        <f>L17</f>
        <v>-0.38650187424853244</v>
      </c>
      <c r="O17" s="142"/>
      <c r="P17" s="139">
        <f>N17</f>
        <v>-0.38650187424853244</v>
      </c>
      <c r="Q17" s="142"/>
      <c r="R17" s="139">
        <f>P17</f>
        <v>-0.38650187424853244</v>
      </c>
      <c r="S17" s="140"/>
      <c r="T17" s="139">
        <f>R17</f>
        <v>-0.38650187424853244</v>
      </c>
    </row>
    <row r="18" spans="2:20">
      <c r="B18" s="122"/>
      <c r="D18" s="122"/>
      <c r="F18" s="139"/>
      <c r="G18" s="142"/>
      <c r="H18" s="139"/>
      <c r="I18" s="142"/>
      <c r="J18" s="139"/>
      <c r="K18" s="142"/>
      <c r="L18" s="139"/>
      <c r="M18" s="142"/>
      <c r="N18" s="139"/>
      <c r="O18" s="142"/>
      <c r="P18" s="139"/>
      <c r="Q18" s="142"/>
      <c r="R18" s="139"/>
      <c r="S18" s="140"/>
      <c r="T18" s="139"/>
    </row>
    <row r="19" spans="2:20">
      <c r="B19" s="137" t="s">
        <v>178</v>
      </c>
      <c r="D19" s="122"/>
      <c r="F19" s="138">
        <f>Backup!J47+Backup!J48</f>
        <v>2160</v>
      </c>
      <c r="G19" s="142"/>
      <c r="H19" s="138">
        <f>-H$5*H20</f>
        <v>2181.6</v>
      </c>
      <c r="I19" s="142"/>
      <c r="J19" s="138">
        <f>-J$5*J20</f>
        <v>2203.4160000000002</v>
      </c>
      <c r="K19" s="142"/>
      <c r="L19" s="138">
        <f>-L$5*L20</f>
        <v>2225.4501599999999</v>
      </c>
      <c r="M19" s="142"/>
      <c r="N19" s="138">
        <f>-N$5*N20</f>
        <v>2314.4681664</v>
      </c>
      <c r="O19" s="142"/>
      <c r="P19" s="138">
        <f>-P$5*P20</f>
        <v>2407.046893056</v>
      </c>
      <c r="Q19" s="142"/>
      <c r="R19" s="138">
        <f>-R$5*R20</f>
        <v>2503.3287687782399</v>
      </c>
      <c r="S19" s="140"/>
      <c r="T19" s="138">
        <f>-T$5*T20</f>
        <v>2603.4619195293694</v>
      </c>
    </row>
    <row r="20" spans="2:20">
      <c r="B20" s="122" t="s">
        <v>173</v>
      </c>
      <c r="D20" s="122"/>
      <c r="F20" s="139">
        <f>-F19/F$5</f>
        <v>-3.8192234245703373E-2</v>
      </c>
      <c r="G20" s="142"/>
      <c r="H20" s="139">
        <f>F20</f>
        <v>-3.8192234245703373E-2</v>
      </c>
      <c r="I20" s="142"/>
      <c r="J20" s="139">
        <f>H20</f>
        <v>-3.8192234245703373E-2</v>
      </c>
      <c r="K20" s="142"/>
      <c r="L20" s="139">
        <f>J20</f>
        <v>-3.8192234245703373E-2</v>
      </c>
      <c r="M20" s="142"/>
      <c r="N20" s="139">
        <f>L20</f>
        <v>-3.8192234245703373E-2</v>
      </c>
      <c r="O20" s="142"/>
      <c r="P20" s="139">
        <f>N20</f>
        <v>-3.8192234245703373E-2</v>
      </c>
      <c r="Q20" s="142"/>
      <c r="R20" s="139">
        <f>P20</f>
        <v>-3.8192234245703373E-2</v>
      </c>
      <c r="S20" s="140"/>
      <c r="T20" s="139">
        <f>R20</f>
        <v>-3.8192234245703373E-2</v>
      </c>
    </row>
    <row r="21" spans="2:20">
      <c r="B21" s="146" t="s">
        <v>179</v>
      </c>
      <c r="C21" s="147"/>
      <c r="D21" s="146"/>
      <c r="E21" s="147"/>
      <c r="F21" s="148">
        <f>F16+F19</f>
        <v>24019</v>
      </c>
      <c r="G21" s="149">
        <f>'1 Pg Model'!L68</f>
        <v>0</v>
      </c>
      <c r="H21" s="148">
        <f>H16+H19</f>
        <v>24259.190000000002</v>
      </c>
      <c r="I21" s="149">
        <f>'1 Pg Model'!N68</f>
        <v>0</v>
      </c>
      <c r="J21" s="148">
        <f>J16+J19</f>
        <v>24501.781900000005</v>
      </c>
      <c r="K21" s="149">
        <f>'1 Pg Model'!P68</f>
        <v>0</v>
      </c>
      <c r="L21" s="148">
        <f>L16+L19</f>
        <v>24746.799719000002</v>
      </c>
      <c r="M21" s="149">
        <f>'1 Pg Model'!R68</f>
        <v>0</v>
      </c>
      <c r="N21" s="148">
        <f>N16+N19</f>
        <v>25736.671707760004</v>
      </c>
      <c r="O21" s="149">
        <f>'1 Pg Model'!T68</f>
        <v>0</v>
      </c>
      <c r="P21" s="148">
        <f>P16+P19</f>
        <v>26766.1385760704</v>
      </c>
      <c r="Q21" s="149">
        <f>'1 Pg Model'!V68</f>
        <v>0</v>
      </c>
      <c r="R21" s="148">
        <f>R16+R19</f>
        <v>27836.784119113217</v>
      </c>
      <c r="S21" s="147">
        <f>'1 Pg Model'!X68</f>
        <v>0</v>
      </c>
      <c r="T21" s="148">
        <f>T16+T19</f>
        <v>28950.255483877754</v>
      </c>
    </row>
    <row r="22" spans="2:20">
      <c r="B22" s="122" t="s">
        <v>33</v>
      </c>
      <c r="D22" s="122"/>
      <c r="F22" s="139">
        <f>'1 Pg Model'!K69</f>
        <v>0.42469410849423578</v>
      </c>
      <c r="G22" s="142">
        <f>'1 Pg Model'!L69</f>
        <v>0</v>
      </c>
      <c r="H22" s="139">
        <f>'1 Pg Model'!M69</f>
        <v>0.42469410849423578</v>
      </c>
      <c r="I22" s="142">
        <f>'1 Pg Model'!N69</f>
        <v>0</v>
      </c>
      <c r="J22" s="139">
        <f>'1 Pg Model'!O69</f>
        <v>0.42469410849423578</v>
      </c>
      <c r="K22" s="142">
        <f>'1 Pg Model'!P69</f>
        <v>0</v>
      </c>
      <c r="L22" s="139">
        <f>'1 Pg Model'!Q69</f>
        <v>0.42469410849423578</v>
      </c>
      <c r="M22" s="142">
        <f>'1 Pg Model'!R69</f>
        <v>0</v>
      </c>
      <c r="N22" s="139">
        <f>'1 Pg Model'!S69</f>
        <v>0.42469410849423578</v>
      </c>
      <c r="O22" s="142">
        <f>'1 Pg Model'!T69</f>
        <v>0</v>
      </c>
      <c r="P22" s="139">
        <f>'1 Pg Model'!U69</f>
        <v>0.42469410849423578</v>
      </c>
      <c r="Q22" s="142">
        <f>'1 Pg Model'!V69</f>
        <v>0</v>
      </c>
      <c r="R22" s="139">
        <f>'1 Pg Model'!W69</f>
        <v>0.42469410849423578</v>
      </c>
      <c r="S22" s="140">
        <f>'1 Pg Model'!X69</f>
        <v>0</v>
      </c>
      <c r="T22" s="139">
        <f>'1 Pg Model'!Y69</f>
        <v>0.42469410849423578</v>
      </c>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4"/>
  <sheetViews>
    <sheetView workbookViewId="0">
      <selection activeCell="G33" sqref="G33"/>
    </sheetView>
  </sheetViews>
  <sheetFormatPr baseColWidth="10" defaultColWidth="10.83203125" defaultRowHeight="12" x14ac:dyDescent="0"/>
  <cols>
    <col min="1" max="1" width="5.33203125" style="133" customWidth="1"/>
    <col min="2" max="3" width="3.33203125" style="133" customWidth="1"/>
    <col min="4" max="4" width="10.83203125" style="133" customWidth="1"/>
    <col min="5" max="5" width="10.83203125" style="133"/>
    <col min="6" max="6" width="2.33203125" style="133" customWidth="1"/>
    <col min="7" max="7" width="10.83203125" style="133"/>
    <col min="8" max="8" width="2.33203125" style="133" customWidth="1"/>
    <col min="9" max="9" width="10.83203125" style="133"/>
    <col min="10" max="10" width="2.33203125" style="133" customWidth="1"/>
    <col min="11" max="11" width="10.83203125" style="133"/>
    <col min="12" max="12" width="2.33203125" style="133" customWidth="1"/>
    <col min="13" max="13" width="10.83203125" style="133"/>
    <col min="14" max="14" width="2.33203125" style="133" customWidth="1"/>
    <col min="15" max="16384" width="10.83203125" style="133"/>
  </cols>
  <sheetData>
    <row r="2" spans="2:15">
      <c r="B2" s="150" t="s">
        <v>138</v>
      </c>
    </row>
    <row r="4" spans="2:15">
      <c r="G4" s="182" t="s">
        <v>165</v>
      </c>
      <c r="H4" s="182"/>
      <c r="I4" s="182"/>
      <c r="J4" s="182"/>
      <c r="K4" s="182"/>
      <c r="L4" s="182"/>
      <c r="M4" s="182"/>
      <c r="O4" s="151" t="s">
        <v>166</v>
      </c>
    </row>
    <row r="5" spans="2:15">
      <c r="B5" s="133" t="s">
        <v>139</v>
      </c>
      <c r="G5" s="152">
        <v>1</v>
      </c>
      <c r="I5" s="152">
        <f>G5+1</f>
        <v>2</v>
      </c>
      <c r="K5" s="152">
        <f>I5+1</f>
        <v>3</v>
      </c>
      <c r="M5" s="152">
        <f>K5+1</f>
        <v>4</v>
      </c>
    </row>
    <row r="7" spans="2:15">
      <c r="B7" s="133" t="s">
        <v>140</v>
      </c>
      <c r="G7" s="152" t="s">
        <v>170</v>
      </c>
      <c r="I7" s="152" t="s">
        <v>167</v>
      </c>
      <c r="K7" s="152" t="s">
        <v>168</v>
      </c>
      <c r="M7" s="152" t="s">
        <v>169</v>
      </c>
      <c r="O7" s="152" t="s">
        <v>167</v>
      </c>
    </row>
    <row r="9" spans="2:15">
      <c r="B9" s="153" t="s">
        <v>141</v>
      </c>
    </row>
    <row r="10" spans="2:15">
      <c r="C10" s="133" t="s">
        <v>142</v>
      </c>
      <c r="G10" s="138">
        <v>0</v>
      </c>
      <c r="I10" s="138">
        <f>'1 Pg Model'!I44</f>
        <v>96076</v>
      </c>
      <c r="K10" s="138">
        <v>96076</v>
      </c>
      <c r="M10" s="138">
        <v>48038</v>
      </c>
      <c r="O10" s="133">
        <v>96076</v>
      </c>
    </row>
    <row r="11" spans="2:15">
      <c r="C11" s="133" t="s">
        <v>143</v>
      </c>
      <c r="G11" s="138">
        <v>0</v>
      </c>
      <c r="I11" s="138">
        <f>'1 Pg Model'!I45</f>
        <v>48038</v>
      </c>
      <c r="K11" s="138">
        <v>48038</v>
      </c>
      <c r="M11" s="138">
        <v>48038</v>
      </c>
      <c r="O11" s="133">
        <v>48038</v>
      </c>
    </row>
    <row r="12" spans="2:15">
      <c r="C12" s="133" t="s">
        <v>144</v>
      </c>
      <c r="G12" s="138">
        <v>0</v>
      </c>
      <c r="I12" s="138">
        <f>'1 Pg Model'!I46</f>
        <v>0</v>
      </c>
      <c r="K12" s="138">
        <v>48038</v>
      </c>
      <c r="M12" s="138">
        <v>0</v>
      </c>
      <c r="O12" s="133">
        <v>0</v>
      </c>
    </row>
    <row r="13" spans="2:15">
      <c r="C13" s="133" t="s">
        <v>145</v>
      </c>
      <c r="G13" s="138">
        <v>0</v>
      </c>
      <c r="I13" s="138">
        <f>'1 Pg Model'!I47</f>
        <v>97999.519999999975</v>
      </c>
      <c r="K13" s="138">
        <v>51402.659999999989</v>
      </c>
      <c r="M13" s="138">
        <v>145557.14000000004</v>
      </c>
      <c r="O13" s="133">
        <v>97999.519999999975</v>
      </c>
    </row>
    <row r="14" spans="2:15">
      <c r="D14" s="147" t="s">
        <v>146</v>
      </c>
      <c r="G14" s="148">
        <f>SUM(G11:G13)</f>
        <v>0</v>
      </c>
      <c r="I14" s="148">
        <f>SUM(I10:I13)</f>
        <v>242113.51999999996</v>
      </c>
      <c r="K14" s="148">
        <v>243554.65999999997</v>
      </c>
      <c r="M14" s="148">
        <v>241633.14000000004</v>
      </c>
      <c r="O14" s="133">
        <v>242113.51999999996</v>
      </c>
    </row>
    <row r="16" spans="2:15">
      <c r="B16" s="153" t="s">
        <v>147</v>
      </c>
    </row>
    <row r="17" spans="2:15">
      <c r="C17" s="133" t="s">
        <v>182</v>
      </c>
      <c r="G17" s="138">
        <v>0</v>
      </c>
      <c r="I17" s="138">
        <f>'1 Pg Model'!Q44</f>
        <v>230887</v>
      </c>
      <c r="K17" s="138">
        <v>230887</v>
      </c>
      <c r="M17" s="138">
        <v>230887</v>
      </c>
      <c r="O17" s="133">
        <v>230887</v>
      </c>
    </row>
    <row r="18" spans="2:15">
      <c r="C18" s="133" t="s">
        <v>183</v>
      </c>
      <c r="G18" s="138">
        <v>0</v>
      </c>
      <c r="I18" s="138">
        <f>'1 Pg Model'!Q45</f>
        <v>9303</v>
      </c>
      <c r="K18" s="138">
        <v>9303</v>
      </c>
      <c r="M18" s="138">
        <v>9303</v>
      </c>
      <c r="O18" s="133">
        <v>9303</v>
      </c>
    </row>
    <row r="19" spans="2:15">
      <c r="C19" s="133" t="s">
        <v>148</v>
      </c>
      <c r="G19" s="138">
        <v>0</v>
      </c>
      <c r="I19" s="138">
        <f>'1 Pg Model'!Q46</f>
        <v>1923.52</v>
      </c>
      <c r="K19" s="138">
        <v>3364.66</v>
      </c>
      <c r="M19" s="138">
        <v>1443.1399999999999</v>
      </c>
      <c r="O19" s="133">
        <v>1923.52</v>
      </c>
    </row>
    <row r="20" spans="2:15">
      <c r="D20" s="147" t="s">
        <v>149</v>
      </c>
      <c r="G20" s="148">
        <f>SUM(G17:G19)</f>
        <v>0</v>
      </c>
      <c r="I20" s="148">
        <f>SUM(I17:I19)</f>
        <v>242113.52</v>
      </c>
      <c r="K20" s="148">
        <v>243554.66</v>
      </c>
      <c r="M20" s="148">
        <v>241633.14</v>
      </c>
      <c r="O20" s="133">
        <v>242113.52</v>
      </c>
    </row>
    <row r="22" spans="2:15">
      <c r="B22" s="133" t="s">
        <v>150</v>
      </c>
      <c r="G22" s="154" t="s">
        <v>180</v>
      </c>
      <c r="I22" s="154" t="s">
        <v>181</v>
      </c>
      <c r="K22" s="154" t="s">
        <v>181</v>
      </c>
      <c r="M22" s="154" t="s">
        <v>181</v>
      </c>
      <c r="O22" s="154" t="s">
        <v>181</v>
      </c>
    </row>
    <row r="24" spans="2:15">
      <c r="B24" s="150" t="s">
        <v>151</v>
      </c>
      <c r="G24" s="155">
        <f>G14-G20</f>
        <v>0</v>
      </c>
      <c r="I24" s="155">
        <f>I14-I20</f>
        <v>0</v>
      </c>
      <c r="K24" s="155">
        <f>K14-K20</f>
        <v>0</v>
      </c>
      <c r="M24" s="155">
        <f>M14-M20</f>
        <v>0</v>
      </c>
      <c r="O24" s="155">
        <f>O14-O20</f>
        <v>0</v>
      </c>
    </row>
  </sheetData>
  <mergeCells count="1">
    <mergeCell ref="G4:M4"/>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autoPageBreaks="0"/>
  </sheetPr>
  <dimension ref="A5:IU110"/>
  <sheetViews>
    <sheetView workbookViewId="0">
      <pane xSplit="1" ySplit="6" topLeftCell="M72" activePane="bottomRight" state="frozen"/>
      <selection activeCell="M36" sqref="M36"/>
      <selection pane="topRight" activeCell="M36" sqref="M36"/>
      <selection pane="bottomLeft" activeCell="M36" sqref="M36"/>
      <selection pane="bottomRight" activeCell="O46" sqref="O46"/>
    </sheetView>
  </sheetViews>
  <sheetFormatPr baseColWidth="10" defaultColWidth="8.83203125" defaultRowHeight="10" x14ac:dyDescent="0"/>
  <cols>
    <col min="1" max="1" width="50.83203125" style="158" customWidth="1"/>
    <col min="2" max="2" width="9.33203125" style="158" customWidth="1"/>
    <col min="3" max="16384" width="8.83203125" style="158"/>
  </cols>
  <sheetData>
    <row r="5" spans="1:255" ht="16.5" customHeight="1">
      <c r="A5" s="169" t="s">
        <v>545</v>
      </c>
      <c r="B5" s="168"/>
      <c r="C5" s="168"/>
      <c r="D5" s="168"/>
      <c r="E5" s="168"/>
      <c r="F5" s="168"/>
      <c r="G5" s="168"/>
      <c r="H5" s="168" t="s">
        <v>544</v>
      </c>
      <c r="I5" s="168"/>
      <c r="J5" s="168"/>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67"/>
      <c r="CU5" s="167"/>
      <c r="CV5" s="167"/>
      <c r="CW5" s="167"/>
      <c r="CX5" s="167"/>
      <c r="CY5" s="167"/>
      <c r="CZ5" s="167"/>
      <c r="DA5" s="167"/>
      <c r="DB5" s="167"/>
      <c r="DC5" s="167"/>
      <c r="DD5" s="167"/>
      <c r="DE5" s="167"/>
      <c r="DF5" s="167"/>
      <c r="DG5" s="167"/>
      <c r="DH5" s="167"/>
      <c r="DI5" s="167"/>
      <c r="DJ5" s="167"/>
      <c r="DK5" s="167"/>
      <c r="DL5" s="167"/>
      <c r="DM5" s="167"/>
      <c r="DN5" s="167"/>
      <c r="DO5" s="167"/>
      <c r="DP5" s="167"/>
      <c r="DQ5" s="167"/>
      <c r="DR5" s="167"/>
      <c r="DS5" s="167"/>
      <c r="DT5" s="167"/>
      <c r="DU5" s="167"/>
      <c r="DV5" s="167"/>
      <c r="DW5" s="167"/>
      <c r="DX5" s="167"/>
      <c r="DY5" s="167"/>
      <c r="DZ5" s="167"/>
      <c r="EA5" s="167"/>
      <c r="EB5" s="167"/>
      <c r="EC5" s="167"/>
      <c r="ED5" s="167"/>
      <c r="EE5" s="167"/>
      <c r="EF5" s="167"/>
      <c r="EG5" s="167"/>
      <c r="EH5" s="167"/>
      <c r="EI5" s="167"/>
      <c r="EJ5" s="167"/>
      <c r="EK5" s="167"/>
      <c r="EL5" s="167"/>
      <c r="EM5" s="167"/>
      <c r="EN5" s="167"/>
      <c r="EO5" s="167"/>
      <c r="EP5" s="167"/>
      <c r="EQ5" s="167"/>
      <c r="ER5" s="167"/>
      <c r="ES5" s="167"/>
      <c r="ET5" s="167"/>
      <c r="EU5" s="167"/>
      <c r="EV5" s="167"/>
      <c r="EW5" s="167"/>
      <c r="EX5" s="167"/>
      <c r="EY5" s="167"/>
      <c r="EZ5" s="167"/>
      <c r="FA5" s="167"/>
      <c r="FB5" s="167"/>
      <c r="FC5" s="167"/>
      <c r="FD5" s="167"/>
      <c r="FE5" s="167"/>
      <c r="FF5" s="167"/>
      <c r="FG5" s="167"/>
      <c r="FH5" s="167"/>
      <c r="FI5" s="167"/>
      <c r="FJ5" s="167"/>
      <c r="FK5" s="167"/>
      <c r="FL5" s="167"/>
      <c r="FM5" s="167"/>
      <c r="FN5" s="167"/>
      <c r="FO5" s="167"/>
      <c r="FP5" s="167"/>
      <c r="FQ5" s="167"/>
      <c r="FR5" s="167"/>
      <c r="FS5" s="167"/>
      <c r="FT5" s="167"/>
      <c r="FU5" s="167"/>
      <c r="FV5" s="167"/>
      <c r="FW5" s="167"/>
      <c r="FX5" s="167"/>
      <c r="FY5" s="167"/>
      <c r="FZ5" s="167"/>
      <c r="GA5" s="167"/>
      <c r="GB5" s="167"/>
      <c r="GC5" s="167"/>
      <c r="GD5" s="167"/>
      <c r="GE5" s="167"/>
      <c r="GF5" s="167"/>
      <c r="GG5" s="167"/>
      <c r="GH5" s="167"/>
      <c r="GI5" s="167"/>
      <c r="GJ5" s="167"/>
      <c r="GK5" s="167"/>
      <c r="GL5" s="167"/>
      <c r="GM5" s="167"/>
      <c r="GN5" s="167"/>
      <c r="GO5" s="167"/>
      <c r="GP5" s="167"/>
      <c r="GQ5" s="167"/>
      <c r="GR5" s="167"/>
      <c r="GS5" s="167"/>
      <c r="GT5" s="167"/>
      <c r="GU5" s="167"/>
      <c r="GV5" s="167"/>
      <c r="GW5" s="167"/>
      <c r="GX5" s="167"/>
      <c r="GY5" s="167"/>
      <c r="GZ5" s="167"/>
      <c r="HA5" s="167"/>
      <c r="HB5" s="167"/>
      <c r="HC5" s="167"/>
      <c r="HD5" s="167"/>
      <c r="HE5" s="167"/>
      <c r="HF5" s="167"/>
      <c r="HG5" s="167"/>
      <c r="HH5" s="167"/>
      <c r="HI5" s="167"/>
      <c r="HJ5" s="167"/>
      <c r="HK5" s="167"/>
      <c r="HL5" s="167"/>
      <c r="HM5" s="167"/>
      <c r="HN5" s="167"/>
      <c r="HO5" s="167"/>
      <c r="HP5" s="167"/>
      <c r="HQ5" s="167"/>
      <c r="HR5" s="167"/>
      <c r="HS5" s="167"/>
      <c r="HT5" s="167"/>
      <c r="HU5" s="167"/>
      <c r="HV5" s="167"/>
      <c r="HW5" s="167"/>
      <c r="HX5" s="167"/>
      <c r="HY5" s="167"/>
      <c r="HZ5" s="167"/>
      <c r="IA5" s="167"/>
      <c r="IB5" s="167"/>
      <c r="IC5" s="167"/>
      <c r="ID5" s="167"/>
      <c r="IE5" s="167"/>
      <c r="IF5" s="167"/>
      <c r="IG5" s="167"/>
      <c r="IH5" s="167"/>
      <c r="II5" s="167"/>
      <c r="IJ5" s="167"/>
      <c r="IK5" s="167"/>
      <c r="IL5" s="167"/>
      <c r="IM5" s="167"/>
      <c r="IN5" s="167"/>
      <c r="IO5" s="167"/>
      <c r="IP5" s="167"/>
      <c r="IQ5" s="167"/>
      <c r="IR5" s="167"/>
      <c r="IS5" s="167"/>
      <c r="IT5" s="167"/>
      <c r="IU5" s="167"/>
    </row>
    <row r="6" spans="1:255" ht="13">
      <c r="A6" s="166" t="s">
        <v>543</v>
      </c>
      <c r="B6" s="165" t="s">
        <v>542</v>
      </c>
      <c r="C6" s="165" t="s">
        <v>537</v>
      </c>
      <c r="D6" s="165" t="s">
        <v>541</v>
      </c>
      <c r="E6" s="165" t="s">
        <v>537</v>
      </c>
      <c r="F6" s="165" t="s">
        <v>540</v>
      </c>
      <c r="G6" s="165" t="s">
        <v>537</v>
      </c>
      <c r="H6" s="165" t="s">
        <v>539</v>
      </c>
      <c r="I6" s="165" t="s">
        <v>537</v>
      </c>
      <c r="J6" s="165" t="s">
        <v>538</v>
      </c>
      <c r="K6" s="165" t="s">
        <v>537</v>
      </c>
    </row>
    <row r="7" spans="1:255">
      <c r="A7" s="161" t="s">
        <v>536</v>
      </c>
      <c r="B7" s="160" t="s">
        <v>452</v>
      </c>
      <c r="C7" s="160">
        <v>636</v>
      </c>
      <c r="D7" s="160" t="s">
        <v>452</v>
      </c>
      <c r="E7" s="160">
        <v>662</v>
      </c>
      <c r="F7" s="160" t="s">
        <v>535</v>
      </c>
      <c r="G7" s="160">
        <v>683</v>
      </c>
      <c r="H7" s="160" t="s">
        <v>465</v>
      </c>
      <c r="I7" s="160">
        <v>637</v>
      </c>
      <c r="J7" s="160" t="s">
        <v>465</v>
      </c>
      <c r="K7" s="160">
        <v>734</v>
      </c>
    </row>
    <row r="8" spans="1:255">
      <c r="A8" s="161" t="s">
        <v>534</v>
      </c>
      <c r="B8" s="160" t="s">
        <v>533</v>
      </c>
      <c r="C8" s="160">
        <v>524</v>
      </c>
      <c r="D8" s="160" t="s">
        <v>532</v>
      </c>
      <c r="E8" s="160">
        <v>533</v>
      </c>
      <c r="F8" s="160" t="s">
        <v>531</v>
      </c>
      <c r="G8" s="160">
        <v>530</v>
      </c>
      <c r="H8" s="160" t="s">
        <v>530</v>
      </c>
      <c r="I8" s="160">
        <v>507</v>
      </c>
      <c r="J8" s="160" t="s">
        <v>529</v>
      </c>
      <c r="K8" s="160">
        <v>568</v>
      </c>
    </row>
    <row r="9" spans="1:255">
      <c r="A9" s="161" t="s">
        <v>528</v>
      </c>
      <c r="B9" s="160" t="s">
        <v>527</v>
      </c>
      <c r="C9" s="160">
        <v>506</v>
      </c>
      <c r="D9" s="160" t="s">
        <v>526</v>
      </c>
      <c r="E9" s="160">
        <v>506</v>
      </c>
      <c r="F9" s="160" t="s">
        <v>413</v>
      </c>
      <c r="G9" s="160">
        <v>506</v>
      </c>
      <c r="H9" s="160" t="s">
        <v>525</v>
      </c>
      <c r="I9" s="160">
        <v>480</v>
      </c>
      <c r="J9" s="160" t="s">
        <v>400</v>
      </c>
      <c r="K9" s="160">
        <v>549</v>
      </c>
    </row>
    <row r="10" spans="1:255">
      <c r="A10" s="161" t="s">
        <v>524</v>
      </c>
      <c r="B10" s="160" t="s">
        <v>523</v>
      </c>
      <c r="C10" s="160">
        <v>496</v>
      </c>
      <c r="D10" s="160" t="s">
        <v>522</v>
      </c>
      <c r="E10" s="160">
        <v>506</v>
      </c>
      <c r="F10" s="160" t="s">
        <v>521</v>
      </c>
      <c r="G10" s="160">
        <v>504</v>
      </c>
      <c r="H10" s="160" t="s">
        <v>520</v>
      </c>
      <c r="I10" s="160">
        <v>469</v>
      </c>
      <c r="J10" s="160" t="s">
        <v>519</v>
      </c>
      <c r="K10" s="160">
        <v>540</v>
      </c>
    </row>
    <row r="11" spans="1:255">
      <c r="A11" s="161" t="s">
        <v>518</v>
      </c>
      <c r="B11" s="160" t="s">
        <v>458</v>
      </c>
      <c r="C11" s="160">
        <v>541</v>
      </c>
      <c r="D11" s="160" t="s">
        <v>458</v>
      </c>
      <c r="E11" s="160">
        <v>586</v>
      </c>
      <c r="F11" s="160" t="s">
        <v>517</v>
      </c>
      <c r="G11" s="160">
        <v>599</v>
      </c>
      <c r="H11" s="160" t="s">
        <v>465</v>
      </c>
      <c r="I11" s="160">
        <v>566</v>
      </c>
      <c r="J11" s="160" t="s">
        <v>466</v>
      </c>
      <c r="K11" s="160">
        <v>725</v>
      </c>
    </row>
    <row r="12" spans="1:255">
      <c r="A12" s="161" t="s">
        <v>516</v>
      </c>
      <c r="B12" s="160" t="s">
        <v>515</v>
      </c>
      <c r="C12" s="160">
        <v>517</v>
      </c>
      <c r="D12" s="160" t="s">
        <v>461</v>
      </c>
      <c r="E12" s="160">
        <v>554</v>
      </c>
      <c r="F12" s="160" t="s">
        <v>514</v>
      </c>
      <c r="G12" s="160">
        <v>558</v>
      </c>
      <c r="H12" s="160" t="s">
        <v>513</v>
      </c>
      <c r="I12" s="160">
        <v>533</v>
      </c>
      <c r="J12" s="160" t="s">
        <v>408</v>
      </c>
      <c r="K12" s="160">
        <v>681</v>
      </c>
    </row>
    <row r="13" spans="1:255">
      <c r="A13" s="162" t="s">
        <v>512</v>
      </c>
      <c r="B13" s="162"/>
      <c r="C13" s="162"/>
      <c r="D13" s="162"/>
      <c r="E13" s="162"/>
      <c r="F13" s="162"/>
      <c r="G13" s="162"/>
      <c r="H13" s="162"/>
      <c r="I13" s="162"/>
      <c r="J13" s="162"/>
      <c r="K13" s="162"/>
    </row>
    <row r="14" spans="1:255">
      <c r="A14" s="161" t="s">
        <v>511</v>
      </c>
      <c r="B14" s="160" t="s">
        <v>510</v>
      </c>
      <c r="C14" s="160">
        <v>659</v>
      </c>
      <c r="D14" s="160" t="s">
        <v>240</v>
      </c>
      <c r="E14" s="160">
        <v>703</v>
      </c>
      <c r="F14" s="160" t="s">
        <v>509</v>
      </c>
      <c r="G14" s="160">
        <v>717</v>
      </c>
      <c r="H14" s="160" t="s">
        <v>370</v>
      </c>
      <c r="I14" s="160">
        <v>659</v>
      </c>
      <c r="J14" s="160" t="s">
        <v>225</v>
      </c>
      <c r="K14" s="160">
        <v>845</v>
      </c>
    </row>
    <row r="15" spans="1:255">
      <c r="A15" s="161" t="s">
        <v>508</v>
      </c>
      <c r="B15" s="160" t="s">
        <v>507</v>
      </c>
      <c r="C15" s="160">
        <v>662</v>
      </c>
      <c r="D15" s="160" t="s">
        <v>225</v>
      </c>
      <c r="E15" s="160">
        <v>705</v>
      </c>
      <c r="F15" s="160" t="s">
        <v>506</v>
      </c>
      <c r="G15" s="160">
        <v>719</v>
      </c>
      <c r="H15" s="160" t="s">
        <v>478</v>
      </c>
      <c r="I15" s="160">
        <v>660</v>
      </c>
      <c r="J15" s="160" t="s">
        <v>354</v>
      </c>
      <c r="K15" s="160">
        <v>845</v>
      </c>
    </row>
    <row r="16" spans="1:255">
      <c r="A16" s="161" t="s">
        <v>505</v>
      </c>
      <c r="B16" s="160" t="s">
        <v>504</v>
      </c>
      <c r="C16" s="160">
        <v>662</v>
      </c>
      <c r="D16" s="160" t="s">
        <v>487</v>
      </c>
      <c r="E16" s="160">
        <v>705</v>
      </c>
      <c r="F16" s="160" t="s">
        <v>502</v>
      </c>
      <c r="G16" s="160">
        <v>719</v>
      </c>
      <c r="H16" s="160" t="s">
        <v>503</v>
      </c>
      <c r="I16" s="160">
        <v>660</v>
      </c>
      <c r="J16" s="160" t="s">
        <v>502</v>
      </c>
      <c r="K16" s="160">
        <v>845</v>
      </c>
    </row>
    <row r="17" spans="1:11">
      <c r="A17" s="162" t="s">
        <v>501</v>
      </c>
      <c r="B17" s="162"/>
      <c r="C17" s="162"/>
      <c r="D17" s="162"/>
      <c r="E17" s="162"/>
      <c r="F17" s="162"/>
      <c r="G17" s="162"/>
      <c r="H17" s="162"/>
      <c r="I17" s="162"/>
      <c r="J17" s="162"/>
      <c r="K17" s="162"/>
    </row>
    <row r="18" spans="1:11">
      <c r="A18" s="161" t="s">
        <v>500</v>
      </c>
      <c r="B18" s="160" t="s">
        <v>499</v>
      </c>
      <c r="C18" s="160">
        <v>728</v>
      </c>
      <c r="D18" s="160" t="s">
        <v>498</v>
      </c>
      <c r="E18" s="160">
        <v>753</v>
      </c>
      <c r="F18" s="160" t="s">
        <v>496</v>
      </c>
      <c r="G18" s="160">
        <v>757</v>
      </c>
      <c r="H18" s="160" t="s">
        <v>497</v>
      </c>
      <c r="I18" s="160">
        <v>691</v>
      </c>
      <c r="J18" s="160" t="s">
        <v>496</v>
      </c>
      <c r="K18" s="160">
        <v>808</v>
      </c>
    </row>
    <row r="19" spans="1:11">
      <c r="A19" s="161" t="s">
        <v>495</v>
      </c>
      <c r="B19" s="160" t="s">
        <v>494</v>
      </c>
      <c r="C19" s="160">
        <v>710</v>
      </c>
      <c r="D19" s="160" t="s">
        <v>493</v>
      </c>
      <c r="E19" s="160">
        <v>751</v>
      </c>
      <c r="F19" s="160" t="s">
        <v>492</v>
      </c>
      <c r="G19" s="160">
        <v>747</v>
      </c>
      <c r="H19" s="160" t="s">
        <v>491</v>
      </c>
      <c r="I19" s="160">
        <v>686</v>
      </c>
      <c r="J19" s="160" t="s">
        <v>490</v>
      </c>
      <c r="K19" s="160">
        <v>797</v>
      </c>
    </row>
    <row r="20" spans="1:11">
      <c r="A20" s="161" t="s">
        <v>489</v>
      </c>
      <c r="B20" s="160" t="s">
        <v>201</v>
      </c>
      <c r="C20" s="160">
        <v>702</v>
      </c>
      <c r="D20" s="160" t="s">
        <v>433</v>
      </c>
      <c r="E20" s="160">
        <v>738</v>
      </c>
      <c r="F20" s="160" t="s">
        <v>488</v>
      </c>
      <c r="G20" s="160">
        <v>735</v>
      </c>
      <c r="H20" s="160" t="s">
        <v>487</v>
      </c>
      <c r="I20" s="160">
        <v>679</v>
      </c>
      <c r="J20" s="160" t="s">
        <v>354</v>
      </c>
      <c r="K20" s="160">
        <v>778</v>
      </c>
    </row>
    <row r="21" spans="1:11">
      <c r="A21" s="161" t="s">
        <v>486</v>
      </c>
      <c r="B21" s="160" t="s">
        <v>354</v>
      </c>
      <c r="C21" s="160">
        <v>728</v>
      </c>
      <c r="D21" s="160" t="s">
        <v>424</v>
      </c>
      <c r="E21" s="160">
        <v>753</v>
      </c>
      <c r="F21" s="160" t="s">
        <v>392</v>
      </c>
      <c r="G21" s="160">
        <v>757</v>
      </c>
      <c r="H21" s="160" t="s">
        <v>332</v>
      </c>
      <c r="I21" s="160">
        <v>691</v>
      </c>
      <c r="J21" s="160" t="s">
        <v>349</v>
      </c>
      <c r="K21" s="160">
        <v>808</v>
      </c>
    </row>
    <row r="22" spans="1:11">
      <c r="A22" s="161" t="s">
        <v>485</v>
      </c>
      <c r="B22" s="160" t="s">
        <v>354</v>
      </c>
      <c r="C22" s="160">
        <v>728</v>
      </c>
      <c r="D22" s="160" t="s">
        <v>424</v>
      </c>
      <c r="E22" s="160">
        <v>753</v>
      </c>
      <c r="F22" s="160" t="s">
        <v>392</v>
      </c>
      <c r="G22" s="160">
        <v>757</v>
      </c>
      <c r="H22" s="160" t="s">
        <v>332</v>
      </c>
      <c r="I22" s="160">
        <v>691</v>
      </c>
      <c r="J22" s="160" t="s">
        <v>349</v>
      </c>
      <c r="K22" s="160">
        <v>808</v>
      </c>
    </row>
    <row r="23" spans="1:11">
      <c r="A23" s="161" t="s">
        <v>484</v>
      </c>
      <c r="B23" s="160" t="s">
        <v>483</v>
      </c>
      <c r="C23" s="160">
        <v>728</v>
      </c>
      <c r="D23" s="160" t="s">
        <v>482</v>
      </c>
      <c r="E23" s="160">
        <v>753</v>
      </c>
      <c r="F23" s="160" t="s">
        <v>478</v>
      </c>
      <c r="G23" s="160">
        <v>757</v>
      </c>
      <c r="H23" s="160" t="s">
        <v>269</v>
      </c>
      <c r="I23" s="160">
        <v>691</v>
      </c>
      <c r="J23" s="160" t="s">
        <v>478</v>
      </c>
      <c r="K23" s="160">
        <v>808</v>
      </c>
    </row>
    <row r="24" spans="1:11">
      <c r="A24" s="161" t="s">
        <v>481</v>
      </c>
      <c r="B24" s="160" t="s">
        <v>479</v>
      </c>
      <c r="C24" s="160">
        <v>728</v>
      </c>
      <c r="D24" s="160" t="s">
        <v>479</v>
      </c>
      <c r="E24" s="160">
        <v>753</v>
      </c>
      <c r="F24" s="160" t="s">
        <v>478</v>
      </c>
      <c r="G24" s="160">
        <v>757</v>
      </c>
      <c r="H24" s="160" t="s">
        <v>243</v>
      </c>
      <c r="I24" s="160">
        <v>691</v>
      </c>
      <c r="J24" s="160" t="s">
        <v>366</v>
      </c>
      <c r="K24" s="160">
        <v>808</v>
      </c>
    </row>
    <row r="25" spans="1:11">
      <c r="A25" s="161" t="s">
        <v>480</v>
      </c>
      <c r="B25" s="160" t="s">
        <v>479</v>
      </c>
      <c r="C25" s="160">
        <v>728</v>
      </c>
      <c r="D25" s="160" t="s">
        <v>479</v>
      </c>
      <c r="E25" s="160">
        <v>753</v>
      </c>
      <c r="F25" s="160" t="s">
        <v>478</v>
      </c>
      <c r="G25" s="160">
        <v>757</v>
      </c>
      <c r="H25" s="160" t="s">
        <v>243</v>
      </c>
      <c r="I25" s="160">
        <v>691</v>
      </c>
      <c r="J25" s="160" t="s">
        <v>366</v>
      </c>
      <c r="K25" s="160">
        <v>808</v>
      </c>
    </row>
    <row r="26" spans="1:11">
      <c r="A26" s="161" t="s">
        <v>477</v>
      </c>
      <c r="B26" s="160" t="s">
        <v>281</v>
      </c>
      <c r="C26" s="160">
        <v>728</v>
      </c>
      <c r="D26" s="160" t="s">
        <v>476</v>
      </c>
      <c r="E26" s="160">
        <v>752</v>
      </c>
      <c r="F26" s="160" t="s">
        <v>240</v>
      </c>
      <c r="G26" s="160">
        <v>757</v>
      </c>
      <c r="H26" s="160" t="s">
        <v>281</v>
      </c>
      <c r="I26" s="160">
        <v>691</v>
      </c>
      <c r="J26" s="160" t="s">
        <v>240</v>
      </c>
      <c r="K26" s="160">
        <v>808</v>
      </c>
    </row>
    <row r="27" spans="1:11">
      <c r="A27" s="161" t="s">
        <v>475</v>
      </c>
      <c r="B27" s="160" t="s">
        <v>319</v>
      </c>
      <c r="C27" s="160">
        <v>568</v>
      </c>
      <c r="D27" s="160" t="s">
        <v>366</v>
      </c>
      <c r="E27" s="160">
        <v>558</v>
      </c>
      <c r="F27" s="160" t="s">
        <v>474</v>
      </c>
      <c r="G27" s="160">
        <v>600</v>
      </c>
      <c r="H27" s="160" t="s">
        <v>267</v>
      </c>
      <c r="I27" s="160">
        <v>544</v>
      </c>
      <c r="J27" s="160" t="s">
        <v>324</v>
      </c>
      <c r="K27" s="160">
        <v>607</v>
      </c>
    </row>
    <row r="28" spans="1:11">
      <c r="A28" s="161" t="s">
        <v>473</v>
      </c>
      <c r="B28" s="160" t="s">
        <v>205</v>
      </c>
      <c r="C28" s="160">
        <v>568</v>
      </c>
      <c r="D28" s="160" t="s">
        <v>269</v>
      </c>
      <c r="E28" s="160">
        <v>558</v>
      </c>
      <c r="F28" s="160" t="s">
        <v>472</v>
      </c>
      <c r="G28" s="160">
        <v>600</v>
      </c>
      <c r="H28" s="160" t="s">
        <v>311</v>
      </c>
      <c r="I28" s="160">
        <v>544</v>
      </c>
      <c r="J28" s="160" t="s">
        <v>471</v>
      </c>
      <c r="K28" s="160">
        <v>607</v>
      </c>
    </row>
    <row r="29" spans="1:11">
      <c r="A29" s="162" t="s">
        <v>470</v>
      </c>
      <c r="B29" s="162"/>
      <c r="C29" s="162"/>
      <c r="D29" s="162"/>
      <c r="E29" s="162"/>
      <c r="F29" s="162"/>
      <c r="G29" s="162"/>
      <c r="H29" s="162"/>
      <c r="I29" s="162"/>
      <c r="J29" s="162"/>
      <c r="K29" s="162"/>
    </row>
    <row r="30" spans="1:11">
      <c r="A30" s="161" t="s">
        <v>469</v>
      </c>
      <c r="B30" s="160" t="s">
        <v>468</v>
      </c>
      <c r="C30" s="160">
        <v>614</v>
      </c>
      <c r="D30" s="160" t="s">
        <v>468</v>
      </c>
      <c r="E30" s="160">
        <v>648</v>
      </c>
      <c r="F30" s="160" t="s">
        <v>468</v>
      </c>
      <c r="G30" s="160">
        <v>655</v>
      </c>
      <c r="H30" s="160" t="s">
        <v>468</v>
      </c>
      <c r="I30" s="160">
        <v>603</v>
      </c>
      <c r="J30" s="160" t="s">
        <v>468</v>
      </c>
      <c r="K30" s="160">
        <v>772</v>
      </c>
    </row>
    <row r="31" spans="1:11">
      <c r="A31" s="161" t="s">
        <v>467</v>
      </c>
      <c r="B31" s="160" t="s">
        <v>465</v>
      </c>
      <c r="C31" s="160">
        <v>607</v>
      </c>
      <c r="D31" s="160" t="s">
        <v>466</v>
      </c>
      <c r="E31" s="160">
        <v>641</v>
      </c>
      <c r="F31" s="160" t="s">
        <v>465</v>
      </c>
      <c r="G31" s="160">
        <v>645</v>
      </c>
      <c r="H31" s="160" t="s">
        <v>465</v>
      </c>
      <c r="I31" s="160">
        <v>594</v>
      </c>
      <c r="J31" s="160" t="s">
        <v>464</v>
      </c>
      <c r="K31" s="160">
        <v>762</v>
      </c>
    </row>
    <row r="32" spans="1:11">
      <c r="A32" s="161" t="s">
        <v>463</v>
      </c>
      <c r="B32" s="160" t="s">
        <v>462</v>
      </c>
      <c r="C32" s="160">
        <v>592</v>
      </c>
      <c r="D32" s="160" t="s">
        <v>460</v>
      </c>
      <c r="E32" s="160">
        <v>627</v>
      </c>
      <c r="F32" s="160" t="s">
        <v>462</v>
      </c>
      <c r="G32" s="160">
        <v>628</v>
      </c>
      <c r="H32" s="160" t="s">
        <v>461</v>
      </c>
      <c r="I32" s="160">
        <v>586</v>
      </c>
      <c r="J32" s="160" t="s">
        <v>460</v>
      </c>
      <c r="K32" s="160">
        <v>749</v>
      </c>
    </row>
    <row r="33" spans="1:11">
      <c r="A33" s="161" t="s">
        <v>459</v>
      </c>
      <c r="B33" s="160" t="s">
        <v>458</v>
      </c>
      <c r="C33" s="160">
        <v>557</v>
      </c>
      <c r="D33" s="160" t="s">
        <v>458</v>
      </c>
      <c r="E33" s="160">
        <v>582</v>
      </c>
      <c r="F33" s="160" t="s">
        <v>452</v>
      </c>
      <c r="G33" s="160">
        <v>587</v>
      </c>
      <c r="H33" s="160" t="s">
        <v>452</v>
      </c>
      <c r="I33" s="160">
        <v>550</v>
      </c>
      <c r="J33" s="160" t="s">
        <v>457</v>
      </c>
      <c r="K33" s="160">
        <v>708</v>
      </c>
    </row>
    <row r="34" spans="1:11">
      <c r="A34" s="162" t="s">
        <v>456</v>
      </c>
      <c r="B34" s="162"/>
      <c r="C34" s="162"/>
      <c r="D34" s="162"/>
      <c r="E34" s="162"/>
      <c r="F34" s="162"/>
      <c r="G34" s="162"/>
      <c r="H34" s="162"/>
      <c r="I34" s="162"/>
      <c r="J34" s="162"/>
      <c r="K34" s="162"/>
    </row>
    <row r="35" spans="1:11">
      <c r="A35" s="161" t="s">
        <v>455</v>
      </c>
      <c r="B35" s="160" t="s">
        <v>454</v>
      </c>
      <c r="C35" s="160">
        <v>657</v>
      </c>
      <c r="D35" s="160" t="s">
        <v>453</v>
      </c>
      <c r="E35" s="160">
        <v>701</v>
      </c>
      <c r="F35" s="160" t="s">
        <v>452</v>
      </c>
      <c r="G35" s="160">
        <v>716</v>
      </c>
      <c r="H35" s="160" t="s">
        <v>452</v>
      </c>
      <c r="I35" s="160">
        <v>659</v>
      </c>
      <c r="J35" s="160" t="s">
        <v>452</v>
      </c>
      <c r="K35" s="160">
        <v>844</v>
      </c>
    </row>
    <row r="36" spans="1:11">
      <c r="A36" s="161" t="s">
        <v>451</v>
      </c>
      <c r="B36" s="160">
        <v>160.30000000000001</v>
      </c>
      <c r="C36" s="160">
        <v>475</v>
      </c>
      <c r="D36" s="160">
        <v>148.80000000000001</v>
      </c>
      <c r="E36" s="160">
        <v>497</v>
      </c>
      <c r="F36" s="160">
        <v>151.9</v>
      </c>
      <c r="G36" s="160">
        <v>527</v>
      </c>
      <c r="H36" s="160">
        <v>155.6</v>
      </c>
      <c r="I36" s="160">
        <v>500</v>
      </c>
      <c r="J36" s="160">
        <v>155.5</v>
      </c>
      <c r="K36" s="160">
        <v>613</v>
      </c>
    </row>
    <row r="37" spans="1:11">
      <c r="A37" s="161" t="s">
        <v>450</v>
      </c>
      <c r="B37" s="160">
        <v>83.4</v>
      </c>
      <c r="C37" s="160">
        <v>35</v>
      </c>
      <c r="D37" s="160">
        <v>88.5</v>
      </c>
      <c r="E37" s="160">
        <v>36</v>
      </c>
      <c r="F37" s="160">
        <v>77.2</v>
      </c>
      <c r="G37" s="160">
        <v>33</v>
      </c>
      <c r="H37" s="160">
        <v>105.4</v>
      </c>
      <c r="I37" s="160">
        <v>2</v>
      </c>
      <c r="J37" s="160">
        <v>178.1</v>
      </c>
      <c r="K37" s="160">
        <v>602</v>
      </c>
    </row>
    <row r="38" spans="1:11">
      <c r="A38" s="161" t="s">
        <v>449</v>
      </c>
      <c r="B38" s="160">
        <v>74.8</v>
      </c>
      <c r="C38" s="160">
        <v>508</v>
      </c>
      <c r="D38" s="160">
        <v>74.099999999999994</v>
      </c>
      <c r="E38" s="160">
        <v>529</v>
      </c>
      <c r="F38" s="160">
        <v>73.900000000000006</v>
      </c>
      <c r="G38" s="160">
        <v>561</v>
      </c>
      <c r="H38" s="160">
        <v>72.400000000000006</v>
      </c>
      <c r="I38" s="160">
        <v>529</v>
      </c>
      <c r="J38" s="160">
        <v>76.5</v>
      </c>
      <c r="K38" s="160">
        <v>641</v>
      </c>
    </row>
    <row r="39" spans="1:11">
      <c r="A39" s="161" t="s">
        <v>448</v>
      </c>
      <c r="B39" s="160">
        <v>150.80000000000001</v>
      </c>
      <c r="C39" s="160">
        <v>463</v>
      </c>
      <c r="D39" s="160">
        <v>143.6</v>
      </c>
      <c r="E39" s="160">
        <v>484</v>
      </c>
      <c r="F39" s="160">
        <v>149.9</v>
      </c>
      <c r="G39" s="160">
        <v>515</v>
      </c>
      <c r="H39" s="160">
        <v>153.4</v>
      </c>
      <c r="I39" s="160">
        <v>493</v>
      </c>
      <c r="J39" s="160">
        <v>152.5</v>
      </c>
      <c r="K39" s="160">
        <v>596</v>
      </c>
    </row>
    <row r="40" spans="1:11">
      <c r="A40" s="161" t="s">
        <v>447</v>
      </c>
      <c r="B40" s="160" t="s">
        <v>446</v>
      </c>
      <c r="C40" s="160">
        <v>645</v>
      </c>
      <c r="D40" s="160" t="s">
        <v>445</v>
      </c>
      <c r="E40" s="160">
        <v>664</v>
      </c>
      <c r="F40" s="160" t="s">
        <v>446</v>
      </c>
      <c r="G40" s="160">
        <v>674</v>
      </c>
      <c r="H40" s="160" t="s">
        <v>445</v>
      </c>
      <c r="I40" s="160">
        <v>609</v>
      </c>
      <c r="J40" s="160" t="s">
        <v>445</v>
      </c>
      <c r="K40" s="160">
        <v>708</v>
      </c>
    </row>
    <row r="41" spans="1:11">
      <c r="A41" s="162" t="s">
        <v>444</v>
      </c>
      <c r="B41" s="162"/>
      <c r="C41" s="162"/>
      <c r="D41" s="162"/>
      <c r="E41" s="162"/>
      <c r="F41" s="162"/>
      <c r="G41" s="162"/>
      <c r="H41" s="162"/>
      <c r="I41" s="162"/>
      <c r="J41" s="162"/>
      <c r="K41" s="162"/>
    </row>
    <row r="42" spans="1:11">
      <c r="A42" s="161" t="s">
        <v>443</v>
      </c>
      <c r="B42" s="160" t="s">
        <v>442</v>
      </c>
      <c r="C42" s="160">
        <v>662</v>
      </c>
      <c r="D42" s="160" t="s">
        <v>441</v>
      </c>
      <c r="E42" s="160">
        <v>705</v>
      </c>
      <c r="F42" s="160" t="s">
        <v>440</v>
      </c>
      <c r="G42" s="160">
        <v>719</v>
      </c>
      <c r="H42" s="160" t="s">
        <v>439</v>
      </c>
      <c r="I42" s="160">
        <v>660</v>
      </c>
      <c r="J42" s="160" t="s">
        <v>438</v>
      </c>
      <c r="K42" s="160">
        <v>845</v>
      </c>
    </row>
    <row r="43" spans="1:11">
      <c r="A43" s="161" t="s">
        <v>437</v>
      </c>
      <c r="B43" s="160" t="s">
        <v>436</v>
      </c>
      <c r="C43" s="160">
        <v>662</v>
      </c>
      <c r="D43" s="160" t="s">
        <v>435</v>
      </c>
      <c r="E43" s="160">
        <v>705</v>
      </c>
      <c r="F43" s="160" t="s">
        <v>434</v>
      </c>
      <c r="G43" s="160">
        <v>719</v>
      </c>
      <c r="H43" s="160" t="s">
        <v>433</v>
      </c>
      <c r="I43" s="160">
        <v>660</v>
      </c>
      <c r="J43" s="160" t="s">
        <v>432</v>
      </c>
      <c r="K43" s="160">
        <v>845</v>
      </c>
    </row>
    <row r="44" spans="1:11">
      <c r="A44" s="161" t="s">
        <v>431</v>
      </c>
      <c r="B44" s="160" t="s">
        <v>201</v>
      </c>
      <c r="C44" s="160">
        <v>372</v>
      </c>
      <c r="D44" s="160" t="s">
        <v>430</v>
      </c>
      <c r="E44" s="160">
        <v>365</v>
      </c>
      <c r="F44" s="160" t="s">
        <v>429</v>
      </c>
      <c r="G44" s="160">
        <v>381</v>
      </c>
      <c r="H44" s="160" t="s">
        <v>428</v>
      </c>
      <c r="I44" s="160">
        <v>366</v>
      </c>
      <c r="J44" s="160" t="s">
        <v>427</v>
      </c>
      <c r="K44" s="160">
        <v>494</v>
      </c>
    </row>
    <row r="45" spans="1:11">
      <c r="A45" s="161" t="s">
        <v>426</v>
      </c>
      <c r="B45" s="160" t="s">
        <v>425</v>
      </c>
      <c r="C45" s="160">
        <v>372</v>
      </c>
      <c r="D45" s="160" t="s">
        <v>424</v>
      </c>
      <c r="E45" s="160">
        <v>365</v>
      </c>
      <c r="F45" s="160" t="s">
        <v>423</v>
      </c>
      <c r="G45" s="160">
        <v>381</v>
      </c>
      <c r="H45" s="160" t="s">
        <v>386</v>
      </c>
      <c r="I45" s="160">
        <v>366</v>
      </c>
      <c r="J45" s="160" t="s">
        <v>422</v>
      </c>
      <c r="K45" s="160">
        <v>494</v>
      </c>
    </row>
    <row r="46" spans="1:11">
      <c r="A46" s="161" t="s">
        <v>421</v>
      </c>
      <c r="B46" s="160" t="s">
        <v>420</v>
      </c>
      <c r="C46" s="160">
        <v>659</v>
      </c>
      <c r="D46" s="160" t="s">
        <v>419</v>
      </c>
      <c r="E46" s="160">
        <v>703</v>
      </c>
      <c r="F46" s="160" t="s">
        <v>418</v>
      </c>
      <c r="G46" s="160">
        <v>717</v>
      </c>
      <c r="H46" s="160" t="s">
        <v>417</v>
      </c>
      <c r="I46" s="160">
        <v>659</v>
      </c>
      <c r="J46" s="160" t="s">
        <v>416</v>
      </c>
      <c r="K46" s="160">
        <v>845</v>
      </c>
    </row>
    <row r="47" spans="1:11">
      <c r="A47" s="161" t="s">
        <v>415</v>
      </c>
      <c r="B47" s="160" t="s">
        <v>414</v>
      </c>
      <c r="C47" s="160">
        <v>651</v>
      </c>
      <c r="D47" s="160" t="s">
        <v>413</v>
      </c>
      <c r="E47" s="160">
        <v>680</v>
      </c>
      <c r="F47" s="160" t="s">
        <v>412</v>
      </c>
      <c r="G47" s="160">
        <v>690</v>
      </c>
      <c r="H47" s="160" t="s">
        <v>411</v>
      </c>
      <c r="I47" s="160">
        <v>643</v>
      </c>
      <c r="J47" s="160" t="s">
        <v>410</v>
      </c>
      <c r="K47" s="160">
        <v>748</v>
      </c>
    </row>
    <row r="48" spans="1:11">
      <c r="A48" s="161" t="s">
        <v>409</v>
      </c>
      <c r="B48" s="160" t="s">
        <v>408</v>
      </c>
      <c r="C48" s="160">
        <v>628</v>
      </c>
      <c r="D48" s="160" t="s">
        <v>400</v>
      </c>
      <c r="E48" s="160">
        <v>664</v>
      </c>
      <c r="F48" s="160" t="s">
        <v>407</v>
      </c>
      <c r="G48" s="160">
        <v>672</v>
      </c>
      <c r="H48" s="160" t="s">
        <v>406</v>
      </c>
      <c r="I48" s="160">
        <v>624</v>
      </c>
      <c r="J48" s="160" t="s">
        <v>405</v>
      </c>
      <c r="K48" s="160">
        <v>714</v>
      </c>
    </row>
    <row r="49" spans="1:11">
      <c r="A49" s="161" t="s">
        <v>404</v>
      </c>
      <c r="B49" s="160" t="s">
        <v>400</v>
      </c>
      <c r="C49" s="160">
        <v>628</v>
      </c>
      <c r="D49" s="160" t="s">
        <v>403</v>
      </c>
      <c r="E49" s="160">
        <v>664</v>
      </c>
      <c r="F49" s="160" t="s">
        <v>402</v>
      </c>
      <c r="G49" s="160">
        <v>672</v>
      </c>
      <c r="H49" s="160" t="s">
        <v>401</v>
      </c>
      <c r="I49" s="160">
        <v>624</v>
      </c>
      <c r="J49" s="160" t="s">
        <v>400</v>
      </c>
      <c r="K49" s="160">
        <v>714</v>
      </c>
    </row>
    <row r="50" spans="1:11">
      <c r="A50" s="161" t="s">
        <v>399</v>
      </c>
      <c r="B50" s="160" t="s">
        <v>398</v>
      </c>
      <c r="C50" s="160">
        <v>627</v>
      </c>
      <c r="D50" s="160" t="s">
        <v>397</v>
      </c>
      <c r="E50" s="160">
        <v>681</v>
      </c>
      <c r="F50" s="160" t="s">
        <v>397</v>
      </c>
      <c r="G50" s="160">
        <v>691</v>
      </c>
      <c r="H50" s="160" t="s">
        <v>396</v>
      </c>
      <c r="I50" s="160">
        <v>636</v>
      </c>
      <c r="J50" s="160" t="s">
        <v>396</v>
      </c>
      <c r="K50" s="160">
        <v>796</v>
      </c>
    </row>
    <row r="51" spans="1:11">
      <c r="A51" s="161" t="s">
        <v>395</v>
      </c>
      <c r="B51" s="160" t="s">
        <v>209</v>
      </c>
      <c r="C51" s="160">
        <v>626</v>
      </c>
      <c r="D51" s="160" t="s">
        <v>209</v>
      </c>
      <c r="E51" s="160">
        <v>681</v>
      </c>
      <c r="F51" s="160" t="s">
        <v>209</v>
      </c>
      <c r="G51" s="160">
        <v>687</v>
      </c>
      <c r="H51" s="160" t="s">
        <v>209</v>
      </c>
      <c r="I51" s="160">
        <v>634</v>
      </c>
      <c r="J51" s="160" t="s">
        <v>209</v>
      </c>
      <c r="K51" s="160">
        <v>795</v>
      </c>
    </row>
    <row r="52" spans="1:11">
      <c r="A52" s="162" t="s">
        <v>394</v>
      </c>
      <c r="B52" s="162"/>
      <c r="C52" s="162"/>
      <c r="D52" s="162"/>
      <c r="E52" s="162"/>
      <c r="F52" s="162"/>
      <c r="G52" s="162"/>
      <c r="H52" s="162"/>
      <c r="I52" s="162"/>
      <c r="J52" s="162"/>
      <c r="K52" s="162"/>
    </row>
    <row r="53" spans="1:11">
      <c r="A53" s="164" t="s">
        <v>393</v>
      </c>
      <c r="B53" s="163" t="s">
        <v>392</v>
      </c>
      <c r="C53" s="163">
        <v>598</v>
      </c>
      <c r="D53" s="163" t="s">
        <v>286</v>
      </c>
      <c r="E53" s="163">
        <v>619</v>
      </c>
      <c r="F53" s="163" t="s">
        <v>242</v>
      </c>
      <c r="G53" s="163">
        <v>647</v>
      </c>
      <c r="H53" s="163" t="s">
        <v>242</v>
      </c>
      <c r="I53" s="163">
        <v>633</v>
      </c>
      <c r="J53" s="163" t="s">
        <v>229</v>
      </c>
      <c r="K53" s="163">
        <v>688</v>
      </c>
    </row>
    <row r="54" spans="1:11">
      <c r="A54" s="164" t="s">
        <v>391</v>
      </c>
      <c r="B54" s="163" t="s">
        <v>390</v>
      </c>
      <c r="C54" s="163">
        <v>599</v>
      </c>
      <c r="D54" s="163" t="s">
        <v>228</v>
      </c>
      <c r="E54" s="163">
        <v>621</v>
      </c>
      <c r="F54" s="163" t="s">
        <v>311</v>
      </c>
      <c r="G54" s="163">
        <v>650</v>
      </c>
      <c r="H54" s="163" t="s">
        <v>325</v>
      </c>
      <c r="I54" s="163">
        <v>641</v>
      </c>
      <c r="J54" s="163" t="s">
        <v>389</v>
      </c>
      <c r="K54" s="163">
        <v>694</v>
      </c>
    </row>
    <row r="55" spans="1:11">
      <c r="A55" s="161" t="s">
        <v>388</v>
      </c>
      <c r="B55" s="160" t="s">
        <v>386</v>
      </c>
      <c r="C55" s="160">
        <v>608</v>
      </c>
      <c r="D55" s="160" t="s">
        <v>385</v>
      </c>
      <c r="E55" s="160">
        <v>639</v>
      </c>
      <c r="F55" s="160" t="s">
        <v>204</v>
      </c>
      <c r="G55" s="160">
        <v>672</v>
      </c>
      <c r="H55" s="160" t="s">
        <v>328</v>
      </c>
      <c r="I55" s="160">
        <v>655</v>
      </c>
      <c r="J55" s="160" t="s">
        <v>362</v>
      </c>
      <c r="K55" s="160">
        <v>695</v>
      </c>
    </row>
    <row r="56" spans="1:11">
      <c r="A56" s="161" t="s">
        <v>387</v>
      </c>
      <c r="B56" s="160" t="s">
        <v>386</v>
      </c>
      <c r="C56" s="160">
        <v>640</v>
      </c>
      <c r="D56" s="160" t="s">
        <v>247</v>
      </c>
      <c r="E56" s="160">
        <v>666</v>
      </c>
      <c r="F56" s="160" t="s">
        <v>316</v>
      </c>
      <c r="G56" s="160">
        <v>699</v>
      </c>
      <c r="H56" s="160" t="s">
        <v>312</v>
      </c>
      <c r="I56" s="160">
        <v>687</v>
      </c>
      <c r="J56" s="160" t="s">
        <v>385</v>
      </c>
      <c r="K56" s="160">
        <v>737</v>
      </c>
    </row>
    <row r="57" spans="1:11">
      <c r="A57" s="161" t="s">
        <v>384</v>
      </c>
      <c r="B57" s="160" t="s">
        <v>383</v>
      </c>
      <c r="C57" s="160">
        <v>640</v>
      </c>
      <c r="D57" s="160" t="s">
        <v>382</v>
      </c>
      <c r="E57" s="160">
        <v>666</v>
      </c>
      <c r="F57" s="160" t="s">
        <v>258</v>
      </c>
      <c r="G57" s="160">
        <v>699</v>
      </c>
      <c r="H57" s="160" t="s">
        <v>321</v>
      </c>
      <c r="I57" s="160">
        <v>687</v>
      </c>
      <c r="J57" s="160" t="s">
        <v>381</v>
      </c>
      <c r="K57" s="160">
        <v>748</v>
      </c>
    </row>
    <row r="58" spans="1:11">
      <c r="A58" s="161" t="s">
        <v>380</v>
      </c>
      <c r="B58" s="160" t="s">
        <v>379</v>
      </c>
      <c r="C58" s="160">
        <v>640</v>
      </c>
      <c r="D58" s="160" t="s">
        <v>280</v>
      </c>
      <c r="E58" s="160">
        <v>666</v>
      </c>
      <c r="F58" s="160" t="s">
        <v>378</v>
      </c>
      <c r="G58" s="160">
        <v>699</v>
      </c>
      <c r="H58" s="160" t="s">
        <v>377</v>
      </c>
      <c r="I58" s="160">
        <v>687</v>
      </c>
      <c r="J58" s="160" t="s">
        <v>275</v>
      </c>
      <c r="K58" s="160">
        <v>748</v>
      </c>
    </row>
    <row r="59" spans="1:11">
      <c r="A59" s="161" t="s">
        <v>376</v>
      </c>
      <c r="B59" s="160" t="s">
        <v>375</v>
      </c>
      <c r="C59" s="160">
        <v>640</v>
      </c>
      <c r="D59" s="160" t="s">
        <v>273</v>
      </c>
      <c r="E59" s="160">
        <v>666</v>
      </c>
      <c r="F59" s="160" t="s">
        <v>293</v>
      </c>
      <c r="G59" s="160">
        <v>699</v>
      </c>
      <c r="H59" s="160" t="s">
        <v>374</v>
      </c>
      <c r="I59" s="160">
        <v>687</v>
      </c>
      <c r="J59" s="160" t="s">
        <v>244</v>
      </c>
      <c r="K59" s="160">
        <v>748</v>
      </c>
    </row>
    <row r="60" spans="1:11">
      <c r="A60" s="161" t="s">
        <v>373</v>
      </c>
      <c r="B60" s="160" t="s">
        <v>269</v>
      </c>
      <c r="C60" s="160">
        <v>640</v>
      </c>
      <c r="D60" s="160" t="s">
        <v>254</v>
      </c>
      <c r="E60" s="160">
        <v>665</v>
      </c>
      <c r="F60" s="160" t="s">
        <v>334</v>
      </c>
      <c r="G60" s="160">
        <v>698</v>
      </c>
      <c r="H60" s="160" t="s">
        <v>372</v>
      </c>
      <c r="I60" s="160">
        <v>687</v>
      </c>
      <c r="J60" s="160" t="s">
        <v>311</v>
      </c>
      <c r="K60" s="160">
        <v>746</v>
      </c>
    </row>
    <row r="61" spans="1:11">
      <c r="A61" s="161" t="s">
        <v>371</v>
      </c>
      <c r="B61" s="160" t="s">
        <v>370</v>
      </c>
      <c r="C61" s="160">
        <v>481</v>
      </c>
      <c r="D61" s="160" t="s">
        <v>369</v>
      </c>
      <c r="E61" s="160">
        <v>503</v>
      </c>
      <c r="F61" s="160" t="s">
        <v>315</v>
      </c>
      <c r="G61" s="160">
        <v>535</v>
      </c>
      <c r="H61" s="160" t="s">
        <v>198</v>
      </c>
      <c r="I61" s="160">
        <v>524</v>
      </c>
      <c r="J61" s="160" t="s">
        <v>368</v>
      </c>
      <c r="K61" s="160">
        <v>616</v>
      </c>
    </row>
    <row r="62" spans="1:11">
      <c r="A62" s="161" t="s">
        <v>367</v>
      </c>
      <c r="B62" s="160" t="s">
        <v>330</v>
      </c>
      <c r="C62" s="160">
        <v>457</v>
      </c>
      <c r="D62" s="160" t="s">
        <v>366</v>
      </c>
      <c r="E62" s="160">
        <v>479</v>
      </c>
      <c r="F62" s="160" t="s">
        <v>317</v>
      </c>
      <c r="G62" s="160">
        <v>506</v>
      </c>
      <c r="H62" s="160" t="s">
        <v>228</v>
      </c>
      <c r="I62" s="160">
        <v>501</v>
      </c>
      <c r="J62" s="160" t="s">
        <v>249</v>
      </c>
      <c r="K62" s="160">
        <v>595</v>
      </c>
    </row>
    <row r="63" spans="1:11">
      <c r="A63" s="161" t="s">
        <v>365</v>
      </c>
      <c r="B63" s="160" t="s">
        <v>364</v>
      </c>
      <c r="C63" s="160">
        <v>524</v>
      </c>
      <c r="D63" s="160" t="s">
        <v>264</v>
      </c>
      <c r="E63" s="160">
        <v>546</v>
      </c>
      <c r="F63" s="160" t="s">
        <v>306</v>
      </c>
      <c r="G63" s="160">
        <v>575</v>
      </c>
      <c r="H63" s="160" t="s">
        <v>247</v>
      </c>
      <c r="I63" s="160">
        <v>566</v>
      </c>
      <c r="J63" s="160" t="s">
        <v>251</v>
      </c>
      <c r="K63" s="160">
        <v>664</v>
      </c>
    </row>
    <row r="64" spans="1:11">
      <c r="A64" s="161" t="s">
        <v>363</v>
      </c>
      <c r="B64" s="160" t="s">
        <v>317</v>
      </c>
      <c r="C64" s="160">
        <v>540</v>
      </c>
      <c r="D64" s="160" t="s">
        <v>217</v>
      </c>
      <c r="E64" s="160">
        <v>563</v>
      </c>
      <c r="F64" s="160" t="s">
        <v>362</v>
      </c>
      <c r="G64" s="160">
        <v>600</v>
      </c>
      <c r="H64" s="160" t="s">
        <v>361</v>
      </c>
      <c r="I64" s="160">
        <v>592</v>
      </c>
      <c r="J64" s="160" t="s">
        <v>272</v>
      </c>
      <c r="K64" s="160">
        <v>697</v>
      </c>
    </row>
    <row r="65" spans="1:11">
      <c r="A65" s="161" t="s">
        <v>360</v>
      </c>
      <c r="B65" s="160" t="s">
        <v>252</v>
      </c>
      <c r="C65" s="160">
        <v>536</v>
      </c>
      <c r="D65" s="160" t="s">
        <v>252</v>
      </c>
      <c r="E65" s="160">
        <v>559</v>
      </c>
      <c r="F65" s="160" t="s">
        <v>223</v>
      </c>
      <c r="G65" s="160">
        <v>597</v>
      </c>
      <c r="H65" s="160" t="s">
        <v>300</v>
      </c>
      <c r="I65" s="160">
        <v>591</v>
      </c>
      <c r="J65" s="160" t="s">
        <v>359</v>
      </c>
      <c r="K65" s="160">
        <v>696</v>
      </c>
    </row>
    <row r="66" spans="1:11">
      <c r="A66" s="161" t="s">
        <v>358</v>
      </c>
      <c r="B66" s="160" t="s">
        <v>230</v>
      </c>
      <c r="C66" s="160">
        <v>540</v>
      </c>
      <c r="D66" s="160" t="s">
        <v>357</v>
      </c>
      <c r="E66" s="160">
        <v>563</v>
      </c>
      <c r="F66" s="160" t="s">
        <v>356</v>
      </c>
      <c r="G66" s="160">
        <v>600</v>
      </c>
      <c r="H66" s="160" t="s">
        <v>355</v>
      </c>
      <c r="I66" s="160">
        <v>592</v>
      </c>
      <c r="J66" s="160" t="s">
        <v>354</v>
      </c>
      <c r="K66" s="160">
        <v>697</v>
      </c>
    </row>
    <row r="67" spans="1:11">
      <c r="A67" s="161" t="s">
        <v>353</v>
      </c>
      <c r="B67" s="160" t="s">
        <v>286</v>
      </c>
      <c r="C67" s="160">
        <v>531</v>
      </c>
      <c r="D67" s="160" t="s">
        <v>335</v>
      </c>
      <c r="E67" s="160">
        <v>536</v>
      </c>
      <c r="F67" s="160" t="s">
        <v>352</v>
      </c>
      <c r="G67" s="160">
        <v>566</v>
      </c>
      <c r="H67" s="160" t="s">
        <v>214</v>
      </c>
      <c r="I67" s="160">
        <v>550</v>
      </c>
      <c r="J67" s="160" t="s">
        <v>339</v>
      </c>
      <c r="K67" s="160">
        <v>601</v>
      </c>
    </row>
    <row r="68" spans="1:11">
      <c r="A68" s="161" t="s">
        <v>351</v>
      </c>
      <c r="B68" s="160" t="s">
        <v>209</v>
      </c>
      <c r="C68" s="160">
        <v>495</v>
      </c>
      <c r="D68" s="160" t="s">
        <v>209</v>
      </c>
      <c r="E68" s="160">
        <v>495</v>
      </c>
      <c r="F68" s="160" t="s">
        <v>209</v>
      </c>
      <c r="G68" s="160">
        <v>511</v>
      </c>
      <c r="H68" s="160" t="s">
        <v>209</v>
      </c>
      <c r="I68" s="160">
        <v>499</v>
      </c>
      <c r="J68" s="160" t="s">
        <v>209</v>
      </c>
      <c r="K68" s="160">
        <v>549</v>
      </c>
    </row>
    <row r="69" spans="1:11">
      <c r="A69" s="161" t="s">
        <v>350</v>
      </c>
      <c r="B69" s="160" t="s">
        <v>349</v>
      </c>
      <c r="C69" s="160">
        <v>508</v>
      </c>
      <c r="D69" s="160" t="s">
        <v>348</v>
      </c>
      <c r="E69" s="160">
        <v>512</v>
      </c>
      <c r="F69" s="160" t="s">
        <v>328</v>
      </c>
      <c r="G69" s="160">
        <v>543</v>
      </c>
      <c r="H69" s="160" t="s">
        <v>293</v>
      </c>
      <c r="I69" s="160">
        <v>536</v>
      </c>
      <c r="J69" s="160" t="s">
        <v>347</v>
      </c>
      <c r="K69" s="160">
        <v>537</v>
      </c>
    </row>
    <row r="70" spans="1:11">
      <c r="A70" s="161" t="s">
        <v>346</v>
      </c>
      <c r="B70" s="160" t="s">
        <v>345</v>
      </c>
      <c r="C70" s="160">
        <v>508</v>
      </c>
      <c r="D70" s="160" t="s">
        <v>344</v>
      </c>
      <c r="E70" s="160">
        <v>512</v>
      </c>
      <c r="F70" s="160" t="s">
        <v>312</v>
      </c>
      <c r="G70" s="160">
        <v>543</v>
      </c>
      <c r="H70" s="160" t="s">
        <v>343</v>
      </c>
      <c r="I70" s="160">
        <v>536</v>
      </c>
      <c r="J70" s="160" t="s">
        <v>199</v>
      </c>
      <c r="K70" s="160">
        <v>537</v>
      </c>
    </row>
    <row r="71" spans="1:11">
      <c r="A71" s="162" t="s">
        <v>342</v>
      </c>
      <c r="B71" s="162"/>
      <c r="C71" s="162"/>
      <c r="D71" s="162"/>
      <c r="E71" s="162"/>
      <c r="F71" s="162"/>
      <c r="G71" s="162"/>
      <c r="H71" s="162"/>
      <c r="I71" s="162"/>
      <c r="J71" s="162"/>
      <c r="K71" s="162"/>
    </row>
    <row r="72" spans="1:11">
      <c r="A72" s="161" t="s">
        <v>341</v>
      </c>
      <c r="B72" s="160" t="s">
        <v>273</v>
      </c>
      <c r="C72" s="160">
        <v>527</v>
      </c>
      <c r="D72" s="160" t="s">
        <v>244</v>
      </c>
      <c r="E72" s="160">
        <v>566</v>
      </c>
      <c r="F72" s="160" t="s">
        <v>264</v>
      </c>
      <c r="G72" s="160">
        <v>608</v>
      </c>
      <c r="H72" s="160" t="s">
        <v>213</v>
      </c>
      <c r="I72" s="160">
        <v>575</v>
      </c>
      <c r="J72" s="160" t="s">
        <v>242</v>
      </c>
      <c r="K72" s="160">
        <v>639</v>
      </c>
    </row>
    <row r="73" spans="1:11">
      <c r="A73" s="161" t="s">
        <v>340</v>
      </c>
      <c r="B73" s="160" t="s">
        <v>339</v>
      </c>
      <c r="C73" s="160">
        <v>527</v>
      </c>
      <c r="D73" s="160" t="s">
        <v>338</v>
      </c>
      <c r="E73" s="160">
        <v>567</v>
      </c>
      <c r="F73" s="160" t="s">
        <v>242</v>
      </c>
      <c r="G73" s="160">
        <v>611</v>
      </c>
      <c r="H73" s="160" t="s">
        <v>311</v>
      </c>
      <c r="I73" s="160">
        <v>579</v>
      </c>
      <c r="J73" s="160" t="s">
        <v>324</v>
      </c>
      <c r="K73" s="160">
        <v>641</v>
      </c>
    </row>
    <row r="74" spans="1:11">
      <c r="A74" s="161" t="s">
        <v>337</v>
      </c>
      <c r="B74" s="160" t="s">
        <v>336</v>
      </c>
      <c r="C74" s="160">
        <v>541</v>
      </c>
      <c r="D74" s="160" t="s">
        <v>281</v>
      </c>
      <c r="E74" s="160">
        <v>579</v>
      </c>
      <c r="F74" s="160" t="s">
        <v>335</v>
      </c>
      <c r="G74" s="160">
        <v>629</v>
      </c>
      <c r="H74" s="160" t="s">
        <v>334</v>
      </c>
      <c r="I74" s="160">
        <v>597</v>
      </c>
      <c r="J74" s="160" t="s">
        <v>330</v>
      </c>
      <c r="K74" s="160">
        <v>643</v>
      </c>
    </row>
    <row r="75" spans="1:11">
      <c r="A75" s="161" t="s">
        <v>333</v>
      </c>
      <c r="B75" s="160" t="s">
        <v>332</v>
      </c>
      <c r="C75" s="160">
        <v>557</v>
      </c>
      <c r="D75" s="160" t="s">
        <v>281</v>
      </c>
      <c r="E75" s="160">
        <v>611</v>
      </c>
      <c r="F75" s="160" t="s">
        <v>331</v>
      </c>
      <c r="G75" s="160">
        <v>659</v>
      </c>
      <c r="H75" s="160" t="s">
        <v>330</v>
      </c>
      <c r="I75" s="160">
        <v>622</v>
      </c>
      <c r="J75" s="160" t="s">
        <v>204</v>
      </c>
      <c r="K75" s="160">
        <v>690</v>
      </c>
    </row>
    <row r="76" spans="1:11">
      <c r="A76" s="161" t="s">
        <v>329</v>
      </c>
      <c r="B76" s="160" t="s">
        <v>326</v>
      </c>
      <c r="C76" s="160">
        <v>557</v>
      </c>
      <c r="D76" s="160" t="s">
        <v>238</v>
      </c>
      <c r="E76" s="160">
        <v>611</v>
      </c>
      <c r="F76" s="160" t="s">
        <v>316</v>
      </c>
      <c r="G76" s="160">
        <v>659</v>
      </c>
      <c r="H76" s="160" t="s">
        <v>246</v>
      </c>
      <c r="I76" s="160">
        <v>622</v>
      </c>
      <c r="J76" s="160" t="s">
        <v>328</v>
      </c>
      <c r="K76" s="160">
        <v>690</v>
      </c>
    </row>
    <row r="77" spans="1:11">
      <c r="A77" s="161" t="s">
        <v>327</v>
      </c>
      <c r="B77" s="160" t="s">
        <v>326</v>
      </c>
      <c r="C77" s="160">
        <v>557</v>
      </c>
      <c r="D77" s="160" t="s">
        <v>325</v>
      </c>
      <c r="E77" s="160">
        <v>611</v>
      </c>
      <c r="F77" s="160" t="s">
        <v>324</v>
      </c>
      <c r="G77" s="160">
        <v>659</v>
      </c>
      <c r="H77" s="160" t="s">
        <v>284</v>
      </c>
      <c r="I77" s="160">
        <v>622</v>
      </c>
      <c r="J77" s="160" t="s">
        <v>271</v>
      </c>
      <c r="K77" s="160">
        <v>690</v>
      </c>
    </row>
    <row r="78" spans="1:11">
      <c r="A78" s="161" t="s">
        <v>323</v>
      </c>
      <c r="B78" s="160" t="s">
        <v>322</v>
      </c>
      <c r="C78" s="160">
        <v>557</v>
      </c>
      <c r="D78" s="160" t="s">
        <v>321</v>
      </c>
      <c r="E78" s="160">
        <v>611</v>
      </c>
      <c r="F78" s="160" t="s">
        <v>320</v>
      </c>
      <c r="G78" s="160">
        <v>659</v>
      </c>
      <c r="H78" s="160" t="s">
        <v>320</v>
      </c>
      <c r="I78" s="160">
        <v>622</v>
      </c>
      <c r="J78" s="160" t="s">
        <v>319</v>
      </c>
      <c r="K78" s="160">
        <v>690</v>
      </c>
    </row>
    <row r="79" spans="1:11">
      <c r="A79" s="161" t="s">
        <v>318</v>
      </c>
      <c r="B79" s="160" t="s">
        <v>317</v>
      </c>
      <c r="C79" s="160">
        <v>557</v>
      </c>
      <c r="D79" s="160" t="s">
        <v>286</v>
      </c>
      <c r="E79" s="160">
        <v>610</v>
      </c>
      <c r="F79" s="160" t="s">
        <v>316</v>
      </c>
      <c r="G79" s="160">
        <v>659</v>
      </c>
      <c r="H79" s="160" t="s">
        <v>315</v>
      </c>
      <c r="I79" s="160">
        <v>621</v>
      </c>
      <c r="J79" s="160" t="s">
        <v>314</v>
      </c>
      <c r="K79" s="160">
        <v>690</v>
      </c>
    </row>
    <row r="80" spans="1:11">
      <c r="A80" s="161" t="s">
        <v>313</v>
      </c>
      <c r="B80" s="160" t="s">
        <v>253</v>
      </c>
      <c r="C80" s="160">
        <v>435</v>
      </c>
      <c r="D80" s="160" t="s">
        <v>265</v>
      </c>
      <c r="E80" s="160">
        <v>462</v>
      </c>
      <c r="F80" s="160" t="s">
        <v>292</v>
      </c>
      <c r="G80" s="160">
        <v>498</v>
      </c>
      <c r="H80" s="160" t="s">
        <v>312</v>
      </c>
      <c r="I80" s="160">
        <v>475</v>
      </c>
      <c r="J80" s="160" t="s">
        <v>311</v>
      </c>
      <c r="K80" s="160">
        <v>574</v>
      </c>
    </row>
    <row r="81" spans="1:11">
      <c r="A81" s="161" t="s">
        <v>310</v>
      </c>
      <c r="B81" s="160" t="s">
        <v>268</v>
      </c>
      <c r="C81" s="160">
        <v>409</v>
      </c>
      <c r="D81" s="160" t="s">
        <v>309</v>
      </c>
      <c r="E81" s="160">
        <v>437</v>
      </c>
      <c r="F81" s="160" t="s">
        <v>244</v>
      </c>
      <c r="G81" s="160">
        <v>475</v>
      </c>
      <c r="H81" s="160" t="s">
        <v>205</v>
      </c>
      <c r="I81" s="160">
        <v>453</v>
      </c>
      <c r="J81" s="160" t="s">
        <v>308</v>
      </c>
      <c r="K81" s="160">
        <v>549</v>
      </c>
    </row>
    <row r="82" spans="1:11">
      <c r="A82" s="161" t="s">
        <v>307</v>
      </c>
      <c r="B82" s="160" t="s">
        <v>276</v>
      </c>
      <c r="C82" s="160">
        <v>465</v>
      </c>
      <c r="D82" s="160" t="s">
        <v>247</v>
      </c>
      <c r="E82" s="160">
        <v>507</v>
      </c>
      <c r="F82" s="160" t="s">
        <v>228</v>
      </c>
      <c r="G82" s="160">
        <v>540</v>
      </c>
      <c r="H82" s="160" t="s">
        <v>217</v>
      </c>
      <c r="I82" s="160">
        <v>513</v>
      </c>
      <c r="J82" s="160" t="s">
        <v>306</v>
      </c>
      <c r="K82" s="160">
        <v>615</v>
      </c>
    </row>
    <row r="83" spans="1:11">
      <c r="A83" s="161" t="s">
        <v>305</v>
      </c>
      <c r="B83" s="160" t="s">
        <v>304</v>
      </c>
      <c r="C83" s="160">
        <v>479</v>
      </c>
      <c r="D83" s="160" t="s">
        <v>236</v>
      </c>
      <c r="E83" s="160">
        <v>524</v>
      </c>
      <c r="F83" s="160" t="s">
        <v>292</v>
      </c>
      <c r="G83" s="160">
        <v>562</v>
      </c>
      <c r="H83" s="160" t="s">
        <v>303</v>
      </c>
      <c r="I83" s="160">
        <v>535</v>
      </c>
      <c r="J83" s="160" t="s">
        <v>229</v>
      </c>
      <c r="K83" s="160">
        <v>644</v>
      </c>
    </row>
    <row r="84" spans="1:11">
      <c r="A84" s="161" t="s">
        <v>302</v>
      </c>
      <c r="B84" s="160" t="s">
        <v>301</v>
      </c>
      <c r="C84" s="160">
        <v>477</v>
      </c>
      <c r="D84" s="160" t="s">
        <v>239</v>
      </c>
      <c r="E84" s="160">
        <v>520</v>
      </c>
      <c r="F84" s="160" t="s">
        <v>251</v>
      </c>
      <c r="G84" s="160">
        <v>557</v>
      </c>
      <c r="H84" s="160" t="s">
        <v>300</v>
      </c>
      <c r="I84" s="160">
        <v>533</v>
      </c>
      <c r="J84" s="160" t="s">
        <v>236</v>
      </c>
      <c r="K84" s="160">
        <v>641</v>
      </c>
    </row>
    <row r="85" spans="1:11">
      <c r="A85" s="161" t="s">
        <v>299</v>
      </c>
      <c r="B85" s="160" t="s">
        <v>298</v>
      </c>
      <c r="C85" s="160">
        <v>479</v>
      </c>
      <c r="D85" s="160" t="s">
        <v>297</v>
      </c>
      <c r="E85" s="160">
        <v>524</v>
      </c>
      <c r="F85" s="160" t="s">
        <v>296</v>
      </c>
      <c r="G85" s="160">
        <v>562</v>
      </c>
      <c r="H85" s="160" t="s">
        <v>265</v>
      </c>
      <c r="I85" s="160">
        <v>535</v>
      </c>
      <c r="J85" s="160" t="s">
        <v>211</v>
      </c>
      <c r="K85" s="160">
        <v>644</v>
      </c>
    </row>
    <row r="86" spans="1:11">
      <c r="A86" s="161" t="s">
        <v>295</v>
      </c>
      <c r="B86" s="160" t="s">
        <v>294</v>
      </c>
      <c r="C86" s="160">
        <v>466</v>
      </c>
      <c r="D86" s="160" t="s">
        <v>292</v>
      </c>
      <c r="E86" s="160">
        <v>494</v>
      </c>
      <c r="F86" s="160" t="s">
        <v>293</v>
      </c>
      <c r="G86" s="160">
        <v>529</v>
      </c>
      <c r="H86" s="160" t="s">
        <v>235</v>
      </c>
      <c r="I86" s="160">
        <v>496</v>
      </c>
      <c r="J86" s="160" t="s">
        <v>292</v>
      </c>
      <c r="K86" s="160">
        <v>550</v>
      </c>
    </row>
    <row r="87" spans="1:11">
      <c r="A87" s="161" t="s">
        <v>291</v>
      </c>
      <c r="B87" s="160" t="s">
        <v>209</v>
      </c>
      <c r="C87" s="160">
        <v>435</v>
      </c>
      <c r="D87" s="160" t="s">
        <v>209</v>
      </c>
      <c r="E87" s="160">
        <v>453</v>
      </c>
      <c r="F87" s="160" t="s">
        <v>209</v>
      </c>
      <c r="G87" s="160">
        <v>483</v>
      </c>
      <c r="H87" s="160" t="s">
        <v>209</v>
      </c>
      <c r="I87" s="160">
        <v>449</v>
      </c>
      <c r="J87" s="160" t="s">
        <v>209</v>
      </c>
      <c r="K87" s="160">
        <v>502</v>
      </c>
    </row>
    <row r="88" spans="1:11">
      <c r="A88" s="161" t="s">
        <v>290</v>
      </c>
      <c r="B88" s="160" t="s">
        <v>289</v>
      </c>
      <c r="C88" s="160">
        <v>450</v>
      </c>
      <c r="D88" s="160" t="s">
        <v>224</v>
      </c>
      <c r="E88" s="160">
        <v>463</v>
      </c>
      <c r="F88" s="160" t="s">
        <v>285</v>
      </c>
      <c r="G88" s="160">
        <v>508</v>
      </c>
      <c r="H88" s="160" t="s">
        <v>204</v>
      </c>
      <c r="I88" s="160">
        <v>478</v>
      </c>
      <c r="J88" s="160" t="s">
        <v>271</v>
      </c>
      <c r="K88" s="160">
        <v>496</v>
      </c>
    </row>
    <row r="89" spans="1:11">
      <c r="A89" s="161" t="s">
        <v>288</v>
      </c>
      <c r="B89" s="160" t="s">
        <v>287</v>
      </c>
      <c r="C89" s="160">
        <v>450</v>
      </c>
      <c r="D89" s="160" t="s">
        <v>286</v>
      </c>
      <c r="E89" s="160">
        <v>463</v>
      </c>
      <c r="F89" s="160" t="s">
        <v>285</v>
      </c>
      <c r="G89" s="160">
        <v>508</v>
      </c>
      <c r="H89" s="160" t="s">
        <v>284</v>
      </c>
      <c r="I89" s="160">
        <v>478</v>
      </c>
      <c r="J89" s="160" t="s">
        <v>284</v>
      </c>
      <c r="K89" s="160">
        <v>496</v>
      </c>
    </row>
    <row r="90" spans="1:11">
      <c r="A90" s="162" t="s">
        <v>283</v>
      </c>
      <c r="B90" s="162"/>
      <c r="C90" s="162"/>
      <c r="D90" s="162"/>
      <c r="E90" s="162"/>
      <c r="F90" s="162"/>
      <c r="G90" s="162"/>
      <c r="H90" s="162"/>
      <c r="I90" s="162"/>
      <c r="J90" s="162"/>
      <c r="K90" s="162"/>
    </row>
    <row r="91" spans="1:11">
      <c r="A91" s="161" t="s">
        <v>282</v>
      </c>
      <c r="B91" s="160" t="s">
        <v>281</v>
      </c>
      <c r="C91" s="160">
        <v>499</v>
      </c>
      <c r="D91" s="160" t="s">
        <v>280</v>
      </c>
      <c r="E91" s="160">
        <v>492</v>
      </c>
      <c r="F91" s="160" t="s">
        <v>249</v>
      </c>
      <c r="G91" s="160">
        <v>563</v>
      </c>
      <c r="H91" s="160" t="s">
        <v>234</v>
      </c>
      <c r="I91" s="160">
        <v>541</v>
      </c>
      <c r="J91" s="160" t="s">
        <v>279</v>
      </c>
      <c r="K91" s="160">
        <v>607</v>
      </c>
    </row>
    <row r="92" spans="1:11">
      <c r="A92" s="161" t="s">
        <v>278</v>
      </c>
      <c r="B92" s="160" t="s">
        <v>277</v>
      </c>
      <c r="C92" s="160">
        <v>499</v>
      </c>
      <c r="D92" s="160" t="s">
        <v>276</v>
      </c>
      <c r="E92" s="160">
        <v>493</v>
      </c>
      <c r="F92" s="160" t="s">
        <v>275</v>
      </c>
      <c r="G92" s="160">
        <v>564</v>
      </c>
      <c r="H92" s="160" t="s">
        <v>256</v>
      </c>
      <c r="I92" s="160">
        <v>546</v>
      </c>
      <c r="J92" s="160" t="s">
        <v>211</v>
      </c>
      <c r="K92" s="160">
        <v>609</v>
      </c>
    </row>
    <row r="93" spans="1:11">
      <c r="A93" s="161" t="s">
        <v>274</v>
      </c>
      <c r="B93" s="160" t="s">
        <v>273</v>
      </c>
      <c r="C93" s="160">
        <v>507</v>
      </c>
      <c r="D93" s="160" t="s">
        <v>272</v>
      </c>
      <c r="E93" s="160">
        <v>509</v>
      </c>
      <c r="F93" s="160" t="s">
        <v>224</v>
      </c>
      <c r="G93" s="160">
        <v>572</v>
      </c>
      <c r="H93" s="160" t="s">
        <v>254</v>
      </c>
      <c r="I93" s="160">
        <v>560</v>
      </c>
      <c r="J93" s="160" t="s">
        <v>271</v>
      </c>
      <c r="K93" s="160">
        <v>612</v>
      </c>
    </row>
    <row r="94" spans="1:11">
      <c r="A94" s="161" t="s">
        <v>270</v>
      </c>
      <c r="B94" s="160" t="s">
        <v>269</v>
      </c>
      <c r="C94" s="160">
        <v>525</v>
      </c>
      <c r="D94" s="160" t="s">
        <v>268</v>
      </c>
      <c r="E94" s="160">
        <v>526</v>
      </c>
      <c r="F94" s="160" t="s">
        <v>251</v>
      </c>
      <c r="G94" s="160">
        <v>607</v>
      </c>
      <c r="H94" s="160" t="s">
        <v>267</v>
      </c>
      <c r="I94" s="160">
        <v>588</v>
      </c>
      <c r="J94" s="160" t="s">
        <v>216</v>
      </c>
      <c r="K94" s="160">
        <v>666</v>
      </c>
    </row>
    <row r="95" spans="1:11">
      <c r="A95" s="161" t="s">
        <v>266</v>
      </c>
      <c r="B95" s="160" t="s">
        <v>231</v>
      </c>
      <c r="C95" s="160">
        <v>525</v>
      </c>
      <c r="D95" s="160" t="s">
        <v>265</v>
      </c>
      <c r="E95" s="160">
        <v>526</v>
      </c>
      <c r="F95" s="160" t="s">
        <v>264</v>
      </c>
      <c r="G95" s="160">
        <v>607</v>
      </c>
      <c r="H95" s="160" t="s">
        <v>263</v>
      </c>
      <c r="I95" s="160">
        <v>588</v>
      </c>
      <c r="J95" s="160" t="s">
        <v>262</v>
      </c>
      <c r="K95" s="160">
        <v>666</v>
      </c>
    </row>
    <row r="96" spans="1:11">
      <c r="A96" s="161" t="s">
        <v>261</v>
      </c>
      <c r="B96" s="160" t="s">
        <v>260</v>
      </c>
      <c r="C96" s="160">
        <v>525</v>
      </c>
      <c r="D96" s="160" t="s">
        <v>259</v>
      </c>
      <c r="E96" s="160">
        <v>526</v>
      </c>
      <c r="F96" s="160" t="s">
        <v>258</v>
      </c>
      <c r="G96" s="160">
        <v>607</v>
      </c>
      <c r="H96" s="160" t="s">
        <v>257</v>
      </c>
      <c r="I96" s="160">
        <v>588</v>
      </c>
      <c r="J96" s="160" t="s">
        <v>256</v>
      </c>
      <c r="K96" s="160">
        <v>666</v>
      </c>
    </row>
    <row r="97" spans="1:11">
      <c r="A97" s="161" t="s">
        <v>255</v>
      </c>
      <c r="B97" s="160" t="s">
        <v>254</v>
      </c>
      <c r="C97" s="160">
        <v>525</v>
      </c>
      <c r="D97" s="160" t="s">
        <v>253</v>
      </c>
      <c r="E97" s="160">
        <v>526</v>
      </c>
      <c r="F97" s="160" t="s">
        <v>197</v>
      </c>
      <c r="G97" s="160">
        <v>607</v>
      </c>
      <c r="H97" s="160" t="s">
        <v>252</v>
      </c>
      <c r="I97" s="160">
        <v>588</v>
      </c>
      <c r="J97" s="160" t="s">
        <v>251</v>
      </c>
      <c r="K97" s="160">
        <v>666</v>
      </c>
    </row>
    <row r="98" spans="1:11">
      <c r="A98" s="161" t="s">
        <v>250</v>
      </c>
      <c r="B98" s="160" t="s">
        <v>249</v>
      </c>
      <c r="C98" s="160">
        <v>525</v>
      </c>
      <c r="D98" s="160" t="s">
        <v>248</v>
      </c>
      <c r="E98" s="160">
        <v>525</v>
      </c>
      <c r="F98" s="160" t="s">
        <v>247</v>
      </c>
      <c r="G98" s="160">
        <v>607</v>
      </c>
      <c r="H98" s="160" t="s">
        <v>246</v>
      </c>
      <c r="I98" s="160">
        <v>588</v>
      </c>
      <c r="J98" s="160" t="s">
        <v>197</v>
      </c>
      <c r="K98" s="160">
        <v>666</v>
      </c>
    </row>
    <row r="99" spans="1:11">
      <c r="A99" s="161" t="s">
        <v>245</v>
      </c>
      <c r="B99" s="160" t="s">
        <v>244</v>
      </c>
      <c r="C99" s="160">
        <v>410</v>
      </c>
      <c r="D99" s="160" t="s">
        <v>243</v>
      </c>
      <c r="E99" s="160">
        <v>412</v>
      </c>
      <c r="F99" s="160" t="s">
        <v>229</v>
      </c>
      <c r="G99" s="160">
        <v>462</v>
      </c>
      <c r="H99" s="160" t="s">
        <v>242</v>
      </c>
      <c r="I99" s="160">
        <v>445</v>
      </c>
      <c r="J99" s="160" t="s">
        <v>242</v>
      </c>
      <c r="K99" s="160">
        <v>529</v>
      </c>
    </row>
    <row r="100" spans="1:11">
      <c r="A100" s="161" t="s">
        <v>241</v>
      </c>
      <c r="B100" s="160" t="s">
        <v>240</v>
      </c>
      <c r="C100" s="160">
        <v>387</v>
      </c>
      <c r="D100" s="160" t="s">
        <v>231</v>
      </c>
      <c r="E100" s="160">
        <v>388</v>
      </c>
      <c r="F100" s="160" t="s">
        <v>239</v>
      </c>
      <c r="G100" s="160">
        <v>438</v>
      </c>
      <c r="H100" s="160" t="s">
        <v>214</v>
      </c>
      <c r="I100" s="160">
        <v>427</v>
      </c>
      <c r="J100" s="160" t="s">
        <v>238</v>
      </c>
      <c r="K100" s="160">
        <v>509</v>
      </c>
    </row>
    <row r="101" spans="1:11">
      <c r="A101" s="161" t="s">
        <v>237</v>
      </c>
      <c r="B101" s="160" t="s">
        <v>236</v>
      </c>
      <c r="C101" s="160">
        <v>440</v>
      </c>
      <c r="D101" s="160" t="s">
        <v>236</v>
      </c>
      <c r="E101" s="160">
        <v>446</v>
      </c>
      <c r="F101" s="160" t="s">
        <v>235</v>
      </c>
      <c r="G101" s="160">
        <v>505</v>
      </c>
      <c r="H101" s="160" t="s">
        <v>217</v>
      </c>
      <c r="I101" s="160">
        <v>481</v>
      </c>
      <c r="J101" s="160" t="s">
        <v>234</v>
      </c>
      <c r="K101" s="160">
        <v>575</v>
      </c>
    </row>
    <row r="102" spans="1:11">
      <c r="A102" s="161" t="s">
        <v>233</v>
      </c>
      <c r="B102" s="160" t="s">
        <v>232</v>
      </c>
      <c r="C102" s="160">
        <v>450</v>
      </c>
      <c r="D102" s="160" t="s">
        <v>231</v>
      </c>
      <c r="E102" s="160">
        <v>459</v>
      </c>
      <c r="F102" s="160" t="s">
        <v>230</v>
      </c>
      <c r="G102" s="160">
        <v>524</v>
      </c>
      <c r="H102" s="160" t="s">
        <v>229</v>
      </c>
      <c r="I102" s="160">
        <v>500</v>
      </c>
      <c r="J102" s="160" t="s">
        <v>228</v>
      </c>
      <c r="K102" s="160">
        <v>605</v>
      </c>
    </row>
    <row r="103" spans="1:11">
      <c r="A103" s="161" t="s">
        <v>227</v>
      </c>
      <c r="B103" s="160" t="s">
        <v>226</v>
      </c>
      <c r="C103" s="160">
        <v>448</v>
      </c>
      <c r="D103" s="160" t="s">
        <v>225</v>
      </c>
      <c r="E103" s="160">
        <v>457</v>
      </c>
      <c r="F103" s="160" t="s">
        <v>224</v>
      </c>
      <c r="G103" s="160">
        <v>519</v>
      </c>
      <c r="H103" s="160" t="s">
        <v>223</v>
      </c>
      <c r="I103" s="160">
        <v>497</v>
      </c>
      <c r="J103" s="160" t="s">
        <v>222</v>
      </c>
      <c r="K103" s="160">
        <v>602</v>
      </c>
    </row>
    <row r="104" spans="1:11">
      <c r="A104" s="161" t="s">
        <v>221</v>
      </c>
      <c r="B104" s="160" t="s">
        <v>220</v>
      </c>
      <c r="C104" s="160">
        <v>450</v>
      </c>
      <c r="D104" s="160" t="s">
        <v>219</v>
      </c>
      <c r="E104" s="160">
        <v>459</v>
      </c>
      <c r="F104" s="160" t="s">
        <v>218</v>
      </c>
      <c r="G104" s="160">
        <v>524</v>
      </c>
      <c r="H104" s="160" t="s">
        <v>217</v>
      </c>
      <c r="I104" s="160">
        <v>500</v>
      </c>
      <c r="J104" s="160" t="s">
        <v>216</v>
      </c>
      <c r="K104" s="160">
        <v>605</v>
      </c>
    </row>
    <row r="105" spans="1:11">
      <c r="A105" s="161" t="s">
        <v>215</v>
      </c>
      <c r="B105" s="160" t="s">
        <v>214</v>
      </c>
      <c r="C105" s="160">
        <v>429</v>
      </c>
      <c r="D105" s="160" t="s">
        <v>205</v>
      </c>
      <c r="E105" s="160">
        <v>432</v>
      </c>
      <c r="F105" s="160" t="s">
        <v>213</v>
      </c>
      <c r="G105" s="160">
        <v>494</v>
      </c>
      <c r="H105" s="160" t="s">
        <v>212</v>
      </c>
      <c r="I105" s="160">
        <v>465</v>
      </c>
      <c r="J105" s="160" t="s">
        <v>211</v>
      </c>
      <c r="K105" s="160">
        <v>524</v>
      </c>
    </row>
    <row r="106" spans="1:11">
      <c r="A106" s="161" t="s">
        <v>210</v>
      </c>
      <c r="B106" s="160" t="s">
        <v>209</v>
      </c>
      <c r="C106" s="160">
        <v>409</v>
      </c>
      <c r="D106" s="160" t="s">
        <v>209</v>
      </c>
      <c r="E106" s="160">
        <v>400</v>
      </c>
      <c r="F106" s="160" t="s">
        <v>209</v>
      </c>
      <c r="G106" s="160">
        <v>454</v>
      </c>
      <c r="H106" s="160" t="s">
        <v>209</v>
      </c>
      <c r="I106" s="160">
        <v>424</v>
      </c>
      <c r="J106" s="160" t="s">
        <v>209</v>
      </c>
      <c r="K106" s="160">
        <v>479</v>
      </c>
    </row>
    <row r="107" spans="1:11">
      <c r="A107" s="161" t="s">
        <v>208</v>
      </c>
      <c r="B107" s="160" t="s">
        <v>207</v>
      </c>
      <c r="C107" s="160">
        <v>389</v>
      </c>
      <c r="D107" s="160" t="s">
        <v>206</v>
      </c>
      <c r="E107" s="160">
        <v>407</v>
      </c>
      <c r="F107" s="160" t="s">
        <v>205</v>
      </c>
      <c r="G107" s="160">
        <v>473</v>
      </c>
      <c r="H107" s="160" t="s">
        <v>204</v>
      </c>
      <c r="I107" s="160">
        <v>451</v>
      </c>
      <c r="J107" s="160" t="s">
        <v>203</v>
      </c>
      <c r="K107" s="160">
        <v>437</v>
      </c>
    </row>
    <row r="108" spans="1:11">
      <c r="A108" s="161" t="s">
        <v>202</v>
      </c>
      <c r="B108" s="160" t="s">
        <v>201</v>
      </c>
      <c r="C108" s="160">
        <v>389</v>
      </c>
      <c r="D108" s="160" t="s">
        <v>200</v>
      </c>
      <c r="E108" s="160">
        <v>407</v>
      </c>
      <c r="F108" s="160" t="s">
        <v>199</v>
      </c>
      <c r="G108" s="160">
        <v>473</v>
      </c>
      <c r="H108" s="160" t="s">
        <v>198</v>
      </c>
      <c r="I108" s="160">
        <v>451</v>
      </c>
      <c r="J108" s="160" t="s">
        <v>197</v>
      </c>
      <c r="K108" s="160">
        <v>437</v>
      </c>
    </row>
    <row r="110" spans="1:11">
      <c r="A110" s="159" t="s">
        <v>196</v>
      </c>
      <c r="B110" s="159"/>
      <c r="C110" s="159"/>
      <c r="D110" s="159"/>
      <c r="E110" s="159"/>
      <c r="F110" s="159"/>
      <c r="G110" s="159"/>
      <c r="H110" s="159"/>
      <c r="I110" s="159"/>
      <c r="J110" s="159"/>
    </row>
  </sheetData>
  <pageMargins left="0.2" right="0.2" top="0.5" bottom="0.5" header="0.5" footer="0.5"/>
  <pageSetup fitToWidth="0" fitToHeight="0" orientation="landscape"/>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2:W63"/>
  <sheetViews>
    <sheetView showGridLines="0" workbookViewId="0">
      <selection activeCell="C57" sqref="C57"/>
    </sheetView>
  </sheetViews>
  <sheetFormatPr baseColWidth="10" defaultColWidth="8.83203125" defaultRowHeight="10" x14ac:dyDescent="0"/>
  <cols>
    <col min="1" max="1" width="8.83203125" style="158"/>
    <col min="2" max="2" width="2" style="158" bestFit="1" customWidth="1"/>
    <col min="3" max="16384" width="8.83203125" style="158"/>
  </cols>
  <sheetData>
    <row r="32" ht="11" thickBot="1"/>
    <row r="33" spans="2:13" ht="11">
      <c r="B33" s="170" t="s">
        <v>548</v>
      </c>
      <c r="C33" s="171" t="s">
        <v>558</v>
      </c>
      <c r="D33" s="171"/>
      <c r="E33" s="171"/>
      <c r="F33" s="171"/>
      <c r="G33" s="171"/>
      <c r="H33" s="171"/>
      <c r="I33" s="171"/>
      <c r="J33" s="171"/>
      <c r="K33" s="171"/>
      <c r="L33" s="171"/>
      <c r="M33" s="172"/>
    </row>
    <row r="34" spans="2:13" ht="11">
      <c r="B34" s="173" t="s">
        <v>548</v>
      </c>
      <c r="C34" s="174" t="s">
        <v>557</v>
      </c>
      <c r="D34" s="174"/>
      <c r="E34" s="174"/>
      <c r="F34" s="174"/>
      <c r="G34" s="174"/>
      <c r="H34" s="174"/>
      <c r="I34" s="174"/>
      <c r="J34" s="174"/>
      <c r="K34" s="174"/>
      <c r="L34" s="174"/>
      <c r="M34" s="175"/>
    </row>
    <row r="35" spans="2:13" ht="11">
      <c r="B35" s="173" t="s">
        <v>548</v>
      </c>
      <c r="C35" s="174" t="s">
        <v>556</v>
      </c>
      <c r="D35" s="174"/>
      <c r="E35" s="174"/>
      <c r="F35" s="174"/>
      <c r="G35" s="174"/>
      <c r="H35" s="174"/>
      <c r="I35" s="174"/>
      <c r="J35" s="174"/>
      <c r="K35" s="174"/>
      <c r="L35" s="174"/>
      <c r="M35" s="175"/>
    </row>
    <row r="36" spans="2:13" ht="11">
      <c r="B36" s="173" t="s">
        <v>548</v>
      </c>
      <c r="C36" s="174" t="s">
        <v>555</v>
      </c>
      <c r="D36" s="174"/>
      <c r="E36" s="174"/>
      <c r="F36" s="174"/>
      <c r="G36" s="174"/>
      <c r="H36" s="174"/>
      <c r="I36" s="174"/>
      <c r="J36" s="174"/>
      <c r="K36" s="174"/>
      <c r="L36" s="174"/>
      <c r="M36" s="175"/>
    </row>
    <row r="37" spans="2:13" ht="11">
      <c r="B37" s="173" t="s">
        <v>548</v>
      </c>
      <c r="C37" s="174" t="s">
        <v>554</v>
      </c>
      <c r="D37" s="174"/>
      <c r="E37" s="174"/>
      <c r="F37" s="174"/>
      <c r="G37" s="174"/>
      <c r="H37" s="174"/>
      <c r="I37" s="174"/>
      <c r="J37" s="174"/>
      <c r="K37" s="174"/>
      <c r="L37" s="174"/>
      <c r="M37" s="175"/>
    </row>
    <row r="38" spans="2:13" ht="11">
      <c r="B38" s="173" t="s">
        <v>548</v>
      </c>
      <c r="C38" s="174" t="s">
        <v>553</v>
      </c>
      <c r="D38" s="174"/>
      <c r="E38" s="174"/>
      <c r="F38" s="174"/>
      <c r="G38" s="174"/>
      <c r="H38" s="174"/>
      <c r="I38" s="174"/>
      <c r="J38" s="174"/>
      <c r="K38" s="174"/>
      <c r="L38" s="174"/>
      <c r="M38" s="175"/>
    </row>
    <row r="39" spans="2:13">
      <c r="B39" s="176"/>
      <c r="C39" s="174"/>
      <c r="D39" s="174"/>
      <c r="E39" s="174"/>
      <c r="F39" s="174"/>
      <c r="G39" s="174"/>
      <c r="H39" s="174"/>
      <c r="I39" s="174"/>
      <c r="J39" s="174"/>
      <c r="K39" s="174"/>
      <c r="L39" s="174"/>
      <c r="M39" s="175"/>
    </row>
    <row r="40" spans="2:13" ht="11">
      <c r="B40" s="173" t="s">
        <v>548</v>
      </c>
      <c r="C40" s="174" t="s">
        <v>552</v>
      </c>
      <c r="D40" s="174"/>
      <c r="E40" s="174"/>
      <c r="F40" s="174"/>
      <c r="G40" s="174"/>
      <c r="H40" s="174"/>
      <c r="I40" s="174"/>
      <c r="J40" s="174"/>
      <c r="K40" s="174"/>
      <c r="L40" s="174"/>
      <c r="M40" s="175"/>
    </row>
    <row r="41" spans="2:13" ht="11.25" customHeight="1">
      <c r="B41" s="173" t="s">
        <v>548</v>
      </c>
      <c r="C41" s="184" t="s">
        <v>551</v>
      </c>
      <c r="D41" s="184"/>
      <c r="E41" s="184"/>
      <c r="F41" s="184"/>
      <c r="G41" s="184"/>
      <c r="H41" s="184"/>
      <c r="I41" s="184"/>
      <c r="J41" s="184"/>
      <c r="K41" s="184"/>
      <c r="L41" s="184"/>
      <c r="M41" s="177"/>
    </row>
    <row r="42" spans="2:13">
      <c r="B42" s="176"/>
      <c r="C42" s="184"/>
      <c r="D42" s="184"/>
      <c r="E42" s="184"/>
      <c r="F42" s="184"/>
      <c r="G42" s="184"/>
      <c r="H42" s="184"/>
      <c r="I42" s="184"/>
      <c r="J42" s="184"/>
      <c r="K42" s="184"/>
      <c r="L42" s="184"/>
      <c r="M42" s="177"/>
    </row>
    <row r="43" spans="2:13">
      <c r="B43" s="176"/>
      <c r="C43" s="178"/>
      <c r="D43" s="178"/>
      <c r="E43" s="178"/>
      <c r="F43" s="178"/>
      <c r="G43" s="178"/>
      <c r="H43" s="178"/>
      <c r="I43" s="178"/>
      <c r="J43" s="178"/>
      <c r="K43" s="178"/>
      <c r="L43" s="178"/>
      <c r="M43" s="177"/>
    </row>
    <row r="44" spans="2:13" ht="11.25" customHeight="1">
      <c r="B44" s="173" t="s">
        <v>548</v>
      </c>
      <c r="C44" s="184" t="s">
        <v>550</v>
      </c>
      <c r="D44" s="184"/>
      <c r="E44" s="184"/>
      <c r="F44" s="184"/>
      <c r="G44" s="184"/>
      <c r="H44" s="184"/>
      <c r="I44" s="184"/>
      <c r="J44" s="184"/>
      <c r="K44" s="184"/>
      <c r="L44" s="184"/>
      <c r="M44" s="185"/>
    </row>
    <row r="45" spans="2:13">
      <c r="B45" s="176"/>
      <c r="C45" s="184"/>
      <c r="D45" s="184"/>
      <c r="E45" s="184"/>
      <c r="F45" s="184"/>
      <c r="G45" s="184"/>
      <c r="H45" s="184"/>
      <c r="I45" s="184"/>
      <c r="J45" s="184"/>
      <c r="K45" s="184"/>
      <c r="L45" s="184"/>
      <c r="M45" s="185"/>
    </row>
    <row r="46" spans="2:13">
      <c r="B46" s="176"/>
      <c r="C46" s="184"/>
      <c r="D46" s="184"/>
      <c r="E46" s="184"/>
      <c r="F46" s="184"/>
      <c r="G46" s="184"/>
      <c r="H46" s="184"/>
      <c r="I46" s="184"/>
      <c r="J46" s="184"/>
      <c r="K46" s="184"/>
      <c r="L46" s="184"/>
      <c r="M46" s="185"/>
    </row>
    <row r="47" spans="2:13">
      <c r="B47" s="176"/>
      <c r="C47" s="174"/>
      <c r="D47" s="174"/>
      <c r="E47" s="174"/>
      <c r="F47" s="174"/>
      <c r="G47" s="174"/>
      <c r="H47" s="174"/>
      <c r="I47" s="174"/>
      <c r="J47" s="174"/>
      <c r="K47" s="174"/>
      <c r="L47" s="174"/>
      <c r="M47" s="175"/>
    </row>
    <row r="48" spans="2:13" ht="11.25" customHeight="1">
      <c r="B48" s="173" t="s">
        <v>548</v>
      </c>
      <c r="C48" s="184" t="s">
        <v>549</v>
      </c>
      <c r="D48" s="184"/>
      <c r="E48" s="184"/>
      <c r="F48" s="184"/>
      <c r="G48" s="184"/>
      <c r="H48" s="184"/>
      <c r="I48" s="184"/>
      <c r="J48" s="184"/>
      <c r="K48" s="184"/>
      <c r="L48" s="184"/>
      <c r="M48" s="185"/>
    </row>
    <row r="49" spans="2:23">
      <c r="B49" s="176"/>
      <c r="C49" s="184"/>
      <c r="D49" s="184"/>
      <c r="E49" s="184"/>
      <c r="F49" s="184"/>
      <c r="G49" s="184"/>
      <c r="H49" s="184"/>
      <c r="I49" s="184"/>
      <c r="J49" s="184"/>
      <c r="K49" s="184"/>
      <c r="L49" s="184"/>
      <c r="M49" s="185"/>
    </row>
    <row r="50" spans="2:23">
      <c r="B50" s="176"/>
      <c r="C50" s="184"/>
      <c r="D50" s="184"/>
      <c r="E50" s="184"/>
      <c r="F50" s="184"/>
      <c r="G50" s="184"/>
      <c r="H50" s="184"/>
      <c r="I50" s="184"/>
      <c r="J50" s="184"/>
      <c r="K50" s="184"/>
      <c r="L50" s="184"/>
      <c r="M50" s="185"/>
    </row>
    <row r="51" spans="2:23">
      <c r="B51" s="176"/>
      <c r="C51" s="174"/>
      <c r="D51" s="174"/>
      <c r="E51" s="174"/>
      <c r="F51" s="174"/>
      <c r="G51" s="174"/>
      <c r="H51" s="174"/>
      <c r="I51" s="174"/>
      <c r="J51" s="174"/>
      <c r="K51" s="174"/>
      <c r="L51" s="174"/>
      <c r="M51" s="175"/>
    </row>
    <row r="52" spans="2:23" ht="11.25" customHeight="1">
      <c r="B52" s="173" t="s">
        <v>548</v>
      </c>
      <c r="C52" s="184" t="s">
        <v>547</v>
      </c>
      <c r="D52" s="184"/>
      <c r="E52" s="184"/>
      <c r="F52" s="184"/>
      <c r="G52" s="184"/>
      <c r="H52" s="184"/>
      <c r="I52" s="184"/>
      <c r="J52" s="184"/>
      <c r="K52" s="184"/>
      <c r="L52" s="184"/>
      <c r="M52" s="185"/>
    </row>
    <row r="53" spans="2:23">
      <c r="B53" s="176"/>
      <c r="C53" s="184"/>
      <c r="D53" s="184"/>
      <c r="E53" s="184"/>
      <c r="F53" s="184"/>
      <c r="G53" s="184"/>
      <c r="H53" s="184"/>
      <c r="I53" s="184"/>
      <c r="J53" s="184"/>
      <c r="K53" s="184"/>
      <c r="L53" s="184"/>
      <c r="M53" s="185"/>
    </row>
    <row r="54" spans="2:23" ht="12.75" customHeight="1" thickBot="1">
      <c r="B54" s="179"/>
      <c r="C54" s="186"/>
      <c r="D54" s="186"/>
      <c r="E54" s="186"/>
      <c r="F54" s="186"/>
      <c r="G54" s="186"/>
      <c r="H54" s="186"/>
      <c r="I54" s="186"/>
      <c r="J54" s="186"/>
      <c r="K54" s="186"/>
      <c r="L54" s="186"/>
      <c r="M54" s="187"/>
    </row>
    <row r="56" spans="2:23">
      <c r="C56" s="158" t="s">
        <v>546</v>
      </c>
    </row>
    <row r="61" spans="2:23">
      <c r="M61" s="183"/>
      <c r="N61" s="183"/>
      <c r="O61" s="183"/>
      <c r="P61" s="183"/>
      <c r="Q61" s="183"/>
      <c r="R61" s="183"/>
      <c r="S61" s="183"/>
      <c r="T61" s="183"/>
      <c r="U61" s="183"/>
      <c r="V61" s="183"/>
      <c r="W61" s="183"/>
    </row>
    <row r="62" spans="2:23">
      <c r="M62" s="183"/>
      <c r="N62" s="183"/>
      <c r="O62" s="183"/>
      <c r="P62" s="183"/>
      <c r="Q62" s="183"/>
      <c r="R62" s="183"/>
      <c r="S62" s="183"/>
      <c r="T62" s="183"/>
      <c r="U62" s="183"/>
      <c r="V62" s="183"/>
      <c r="W62" s="183"/>
    </row>
    <row r="63" spans="2:23">
      <c r="M63" s="183"/>
      <c r="N63" s="183"/>
      <c r="O63" s="183"/>
      <c r="P63" s="183"/>
      <c r="Q63" s="183"/>
      <c r="R63" s="183"/>
      <c r="S63" s="183"/>
      <c r="T63" s="183"/>
      <c r="U63" s="183"/>
      <c r="V63" s="183"/>
      <c r="W63" s="183"/>
    </row>
  </sheetData>
  <mergeCells count="5">
    <mergeCell ref="M61:W63"/>
    <mergeCell ref="C52:M54"/>
    <mergeCell ref="C41:L42"/>
    <mergeCell ref="C44:M46"/>
    <mergeCell ref="C48:M50"/>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Pg Model</vt:lpstr>
      <vt:lpstr>Top Products</vt:lpstr>
      <vt:lpstr>Backup</vt:lpstr>
      <vt:lpstr>Financials</vt:lpstr>
      <vt:lpstr>Sources &amp; Uses</vt:lpstr>
      <vt:lpstr>Key Stats &amp; Ratios</vt:lpstr>
      <vt:lpstr>Growth Projection</vt:lpstr>
    </vt:vector>
  </TitlesOfParts>
  <Company>Lehman Brothers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Lehman Brothers</dc:creator>
  <cp:lastModifiedBy>Brian Ayers</cp:lastModifiedBy>
  <cp:lastPrinted>2002-11-06T22:12:10Z</cp:lastPrinted>
  <dcterms:created xsi:type="dcterms:W3CDTF">2001-11-27T01:05:29Z</dcterms:created>
  <dcterms:modified xsi:type="dcterms:W3CDTF">2014-10-29T18:30:51Z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alMaven.PresLink.LastVersion">
    <vt:lpwstr/>
  </property>
  <property fmtid="{D5CDD505-2E9C-101B-9397-08002B2CF9AE}" pid="3" name="FDSMenuDocLevelBtnStates">
    <vt:lpwstr>&lt;btnStates&gt;&lt;btn tag="1001" state="UP"/&gt;&lt;/btnStates&gt;_x000d_
</vt:lpwstr>
  </property>
</Properties>
</file>