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ti\sandbox\mineq-generator\data\bodycorp\"/>
    </mc:Choice>
  </mc:AlternateContent>
  <xr:revisionPtr revIDLastSave="0" documentId="13_ncr:1_{9C72542D-D384-4372-A1A1-8367B853B845}" xr6:coauthVersionLast="43" xr6:coauthVersionMax="43" xr10:uidLastSave="{00000000-0000-0000-0000-000000000000}"/>
  <bookViews>
    <workbookView xWindow="-108" yWindow="-108" windowWidth="23256" windowHeight="12720" tabRatio="898" activeTab="3" xr2:uid="{00000000-000D-0000-FFFF-FFFF00000000}"/>
  </bookViews>
  <sheets>
    <sheet name="2019-03-Budget" sheetId="1" r:id="rId1"/>
    <sheet name="2019-02-Actual" sheetId="2" r:id="rId2"/>
    <sheet name="2019-02-Budget" sheetId="3" r:id="rId3"/>
    <sheet name="2019-01-Actua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65" i="4" l="1"/>
  <c r="C64" i="4"/>
  <c r="D64" i="4" s="1"/>
  <c r="D67" i="4" s="1"/>
  <c r="B64" i="4"/>
  <c r="A64" i="4"/>
  <c r="D63" i="4"/>
  <c r="A63" i="4"/>
  <c r="A58" i="4"/>
  <c r="D48" i="4"/>
  <c r="D42" i="4"/>
  <c r="C41" i="4"/>
  <c r="D59" i="4" s="1"/>
  <c r="D60" i="4" s="1"/>
  <c r="A41" i="4"/>
  <c r="A40" i="4"/>
  <c r="A39" i="4"/>
  <c r="A36" i="4"/>
  <c r="D32" i="4"/>
  <c r="D36" i="4" s="1"/>
  <c r="D37" i="4" s="1"/>
  <c r="D31" i="4"/>
  <c r="A31" i="4"/>
  <c r="A28" i="4"/>
  <c r="D10" i="4"/>
  <c r="D5" i="4"/>
  <c r="D4" i="4"/>
  <c r="D28" i="4" s="1"/>
  <c r="D29" i="4" s="1"/>
  <c r="A4" i="4"/>
  <c r="D32" i="3"/>
  <c r="D40" i="3" s="1"/>
  <c r="D28" i="3"/>
  <c r="A27" i="3"/>
  <c r="A26" i="3"/>
  <c r="D23" i="3"/>
  <c r="A23" i="3"/>
  <c r="D21" i="3"/>
  <c r="A19" i="3"/>
  <c r="D16" i="3"/>
  <c r="D7" i="3"/>
  <c r="D5" i="3"/>
  <c r="A4" i="3"/>
  <c r="D68" i="2"/>
  <c r="D66" i="2"/>
  <c r="D65" i="2"/>
  <c r="A65" i="2"/>
  <c r="D64" i="2"/>
  <c r="C64" i="2"/>
  <c r="B64" i="2"/>
  <c r="A64" i="2"/>
  <c r="A59" i="2"/>
  <c r="D49" i="2"/>
  <c r="D43" i="2"/>
  <c r="C42" i="2"/>
  <c r="D60" i="2" s="1"/>
  <c r="D61" i="2" s="1"/>
  <c r="A42" i="2"/>
  <c r="A41" i="2"/>
  <c r="A40" i="2"/>
  <c r="A37" i="2"/>
  <c r="D33" i="2"/>
  <c r="D32" i="2"/>
  <c r="D37" i="2" s="1"/>
  <c r="D38" i="2" s="1"/>
  <c r="A32" i="2"/>
  <c r="A29" i="2"/>
  <c r="D10" i="2"/>
  <c r="D5" i="2"/>
  <c r="D4" i="2"/>
  <c r="D29" i="2" s="1"/>
  <c r="D30" i="2" s="1"/>
  <c r="A4" i="2"/>
  <c r="D32" i="1"/>
  <c r="D40" i="1" s="1"/>
  <c r="D28" i="1"/>
  <c r="A27" i="1"/>
  <c r="A26" i="1"/>
  <c r="D23" i="1"/>
  <c r="A23" i="1"/>
  <c r="D21" i="1"/>
  <c r="A19" i="1"/>
  <c r="D7" i="1"/>
  <c r="D5" i="1"/>
  <c r="D16" i="1" s="1"/>
  <c r="A4" i="1"/>
</calcChain>
</file>

<file path=xl/sharedStrings.xml><?xml version="1.0" encoding="utf-8"?>
<sst xmlns="http://schemas.openxmlformats.org/spreadsheetml/2006/main" count="203" uniqueCount="110">
  <si>
    <t>Budget report for</t>
  </si>
  <si>
    <t>1st of March  2019</t>
  </si>
  <si>
    <t>thru</t>
  </si>
  <si>
    <r>
      <rPr>
        <b/>
        <u/>
        <sz val="9"/>
        <rFont val="Times New Roman"/>
        <family val="1"/>
        <charset val="1"/>
      </rPr>
      <t>31</t>
    </r>
    <r>
      <rPr>
        <b/>
        <u/>
        <vertAlign val="superscript"/>
        <sz val="9"/>
        <rFont val="Times New Roman"/>
        <family val="1"/>
        <charset val="1"/>
      </rPr>
      <t>st</t>
    </r>
    <r>
      <rPr>
        <b/>
        <u/>
        <sz val="9"/>
        <rFont val="Times New Roman"/>
        <family val="1"/>
        <charset val="1"/>
      </rPr>
      <t xml:space="preserve"> of March 2019</t>
    </r>
  </si>
  <si>
    <t xml:space="preserve"> Administrative Working Account details </t>
  </si>
  <si>
    <t>Expected Income</t>
  </si>
  <si>
    <t>Expected Levies</t>
  </si>
  <si>
    <t>Invoices to pay</t>
  </si>
  <si>
    <t>Active Property Services-Service (Feb)</t>
  </si>
  <si>
    <t>Active Property Services-Cleaning(Feb)</t>
  </si>
  <si>
    <t>Mercury (common area energy)</t>
  </si>
  <si>
    <t>Trustpower(Gas)</t>
  </si>
  <si>
    <t>Watercare</t>
  </si>
  <si>
    <t>Spark</t>
  </si>
  <si>
    <t>Rubbist Direc</t>
  </si>
  <si>
    <t>Insight Direct</t>
  </si>
  <si>
    <t xml:space="preserve">Projected Working Account </t>
  </si>
  <si>
    <t xml:space="preserve"> Administrative Contingency Account details </t>
  </si>
  <si>
    <t>Remedial Works Account details</t>
  </si>
  <si>
    <t xml:space="preserve">Total Remedial Works Funds Available   </t>
  </si>
  <si>
    <t>Total Arrears</t>
  </si>
  <si>
    <t>Remedial Works Invoices to pay</t>
  </si>
  <si>
    <t>ACH</t>
  </si>
  <si>
    <t>Progressive</t>
  </si>
  <si>
    <t>Insight Facades</t>
  </si>
  <si>
    <t>Net Position at the end of the month</t>
  </si>
  <si>
    <t xml:space="preserve">Accounts and Invoices report for </t>
  </si>
  <si>
    <t>1st Feb 2019</t>
  </si>
  <si>
    <t>to</t>
  </si>
  <si>
    <t>'31 Feb 2019</t>
  </si>
  <si>
    <t>refer Strata Title reporting letter dated 8/3/2019</t>
  </si>
  <si>
    <t>Reported</t>
  </si>
  <si>
    <t>Reconciled</t>
  </si>
  <si>
    <t>GST Paid</t>
  </si>
  <si>
    <t>Interest Income</t>
  </si>
  <si>
    <t>Debt Rec</t>
  </si>
  <si>
    <t>Levies Paid</t>
  </si>
  <si>
    <t>Invoices paid (total)</t>
  </si>
  <si>
    <t>Active Property Services-Dec-Cleaning</t>
  </si>
  <si>
    <t>Inv022384</t>
  </si>
  <si>
    <t>Active Property Services-Jan-Mgt</t>
  </si>
  <si>
    <t>Inv022082</t>
  </si>
  <si>
    <t>Active Property Services-Consumables</t>
  </si>
  <si>
    <t>Spark New Zealand Trading Ltd: 9/2-8/3/19</t>
  </si>
  <si>
    <t>Mercury Energy: (Common Area)17/1-18/2/19</t>
  </si>
  <si>
    <t>Trustpower Limited: 28/12/18 Gas</t>
  </si>
  <si>
    <t>Rubbish Direct(31/1/19)</t>
  </si>
  <si>
    <t>Inv211460</t>
  </si>
  <si>
    <t>Fire Control Services Limited: 31/10/18</t>
  </si>
  <si>
    <t>Watercare Services Ltd: 19/12/18-22/1/19</t>
  </si>
  <si>
    <t>Watercare (19/12/18)</t>
  </si>
  <si>
    <t>Insight Security -Access Control</t>
  </si>
  <si>
    <t>Inv35852</t>
  </si>
  <si>
    <t>Ocean Plumbing Ltd(Car Park Leak): 30/11/18</t>
  </si>
  <si>
    <t>ADT Fire Monitoring: 1/1-3/1/19</t>
  </si>
  <si>
    <t>Schindler Lifts NZ Ltd: 9/1/19 Annual IQP</t>
  </si>
  <si>
    <t>Fire Control Services Limited -Annual Survey</t>
  </si>
  <si>
    <t>Inv159148</t>
  </si>
  <si>
    <t>Fire Control Services Limited -Reinstated Detectors</t>
  </si>
  <si>
    <t>Inv159341</t>
  </si>
  <si>
    <t>AirTech Quarterly Maintenance</t>
  </si>
  <si>
    <t>InvIV0247321</t>
  </si>
  <si>
    <t>Fire Control Services Limited- FireAlarm Testing</t>
  </si>
  <si>
    <t>Inv161159</t>
  </si>
  <si>
    <t xml:space="preserve">Funds not accounted for </t>
  </si>
  <si>
    <t>Levy Income</t>
  </si>
  <si>
    <t>Funds not accounted for</t>
  </si>
  <si>
    <t>Income (total)</t>
  </si>
  <si>
    <t>Bank Fees (Strata 5% fee for admin of investment)</t>
  </si>
  <si>
    <t>GST Refund</t>
  </si>
  <si>
    <t>Remedial Works Invoices Paid (total)</t>
  </si>
  <si>
    <t>Progressive Construction(No 14)</t>
  </si>
  <si>
    <t>Insite Facades Ltd: 23/4/18 Claim 1 Remove Existing</t>
  </si>
  <si>
    <t>Insite Facades Ltd: 23/11/18 Claim 2 Cladding to Stair</t>
  </si>
  <si>
    <t xml:space="preserve">Insite Facades Progress claim no. 3 </t>
  </si>
  <si>
    <t>Thermosash(No 4)</t>
  </si>
  <si>
    <t>Affordable Scaffolding (2010) Ltd: 31/12/18</t>
  </si>
  <si>
    <t>Funds not account for in previous period</t>
  </si>
  <si>
    <t xml:space="preserve">Account </t>
  </si>
  <si>
    <t>Operational</t>
  </si>
  <si>
    <t>Remedial</t>
  </si>
  <si>
    <t>Total BC Funds Reported</t>
  </si>
  <si>
    <t>Unaollocated</t>
  </si>
  <si>
    <t>Funds difference</t>
  </si>
  <si>
    <t>1st of Feb  2019</t>
  </si>
  <si>
    <r>
      <rPr>
        <b/>
        <u/>
        <sz val="9"/>
        <rFont val="Times New Roman"/>
        <family val="1"/>
        <charset val="1"/>
      </rPr>
      <t>31</t>
    </r>
    <r>
      <rPr>
        <b/>
        <u/>
        <vertAlign val="superscript"/>
        <sz val="9"/>
        <rFont val="Times New Roman"/>
        <family val="1"/>
        <charset val="1"/>
      </rPr>
      <t>st</t>
    </r>
    <r>
      <rPr>
        <b/>
        <u/>
        <sz val="9"/>
        <rFont val="Times New Roman"/>
        <family val="1"/>
        <charset val="1"/>
      </rPr>
      <t xml:space="preserve"> of Feb 2019</t>
    </r>
  </si>
  <si>
    <t>1st Jan 2019</t>
  </si>
  <si>
    <t>31 Jan 2019</t>
  </si>
  <si>
    <t>Active Property Services-Cleaning Dec</t>
  </si>
  <si>
    <t>Inv022036</t>
  </si>
  <si>
    <t>Active Property Services-Dec</t>
  </si>
  <si>
    <t>Inv021761</t>
  </si>
  <si>
    <t>Inv022197</t>
  </si>
  <si>
    <t>Spark New Zealand Trading Ltd: 9/1-8/2/19</t>
  </si>
  <si>
    <t>Mercury Energy: (Common Area)14/12/18-16/1/19</t>
  </si>
  <si>
    <t>Rubbish Direct(28/11/18)</t>
  </si>
  <si>
    <t>Insight Security Ltd t/a Insight EDS Ltd: 1/1/19</t>
  </si>
  <si>
    <t>Inv12636</t>
  </si>
  <si>
    <t>Inv50702732</t>
  </si>
  <si>
    <t>Inv90159285</t>
  </si>
  <si>
    <t>Schindler Lifts NZ Ltd: 1/3-31/5/19</t>
  </si>
  <si>
    <t>a/c90160118</t>
  </si>
  <si>
    <t>Schindler Lifts NZ Ltd: 1/11/18  Replaced Lift Light</t>
  </si>
  <si>
    <t>Inv90155806</t>
  </si>
  <si>
    <t>Timely DoormanAutomatic Doors Service</t>
  </si>
  <si>
    <t>Inv5169</t>
  </si>
  <si>
    <t>This difference is because Strata opening balance in Jan is different from closing balance in Dec.</t>
  </si>
  <si>
    <t>[1015406]</t>
  </si>
  <si>
    <t>Inv19444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</si>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</sst>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* #,##0.00\ ;\-* #,##0.00\ ;* \-#\ ;@\ "/>
    <numFmt numFmtId="165" formatCode="[$$-1409]#,##0.00;[Red]\-[$$-1409]#,##0.00"/>
    <numFmt numFmtId="166" formatCode="d/mm/yyyy;@"/>
    <numFmt numFmtId="167" formatCode="[$$-C09]#,##0.00;[Red]\-[$$-C09]#,##0.00"/>
    <numFmt numFmtId="168" formatCode="dd/mm/yy"/>
  </numFmts>
  <fonts count="36" x14ac:knownFonts="1">
    <font>
      <sz val="10"/>
      <name val="Arial"/>
      <family val="2"/>
      <charset val="1"/>
    </font>
    <font>
      <b/>
      <u/>
      <sz val="9"/>
      <name val="Times New Roman"/>
      <family val="1"/>
      <charset val="1"/>
    </font>
    <font>
      <b/>
      <u/>
      <vertAlign val="superscript"/>
      <sz val="9"/>
      <name val="Times New Roman"/>
      <family val="1"/>
      <charset val="1"/>
    </font>
    <font>
      <sz val="9"/>
      <name val="Arial"/>
      <family val="2"/>
      <charset val="1"/>
    </font>
    <font>
      <b/>
      <u/>
      <sz val="9"/>
      <color rgb="FF000000"/>
      <name val="Times New Roman"/>
      <family val="1"/>
      <charset val="1"/>
    </font>
    <font>
      <b/>
      <i/>
      <sz val="9"/>
      <name val="Arial"/>
      <family val="2"/>
      <charset val="1"/>
    </font>
    <font>
      <i/>
      <u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u/>
      <sz val="7"/>
      <color rgb="FFFF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7"/>
      <name val="Arial"/>
      <family val="2"/>
      <charset val="1"/>
    </font>
    <font>
      <sz val="9"/>
      <color rgb="FF000000"/>
      <name val="Arial"/>
      <family val="2"/>
      <charset val="1"/>
    </font>
    <font>
      <i/>
      <sz val="9"/>
      <name val="Times New Roman"/>
      <family val="1"/>
      <charset val="1"/>
    </font>
    <font>
      <b/>
      <sz val="9"/>
      <name val="Arial"/>
      <family val="2"/>
      <charset val="1"/>
    </font>
    <font>
      <sz val="9"/>
      <name val="Times New Roman"/>
      <family val="1"/>
      <charset val="1"/>
    </font>
    <font>
      <u/>
      <sz val="9"/>
      <name val="Arial"/>
      <family val="2"/>
      <charset val="1"/>
    </font>
    <font>
      <sz val="8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000000"/>
      <name val="Arial"/>
      <family val="2"/>
    </font>
    <font>
      <b/>
      <sz val="9"/>
      <name val="Times New Roman"/>
      <family val="1"/>
      <charset val="1"/>
    </font>
    <font>
      <sz val="7"/>
      <color rgb="FF000000"/>
      <name val="Arial"/>
      <family val="2"/>
      <charset val="1"/>
    </font>
    <font>
      <b/>
      <i/>
      <sz val="9"/>
      <color rgb="FF000000"/>
      <name val="Arial"/>
      <family val="2"/>
      <charset val="1"/>
    </font>
    <font>
      <b/>
      <i/>
      <u/>
      <sz val="9"/>
      <name val="Times New Roman"/>
      <family val="1"/>
      <charset val="1"/>
    </font>
    <font>
      <i/>
      <sz val="10"/>
      <name val="Arial"/>
      <family val="2"/>
      <charset val="1"/>
    </font>
    <font>
      <b/>
      <sz val="9"/>
      <color rgb="FF000000"/>
      <name val="Times New Roman"/>
      <family val="1"/>
      <charset val="1"/>
    </font>
    <font>
      <i/>
      <u/>
      <sz val="9"/>
      <name val="Times New Roman"/>
      <family val="1"/>
      <charset val="1"/>
    </font>
    <font>
      <b/>
      <i/>
      <u/>
      <sz val="9"/>
      <name val="Arial"/>
      <family val="2"/>
      <charset val="1"/>
    </font>
    <font>
      <i/>
      <sz val="9"/>
      <name val="Arial"/>
      <family val="2"/>
      <charset val="1"/>
    </font>
    <font>
      <i/>
      <sz val="9"/>
      <color rgb="FFFF3333"/>
      <name val="Arial"/>
      <family val="2"/>
      <charset val="1"/>
    </font>
    <font>
      <u/>
      <sz val="9"/>
      <color rgb="FF000000"/>
      <name val="Arial"/>
      <family val="2"/>
      <charset val="1"/>
    </font>
    <font>
      <i/>
      <sz val="9"/>
      <color rgb="FF339966"/>
      <name val="Arial"/>
      <family val="2"/>
      <charset val="1"/>
    </font>
    <font>
      <b/>
      <i/>
      <sz val="9"/>
      <name val="Times New Roman"/>
      <family val="1"/>
      <charset val="1"/>
    </font>
    <font>
      <i/>
      <sz val="7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Arial"/>
      <family val="2"/>
    </font>
    <font>
      <i/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FCE1E7"/>
      </patternFill>
    </fill>
    <fill>
      <patternFill patternType="solid">
        <fgColor rgb="FFFDDCCB"/>
        <bgColor rgb="FFFEDDD2"/>
      </patternFill>
    </fill>
    <fill>
      <patternFill patternType="solid">
        <fgColor rgb="FFFEDDD2"/>
        <bgColor rgb="FFFDDCCB"/>
      </patternFill>
    </fill>
    <fill>
      <patternFill patternType="solid">
        <fgColor rgb="FFFCE1E7"/>
        <bgColor rgb="FFFEDDD2"/>
      </patternFill>
    </fill>
    <fill>
      <patternFill patternType="solid">
        <fgColor rgb="FFDDDDDD"/>
        <bgColor rgb="FFD6DAFC"/>
      </patternFill>
    </fill>
    <fill>
      <patternFill patternType="solid">
        <fgColor rgb="FFD6DAFC"/>
        <bgColor rgb="FFDDDDDD"/>
      </patternFill>
    </fill>
  </fills>
  <borders count="4">
    <border>
      <left/>
      <right/>
      <top/>
      <bottom/>
      <diagonal/>
    </border>
    <border>
      <left/>
      <right/>
      <top style="thin">
        <color rgb="FF3C3C3C"/>
      </top>
      <bottom style="double">
        <color rgb="FF3C3C3C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rgb="FF3C3C3C"/>
      </bottom>
      <diagonal/>
    </border>
  </borders>
  <cellStyleXfs count="2">
    <xf numFmtId="0" fontId="0" fillId="0" borderId="0"/>
    <xf numFmtId="164" fontId="33" fillId="0" borderId="0" applyBorder="0" applyProtection="0"/>
  </cellStyleXfs>
  <cellXfs count="87">
    <xf numFmtId="0" fontId="0" fillId="0" borderId="0" xfId="0"/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164" fontId="3" fillId="0" borderId="0" xfId="1" applyFont="1" applyBorder="1" applyAlignment="1" applyProtection="1"/>
    <xf numFmtId="0" fontId="4" fillId="3" borderId="0" xfId="0" applyFont="1" applyFill="1"/>
    <xf numFmtId="0" fontId="0" fillId="3" borderId="0" xfId="0" applyFill="1"/>
    <xf numFmtId="165" fontId="5" fillId="4" borderId="1" xfId="1" applyNumberFormat="1" applyFont="1" applyFill="1" applyBorder="1" applyAlignment="1" applyProtection="1"/>
    <xf numFmtId="0" fontId="6" fillId="3" borderId="0" xfId="0" applyFont="1" applyFill="1"/>
    <xf numFmtId="165" fontId="0" fillId="3" borderId="0" xfId="0" applyNumberFormat="1" applyFill="1"/>
    <xf numFmtId="0" fontId="7" fillId="3" borderId="0" xfId="0" applyFont="1" applyFill="1" applyAlignment="1">
      <alignment horizontal="right"/>
    </xf>
    <xf numFmtId="165" fontId="7" fillId="4" borderId="0" xfId="0" applyNumberFormat="1" applyFont="1" applyFill="1"/>
    <xf numFmtId="49" fontId="8" fillId="3" borderId="0" xfId="0" applyNumberFormat="1" applyFont="1" applyFill="1" applyAlignment="1">
      <alignment horizontal="left"/>
    </xf>
    <xf numFmtId="166" fontId="9" fillId="3" borderId="0" xfId="0" applyNumberFormat="1" applyFont="1" applyFill="1" applyAlignment="1">
      <alignment horizontal="right"/>
    </xf>
    <xf numFmtId="165" fontId="3" fillId="3" borderId="0" xfId="1" applyNumberFormat="1" applyFont="1" applyFill="1" applyBorder="1" applyAlignment="1" applyProtection="1"/>
    <xf numFmtId="49" fontId="10" fillId="3" borderId="0" xfId="0" applyNumberFormat="1" applyFont="1" applyFill="1" applyAlignment="1">
      <alignment horizontal="left"/>
    </xf>
    <xf numFmtId="165" fontId="11" fillId="3" borderId="0" xfId="1" applyNumberFormat="1" applyFont="1" applyFill="1" applyBorder="1" applyAlignment="1" applyProtection="1"/>
    <xf numFmtId="0" fontId="12" fillId="3" borderId="0" xfId="0" applyFont="1" applyFill="1"/>
    <xf numFmtId="165" fontId="13" fillId="3" borderId="1" xfId="1" applyNumberFormat="1" applyFont="1" applyFill="1" applyBorder="1" applyAlignment="1" applyProtection="1"/>
    <xf numFmtId="165" fontId="0" fillId="0" borderId="0" xfId="0" applyNumberFormat="1"/>
    <xf numFmtId="0" fontId="14" fillId="5" borderId="0" xfId="0" applyFont="1" applyFill="1"/>
    <xf numFmtId="0" fontId="0" fillId="5" borderId="0" xfId="0" applyFill="1"/>
    <xf numFmtId="165" fontId="5" fillId="5" borderId="1" xfId="1" applyNumberFormat="1" applyFont="1" applyFill="1" applyBorder="1" applyAlignment="1" applyProtection="1"/>
    <xf numFmtId="165" fontId="0" fillId="5" borderId="0" xfId="0" applyNumberFormat="1" applyFill="1"/>
    <xf numFmtId="0" fontId="4" fillId="5" borderId="0" xfId="0" applyFont="1" applyFill="1"/>
    <xf numFmtId="165" fontId="15" fillId="5" borderId="0" xfId="1" applyNumberFormat="1" applyFont="1" applyFill="1" applyBorder="1" applyAlignment="1" applyProtection="1"/>
    <xf numFmtId="0" fontId="16" fillId="5" borderId="0" xfId="0" applyFont="1" applyFill="1" applyAlignment="1">
      <alignment horizontal="right"/>
    </xf>
    <xf numFmtId="0" fontId="3" fillId="5" borderId="0" xfId="0" applyFont="1" applyFill="1"/>
    <xf numFmtId="167" fontId="3" fillId="5" borderId="0" xfId="0" applyNumberFormat="1" applyFont="1" applyFill="1"/>
    <xf numFmtId="165" fontId="13" fillId="5" borderId="1" xfId="1" applyNumberFormat="1" applyFont="1" applyFill="1" applyBorder="1" applyAlignment="1" applyProtection="1"/>
    <xf numFmtId="0" fontId="1" fillId="6" borderId="0" xfId="0" applyFont="1" applyFill="1" applyBorder="1" applyAlignment="1">
      <alignment horizontal="center" vertical="center"/>
    </xf>
    <xf numFmtId="0" fontId="14" fillId="7" borderId="0" xfId="0" applyFont="1" applyFill="1"/>
    <xf numFmtId="0" fontId="0" fillId="7" borderId="0" xfId="0" applyFill="1"/>
    <xf numFmtId="165" fontId="17" fillId="7" borderId="1" xfId="1" applyNumberFormat="1" applyFont="1" applyFill="1" applyBorder="1" applyAlignment="1" applyProtection="1"/>
    <xf numFmtId="165" fontId="18" fillId="7" borderId="1" xfId="1" applyNumberFormat="1" applyFont="1" applyFill="1" applyBorder="1" applyAlignment="1" applyProtection="1"/>
    <xf numFmtId="0" fontId="19" fillId="7" borderId="0" xfId="0" applyFont="1" applyFill="1"/>
    <xf numFmtId="0" fontId="1" fillId="7" borderId="0" xfId="0" applyFont="1" applyFill="1"/>
    <xf numFmtId="165" fontId="17" fillId="7" borderId="0" xfId="1" applyNumberFormat="1" applyFont="1" applyFill="1" applyBorder="1" applyAlignment="1" applyProtection="1"/>
    <xf numFmtId="0" fontId="14" fillId="7" borderId="0" xfId="0" applyFont="1" applyFill="1" applyAlignment="1">
      <alignment horizontal="right"/>
    </xf>
    <xf numFmtId="165" fontId="11" fillId="7" borderId="0" xfId="1" applyNumberFormat="1" applyFont="1" applyFill="1" applyBorder="1" applyAlignment="1" applyProtection="1"/>
    <xf numFmtId="0" fontId="4" fillId="7" borderId="0" xfId="0" applyFont="1" applyFill="1"/>
    <xf numFmtId="49" fontId="20" fillId="7" borderId="0" xfId="0" applyNumberFormat="1" applyFont="1" applyFill="1" applyAlignment="1">
      <alignment horizontal="left"/>
    </xf>
    <xf numFmtId="166" fontId="11" fillId="7" borderId="0" xfId="0" applyNumberFormat="1" applyFont="1" applyFill="1" applyAlignment="1">
      <alignment horizontal="right"/>
    </xf>
    <xf numFmtId="49" fontId="10" fillId="7" borderId="0" xfId="0" applyNumberFormat="1" applyFont="1" applyFill="1" applyAlignment="1">
      <alignment horizontal="left"/>
    </xf>
    <xf numFmtId="165" fontId="21" fillId="7" borderId="1" xfId="1" applyNumberFormat="1" applyFont="1" applyFill="1" applyBorder="1" applyAlignment="1" applyProtection="1"/>
    <xf numFmtId="0" fontId="12" fillId="7" borderId="0" xfId="0" applyFont="1" applyFill="1"/>
    <xf numFmtId="168" fontId="0" fillId="7" borderId="0" xfId="0" applyNumberFormat="1" applyFill="1"/>
    <xf numFmtId="0" fontId="22" fillId="0" borderId="0" xfId="0" applyFont="1"/>
    <xf numFmtId="0" fontId="23" fillId="0" borderId="0" xfId="0" applyFont="1"/>
    <xf numFmtId="0" fontId="1" fillId="6" borderId="0" xfId="0" applyFont="1" applyFill="1" applyBorder="1" applyAlignment="1">
      <alignment horizontal="center"/>
    </xf>
    <xf numFmtId="168" fontId="14" fillId="4" borderId="0" xfId="0" applyNumberFormat="1" applyFont="1" applyFill="1"/>
    <xf numFmtId="0" fontId="0" fillId="4" borderId="0" xfId="0" applyFill="1"/>
    <xf numFmtId="165" fontId="13" fillId="4" borderId="1" xfId="1" applyNumberFormat="1" applyFont="1" applyFill="1" applyBorder="1" applyAlignment="1" applyProtection="1"/>
    <xf numFmtId="165" fontId="3" fillId="4" borderId="0" xfId="1" applyNumberFormat="1" applyFont="1" applyFill="1" applyBorder="1" applyAlignment="1" applyProtection="1">
      <alignment horizontal="right"/>
    </xf>
    <xf numFmtId="0" fontId="24" fillId="4" borderId="0" xfId="0" applyFont="1" applyFill="1" applyAlignment="1">
      <alignment horizontal="right"/>
    </xf>
    <xf numFmtId="0" fontId="25" fillId="4" borderId="0" xfId="0" applyFont="1" applyFill="1"/>
    <xf numFmtId="165" fontId="26" fillId="4" borderId="0" xfId="1" applyNumberFormat="1" applyFont="1" applyFill="1" applyBorder="1" applyAlignment="1" applyProtection="1"/>
    <xf numFmtId="49" fontId="7" fillId="3" borderId="0" xfId="0" applyNumberFormat="1" applyFont="1" applyFill="1" applyAlignment="1">
      <alignment horizontal="left"/>
    </xf>
    <xf numFmtId="165" fontId="25" fillId="4" borderId="0" xfId="0" applyNumberFormat="1" applyFont="1" applyFill="1"/>
    <xf numFmtId="165" fontId="27" fillId="5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right"/>
    </xf>
    <xf numFmtId="165" fontId="3" fillId="5" borderId="0" xfId="0" applyNumberFormat="1" applyFont="1" applyFill="1"/>
    <xf numFmtId="0" fontId="22" fillId="5" borderId="0" xfId="0" applyFont="1" applyFill="1"/>
    <xf numFmtId="165" fontId="26" fillId="5" borderId="0" xfId="1" applyNumberFormat="1" applyFont="1" applyFill="1" applyBorder="1" applyAlignment="1" applyProtection="1"/>
    <xf numFmtId="0" fontId="25" fillId="5" borderId="0" xfId="0" applyFont="1" applyFill="1"/>
    <xf numFmtId="165" fontId="25" fillId="5" borderId="0" xfId="0" applyNumberFormat="1" applyFont="1" applyFill="1"/>
    <xf numFmtId="165" fontId="3" fillId="7" borderId="0" xfId="1" applyNumberFormat="1" applyFont="1" applyFill="1" applyBorder="1" applyAlignment="1" applyProtection="1"/>
    <xf numFmtId="165" fontId="28" fillId="7" borderId="0" xfId="0" applyNumberFormat="1" applyFont="1" applyFill="1" applyAlignment="1">
      <alignment horizontal="center"/>
    </xf>
    <xf numFmtId="165" fontId="27" fillId="7" borderId="0" xfId="0" applyNumberFormat="1" applyFont="1" applyFill="1" applyAlignment="1">
      <alignment horizontal="center"/>
    </xf>
    <xf numFmtId="0" fontId="25" fillId="7" borderId="0" xfId="0" applyFont="1" applyFill="1"/>
    <xf numFmtId="0" fontId="19" fillId="7" borderId="0" xfId="0" applyFont="1" applyFill="1" applyAlignment="1">
      <alignment horizontal="right"/>
    </xf>
    <xf numFmtId="168" fontId="14" fillId="7" borderId="0" xfId="0" applyNumberFormat="1" applyFont="1" applyFill="1" applyAlignment="1">
      <alignment horizontal="right"/>
    </xf>
    <xf numFmtId="165" fontId="29" fillId="7" borderId="0" xfId="1" applyNumberFormat="1" applyFont="1" applyFill="1" applyBorder="1" applyAlignment="1" applyProtection="1"/>
    <xf numFmtId="165" fontId="30" fillId="7" borderId="0" xfId="0" applyNumberFormat="1" applyFont="1" applyFill="1" applyAlignment="1">
      <alignment horizontal="center"/>
    </xf>
    <xf numFmtId="165" fontId="25" fillId="7" borderId="0" xfId="0" applyNumberFormat="1" applyFont="1" applyFill="1"/>
    <xf numFmtId="0" fontId="19" fillId="6" borderId="0" xfId="0" applyFont="1" applyFill="1" applyBorder="1" applyAlignment="1">
      <alignment horizontal="center" vertical="center"/>
    </xf>
    <xf numFmtId="165" fontId="31" fillId="6" borderId="0" xfId="0" applyNumberFormat="1" applyFont="1" applyFill="1" applyBorder="1" applyAlignment="1">
      <alignment horizontal="center" vertical="center"/>
    </xf>
    <xf numFmtId="168" fontId="32" fillId="3" borderId="0" xfId="0" applyNumberFormat="1" applyFont="1" applyFill="1"/>
    <xf numFmtId="165" fontId="27" fillId="4" borderId="1" xfId="1" applyNumberFormat="1" applyFont="1" applyFill="1" applyBorder="1" applyAlignment="1" applyProtection="1"/>
    <xf numFmtId="165" fontId="3" fillId="3" borderId="0" xfId="0" applyNumberFormat="1" applyFont="1" applyFill="1"/>
    <xf numFmtId="168" fontId="32" fillId="3" borderId="2" xfId="0" applyNumberFormat="1" applyFont="1" applyFill="1" applyBorder="1"/>
    <xf numFmtId="165" fontId="13" fillId="4" borderId="3" xfId="1" applyNumberFormat="1" applyFont="1" applyFill="1" applyBorder="1" applyAlignment="1" applyProtection="1"/>
    <xf numFmtId="165" fontId="32" fillId="3" borderId="0" xfId="0" applyNumberFormat="1" applyFont="1" applyFill="1"/>
    <xf numFmtId="165" fontId="34" fillId="7" borderId="0" xfId="1" applyNumberFormat="1" applyFont="1" applyFill="1" applyBorder="1" applyAlignment="1" applyProtection="1"/>
    <xf numFmtId="165" fontId="35" fillId="7" borderId="1" xfId="1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336600"/>
      <rgbColor rgb="FF800080"/>
      <rgbColor rgb="FF008080"/>
      <rgbColor rgb="FFC0C0C0"/>
      <rgbColor rgb="FF808080"/>
      <rgbColor rgb="FF9999FF"/>
      <rgbColor rgb="FF993366"/>
      <rgbColor rgb="FFEEEEEE"/>
      <rgbColor rgb="FFFCE1E7"/>
      <rgbColor rgb="FF660066"/>
      <rgbColor rgb="FFFF8080"/>
      <rgbColor rgb="FF0066CC"/>
      <rgbColor rgb="FFD6DA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EDDD2"/>
      <rgbColor rgb="FF99CCFF"/>
      <rgbColor rgb="FFFF99CC"/>
      <rgbColor rgb="FFCC99FF"/>
      <rgbColor rgb="FFFDDCCB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C3C3C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opLeftCell="A19" zoomScale="110" zoomScaleNormal="110" workbookViewId="0">
      <selection activeCell="A39" activeCellId="1" sqref="C36:C37 A39"/>
    </sheetView>
  </sheetViews>
  <sheetFormatPr defaultRowHeight="13.2" x14ac:dyDescent="0.25"/>
  <cols>
    <col min="1" max="1" width="40.33203125" customWidth="1"/>
    <col min="2" max="1025" width="11.5546875"/>
  </cols>
  <sheetData>
    <row r="1" spans="1:4" ht="13.8" x14ac:dyDescent="0.25">
      <c r="A1" s="4" t="s">
        <v>0</v>
      </c>
      <c r="B1" s="4" t="s">
        <v>1</v>
      </c>
      <c r="C1" s="5" t="s">
        <v>2</v>
      </c>
      <c r="D1" s="4" t="s">
        <v>3</v>
      </c>
    </row>
    <row r="2" spans="1:4" x14ac:dyDescent="0.25">
      <c r="A2" s="5"/>
      <c r="B2" s="5"/>
      <c r="C2" s="5"/>
      <c r="D2" s="6"/>
    </row>
    <row r="3" spans="1:4" x14ac:dyDescent="0.25">
      <c r="A3" s="3" t="s">
        <v>4</v>
      </c>
      <c r="B3" s="3"/>
      <c r="C3" s="3"/>
      <c r="D3" s="3"/>
    </row>
    <row r="4" spans="1:4" x14ac:dyDescent="0.25">
      <c r="A4" s="7" t="str">
        <f>CONCATENATE("Working Account:",B1)</f>
        <v>Working Account:1st of March  2019</v>
      </c>
      <c r="B4" s="8"/>
      <c r="C4" s="8"/>
      <c r="D4" s="9">
        <v>71548.429999999993</v>
      </c>
    </row>
    <row r="5" spans="1:4" x14ac:dyDescent="0.25">
      <c r="A5" s="10" t="s">
        <v>5</v>
      </c>
      <c r="B5" s="8"/>
      <c r="C5" s="8"/>
      <c r="D5" s="11">
        <f>SUM(C6)</f>
        <v>0</v>
      </c>
    </row>
    <row r="6" spans="1:4" x14ac:dyDescent="0.25">
      <c r="A6" s="12" t="s">
        <v>6</v>
      </c>
      <c r="B6" s="8"/>
      <c r="C6" s="13"/>
      <c r="D6" s="11"/>
    </row>
    <row r="7" spans="1:4" x14ac:dyDescent="0.25">
      <c r="A7" s="10" t="s">
        <v>7</v>
      </c>
      <c r="B7" s="14"/>
      <c r="C7" s="15"/>
      <c r="D7" s="16">
        <f>SUM(C8:C13)</f>
        <v>-5465</v>
      </c>
    </row>
    <row r="8" spans="1:4" x14ac:dyDescent="0.25">
      <c r="A8" s="12" t="s">
        <v>8</v>
      </c>
      <c r="B8" s="17"/>
      <c r="C8" s="13">
        <v>-1495</v>
      </c>
      <c r="D8" s="13"/>
    </row>
    <row r="9" spans="1:4" x14ac:dyDescent="0.25">
      <c r="A9" s="12" t="s">
        <v>9</v>
      </c>
      <c r="B9" s="17"/>
      <c r="C9" s="13">
        <v>-805</v>
      </c>
      <c r="D9" s="13"/>
    </row>
    <row r="10" spans="1:4" x14ac:dyDescent="0.25">
      <c r="A10" s="12" t="s">
        <v>10</v>
      </c>
      <c r="B10" s="17"/>
      <c r="C10" s="13">
        <v>-300</v>
      </c>
      <c r="D10" s="18"/>
    </row>
    <row r="11" spans="1:4" x14ac:dyDescent="0.25">
      <c r="A11" s="12" t="s">
        <v>11</v>
      </c>
      <c r="B11" s="17"/>
      <c r="C11" s="13">
        <v>-1500</v>
      </c>
      <c r="D11" s="18"/>
    </row>
    <row r="12" spans="1:4" x14ac:dyDescent="0.25">
      <c r="A12" s="12" t="s">
        <v>12</v>
      </c>
      <c r="B12" s="17"/>
      <c r="C12" s="13">
        <v>-1300</v>
      </c>
      <c r="D12" s="18"/>
    </row>
    <row r="13" spans="1:4" x14ac:dyDescent="0.25">
      <c r="A13" s="12" t="s">
        <v>13</v>
      </c>
      <c r="B13" s="17"/>
      <c r="C13" s="13">
        <v>-65</v>
      </c>
      <c r="D13" s="18"/>
    </row>
    <row r="14" spans="1:4" x14ac:dyDescent="0.25">
      <c r="A14" s="12" t="s">
        <v>14</v>
      </c>
      <c r="B14" s="17"/>
      <c r="C14" s="13">
        <v>-487.04</v>
      </c>
      <c r="D14" s="18"/>
    </row>
    <row r="15" spans="1:4" x14ac:dyDescent="0.25">
      <c r="A15" s="12" t="s">
        <v>15</v>
      </c>
      <c r="B15" s="17"/>
      <c r="C15" s="13">
        <v>-60.56</v>
      </c>
      <c r="D15" s="18"/>
    </row>
    <row r="16" spans="1:4" x14ac:dyDescent="0.25">
      <c r="A16" s="19" t="s">
        <v>16</v>
      </c>
      <c r="B16" s="8"/>
      <c r="C16" s="8"/>
      <c r="D16" s="20">
        <f>SUM(D4:D13)</f>
        <v>66083.429999999993</v>
      </c>
    </row>
    <row r="17" spans="1:4" x14ac:dyDescent="0.25">
      <c r="A17" s="5"/>
      <c r="B17" s="5"/>
      <c r="C17" s="5"/>
      <c r="D17" s="21"/>
    </row>
    <row r="18" spans="1:4" x14ac:dyDescent="0.25">
      <c r="A18" s="3" t="s">
        <v>17</v>
      </c>
      <c r="B18" s="3"/>
      <c r="C18" s="3"/>
      <c r="D18" s="3"/>
    </row>
    <row r="19" spans="1:4" x14ac:dyDescent="0.25">
      <c r="A19" s="22" t="str">
        <f>CONCATENATE("Contingency fund account as ",B1)</f>
        <v>Contingency fund account as 1st of March  2019</v>
      </c>
      <c r="B19" s="23"/>
      <c r="C19" s="23"/>
      <c r="D19" s="24">
        <v>31278.97</v>
      </c>
    </row>
    <row r="20" spans="1:4" x14ac:dyDescent="0.25">
      <c r="A20" s="23"/>
      <c r="B20" s="23"/>
      <c r="C20" s="23"/>
      <c r="D20" s="25"/>
    </row>
    <row r="21" spans="1:4" x14ac:dyDescent="0.25">
      <c r="A21" s="26" t="s">
        <v>7</v>
      </c>
      <c r="B21" s="23"/>
      <c r="C21" s="23"/>
      <c r="D21" s="27">
        <f>SUM(C22)</f>
        <v>0</v>
      </c>
    </row>
    <row r="22" spans="1:4" x14ac:dyDescent="0.25">
      <c r="A22" s="28"/>
      <c r="B22" s="29"/>
      <c r="C22" s="30"/>
      <c r="D22" s="25"/>
    </row>
    <row r="23" spans="1:4" x14ac:dyDescent="0.25">
      <c r="A23" s="22" t="str">
        <f>CONCATENATE("Projected Contingency Account as at",D1)</f>
        <v>Projected Contingency Account as at31st of March 2019</v>
      </c>
      <c r="B23" s="23"/>
      <c r="C23" s="23"/>
      <c r="D23" s="31">
        <f>D19+D21</f>
        <v>31278.97</v>
      </c>
    </row>
    <row r="24" spans="1:4" x14ac:dyDescent="0.25">
      <c r="A24" s="5"/>
      <c r="B24" s="5"/>
      <c r="C24" s="5"/>
      <c r="D24" s="21"/>
    </row>
    <row r="25" spans="1:4" x14ac:dyDescent="0.25">
      <c r="A25" s="2" t="s">
        <v>18</v>
      </c>
      <c r="B25" s="2"/>
      <c r="C25" s="2"/>
      <c r="D25" s="2"/>
    </row>
    <row r="26" spans="1:4" x14ac:dyDescent="0.25">
      <c r="A26" s="33" t="str">
        <f>CONCATENATE("Remedial Works Operating Account:",B1)</f>
        <v>Remedial Works Operating Account:1st of March  2019</v>
      </c>
      <c r="B26" s="34"/>
      <c r="C26" s="34"/>
      <c r="D26" s="35">
        <v>0</v>
      </c>
    </row>
    <row r="27" spans="1:4" x14ac:dyDescent="0.25">
      <c r="A27" s="33" t="str">
        <f>CONCATENATE("Remedial Works Savings Account:",B1)</f>
        <v>Remedial Works Savings Account:1st of March  2019</v>
      </c>
      <c r="B27" s="34"/>
      <c r="C27" s="34"/>
      <c r="D27" s="36">
        <v>76784.89</v>
      </c>
    </row>
    <row r="28" spans="1:4" x14ac:dyDescent="0.25">
      <c r="A28" s="37" t="s">
        <v>19</v>
      </c>
      <c r="B28" s="34"/>
      <c r="C28" s="34"/>
      <c r="D28" s="35">
        <f>D26+D27</f>
        <v>76784.89</v>
      </c>
    </row>
    <row r="29" spans="1:4" x14ac:dyDescent="0.25">
      <c r="A29" s="5"/>
      <c r="B29" s="5"/>
      <c r="C29" s="5"/>
      <c r="D29" s="5"/>
    </row>
    <row r="30" spans="1:4" x14ac:dyDescent="0.25">
      <c r="A30" s="38" t="s">
        <v>5</v>
      </c>
      <c r="B30" s="34"/>
      <c r="C30" s="34"/>
      <c r="D30" s="39"/>
    </row>
    <row r="31" spans="1:4" x14ac:dyDescent="0.25">
      <c r="A31" s="40" t="s">
        <v>20</v>
      </c>
      <c r="B31" s="34"/>
      <c r="C31" s="41"/>
      <c r="D31" s="41">
        <v>0</v>
      </c>
    </row>
    <row r="32" spans="1:4" x14ac:dyDescent="0.25">
      <c r="A32" s="42" t="s">
        <v>21</v>
      </c>
      <c r="B32" s="43"/>
      <c r="C32" s="44"/>
      <c r="D32" s="41">
        <f>SUM(C33:C39)</f>
        <v>0</v>
      </c>
    </row>
    <row r="33" spans="1:4" x14ac:dyDescent="0.25">
      <c r="A33" s="40"/>
      <c r="B33" s="45"/>
      <c r="C33" s="41"/>
      <c r="D33" s="41"/>
    </row>
    <row r="34" spans="1:4" x14ac:dyDescent="0.25">
      <c r="A34" s="40" t="s">
        <v>22</v>
      </c>
      <c r="B34" s="45"/>
      <c r="C34" s="41"/>
      <c r="D34" s="41"/>
    </row>
    <row r="35" spans="1:4" x14ac:dyDescent="0.25">
      <c r="A35" s="40" t="s">
        <v>23</v>
      </c>
      <c r="B35" s="45"/>
      <c r="C35" s="41"/>
      <c r="D35" s="41"/>
    </row>
    <row r="36" spans="1:4" x14ac:dyDescent="0.25">
      <c r="A36" s="40" t="s">
        <v>24</v>
      </c>
      <c r="B36" s="45"/>
      <c r="C36" s="85"/>
      <c r="D36" s="41"/>
    </row>
    <row r="37" spans="1:4" x14ac:dyDescent="0.25">
      <c r="A37" s="40"/>
      <c r="B37" s="45"/>
      <c r="C37" s="86" t="s">
        <v>109</v>
      </c>
      <c r="D37" s="41"/>
    </row>
    <row r="38" spans="1:4" x14ac:dyDescent="0.25">
      <c r="A38" s="40"/>
      <c r="B38" s="45"/>
      <c r="C38" s="41"/>
      <c r="D38" s="41"/>
    </row>
    <row r="39" spans="1:4" x14ac:dyDescent="0.25">
      <c r="A39" s="40"/>
      <c r="B39" s="45"/>
      <c r="C39" s="41"/>
      <c r="D39" s="41"/>
    </row>
    <row r="40" spans="1:4" x14ac:dyDescent="0.25">
      <c r="A40" s="47" t="s">
        <v>25</v>
      </c>
      <c r="B40" s="43"/>
      <c r="C40" s="48"/>
      <c r="D40" s="35">
        <f>D32+D28</f>
        <v>76784.89</v>
      </c>
    </row>
    <row r="41" spans="1:4" x14ac:dyDescent="0.25">
      <c r="A41" s="47"/>
      <c r="B41" s="43"/>
      <c r="C41" s="48"/>
      <c r="D41" s="35"/>
    </row>
  </sheetData>
  <mergeCells count="3">
    <mergeCell ref="A3:D3"/>
    <mergeCell ref="A18:D18"/>
    <mergeCell ref="A25:D2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8"/>
  <sheetViews>
    <sheetView zoomScale="110" zoomScaleNormal="110" workbookViewId="0">
      <selection activeCell="A39" activeCellId="1" sqref="C36:C37 A39"/>
    </sheetView>
  </sheetViews>
  <sheetFormatPr defaultRowHeight="13.2" x14ac:dyDescent="0.25"/>
  <cols>
    <col min="1" max="1" width="40.5546875" customWidth="1"/>
    <col min="2" max="1025" width="11.5546875"/>
  </cols>
  <sheetData>
    <row r="1" spans="1:4" x14ac:dyDescent="0.25">
      <c r="A1" s="4" t="s">
        <v>26</v>
      </c>
      <c r="B1" s="4" t="s">
        <v>27</v>
      </c>
      <c r="C1" s="4" t="s">
        <v>28</v>
      </c>
      <c r="D1" s="49" t="s">
        <v>29</v>
      </c>
    </row>
    <row r="2" spans="1:4" x14ac:dyDescent="0.25">
      <c r="A2" s="50" t="s">
        <v>30</v>
      </c>
      <c r="B2" s="6"/>
      <c r="C2" s="6"/>
      <c r="D2" s="50"/>
    </row>
    <row r="3" spans="1:4" x14ac:dyDescent="0.25">
      <c r="A3" s="1" t="s">
        <v>4</v>
      </c>
      <c r="B3" s="1"/>
      <c r="C3" s="51" t="s">
        <v>31</v>
      </c>
      <c r="D3" s="51" t="s">
        <v>32</v>
      </c>
    </row>
    <row r="4" spans="1:4" x14ac:dyDescent="0.25">
      <c r="A4" s="52" t="e">
        <f>CONCATENATE( "Balance as of:",#REF!)</f>
        <v>#REF!</v>
      </c>
      <c r="B4" s="53"/>
      <c r="C4" s="9">
        <v>56810.25</v>
      </c>
      <c r="D4" s="54">
        <f>C4</f>
        <v>56810.25</v>
      </c>
    </row>
    <row r="5" spans="1:4" x14ac:dyDescent="0.25">
      <c r="A5" s="52"/>
      <c r="B5" s="53"/>
      <c r="C5" s="55"/>
      <c r="D5" s="55">
        <f>SUM(C6:C9)</f>
        <v>20265.830000000002</v>
      </c>
    </row>
    <row r="6" spans="1:4" x14ac:dyDescent="0.25">
      <c r="A6" s="56" t="s">
        <v>33</v>
      </c>
      <c r="B6" s="53"/>
      <c r="C6" s="55"/>
      <c r="D6" s="55"/>
    </row>
    <row r="7" spans="1:4" x14ac:dyDescent="0.25">
      <c r="A7" s="56" t="s">
        <v>34</v>
      </c>
      <c r="B7" s="53"/>
      <c r="C7" s="55"/>
      <c r="D7" s="55"/>
    </row>
    <row r="8" spans="1:4" x14ac:dyDescent="0.25">
      <c r="A8" s="56" t="s">
        <v>35</v>
      </c>
      <c r="B8" s="53"/>
      <c r="C8" s="55"/>
      <c r="D8" s="55"/>
    </row>
    <row r="9" spans="1:4" x14ac:dyDescent="0.25">
      <c r="A9" s="56" t="s">
        <v>36</v>
      </c>
      <c r="B9" s="53"/>
      <c r="C9" s="55">
        <v>20265.830000000002</v>
      </c>
      <c r="D9" s="55"/>
    </row>
    <row r="10" spans="1:4" x14ac:dyDescent="0.25">
      <c r="A10" s="57" t="s">
        <v>37</v>
      </c>
      <c r="B10" s="53"/>
      <c r="C10" s="13"/>
      <c r="D10" s="58">
        <f>SUM(C11:C28)</f>
        <v>-5527.65</v>
      </c>
    </row>
    <row r="11" spans="1:4" x14ac:dyDescent="0.25">
      <c r="A11" s="12" t="s">
        <v>38</v>
      </c>
      <c r="B11" s="17" t="s">
        <v>39</v>
      </c>
      <c r="C11" s="13">
        <v>-805</v>
      </c>
      <c r="D11" s="13"/>
    </row>
    <row r="12" spans="1:4" x14ac:dyDescent="0.25">
      <c r="A12" s="12" t="s">
        <v>40</v>
      </c>
      <c r="B12" s="17" t="s">
        <v>41</v>
      </c>
      <c r="C12" s="13">
        <v>-1495</v>
      </c>
      <c r="D12" s="13"/>
    </row>
    <row r="13" spans="1:4" x14ac:dyDescent="0.25">
      <c r="A13" s="12" t="s">
        <v>42</v>
      </c>
      <c r="B13" s="17"/>
      <c r="C13" s="13"/>
      <c r="D13" s="13"/>
    </row>
    <row r="14" spans="1:4" x14ac:dyDescent="0.25">
      <c r="A14" s="12" t="s">
        <v>43</v>
      </c>
      <c r="B14" s="17"/>
      <c r="C14" s="13">
        <v>-63.54</v>
      </c>
      <c r="D14" s="13"/>
    </row>
    <row r="15" spans="1:4" x14ac:dyDescent="0.25">
      <c r="A15" s="12" t="s">
        <v>44</v>
      </c>
      <c r="B15" s="17"/>
      <c r="C15" s="13">
        <v>-275.42</v>
      </c>
      <c r="D15" s="13"/>
    </row>
    <row r="16" spans="1:4" x14ac:dyDescent="0.25">
      <c r="A16" s="12" t="s">
        <v>45</v>
      </c>
      <c r="B16" s="17"/>
      <c r="C16" s="13">
        <v>-898.42</v>
      </c>
      <c r="D16" s="13"/>
    </row>
    <row r="17" spans="1:4" x14ac:dyDescent="0.25">
      <c r="A17" s="12" t="s">
        <v>46</v>
      </c>
      <c r="B17" s="17" t="s">
        <v>47</v>
      </c>
      <c r="C17" s="13">
        <v>-487.04</v>
      </c>
      <c r="D17" s="13"/>
    </row>
    <row r="18" spans="1:4" x14ac:dyDescent="0.25">
      <c r="A18" s="12" t="s">
        <v>48</v>
      </c>
      <c r="B18" s="13"/>
      <c r="C18" s="13"/>
      <c r="D18" s="13"/>
    </row>
    <row r="19" spans="1:4" x14ac:dyDescent="0.25">
      <c r="A19" s="12" t="s">
        <v>49</v>
      </c>
      <c r="B19" s="13"/>
      <c r="C19" s="13"/>
      <c r="D19" s="13"/>
    </row>
    <row r="20" spans="1:4" x14ac:dyDescent="0.25">
      <c r="A20" s="12" t="s">
        <v>50</v>
      </c>
      <c r="B20" s="17"/>
      <c r="C20" s="13"/>
      <c r="D20" s="13"/>
    </row>
    <row r="21" spans="1:4" x14ac:dyDescent="0.25">
      <c r="A21" s="12" t="s">
        <v>51</v>
      </c>
      <c r="B21" s="17" t="s">
        <v>52</v>
      </c>
      <c r="C21" s="13">
        <v>-60.56</v>
      </c>
      <c r="D21" s="13"/>
    </row>
    <row r="22" spans="1:4" x14ac:dyDescent="0.25">
      <c r="A22" s="12" t="s">
        <v>53</v>
      </c>
      <c r="B22" s="17"/>
      <c r="C22" s="13"/>
      <c r="D22" s="13"/>
    </row>
    <row r="23" spans="1:4" x14ac:dyDescent="0.25">
      <c r="A23" s="12" t="s">
        <v>54</v>
      </c>
      <c r="B23" s="17"/>
      <c r="C23" s="13"/>
      <c r="D23" s="13"/>
    </row>
    <row r="24" spans="1:4" x14ac:dyDescent="0.25">
      <c r="A24" s="12" t="s">
        <v>55</v>
      </c>
      <c r="B24" s="17"/>
      <c r="C24" s="13"/>
      <c r="D24" s="13"/>
    </row>
    <row r="25" spans="1:4" x14ac:dyDescent="0.25">
      <c r="A25" s="12" t="s">
        <v>56</v>
      </c>
      <c r="B25" s="17" t="s">
        <v>57</v>
      </c>
      <c r="C25" s="18">
        <v>-943</v>
      </c>
      <c r="D25" s="18"/>
    </row>
    <row r="26" spans="1:4" x14ac:dyDescent="0.25">
      <c r="A26" s="12" t="s">
        <v>58</v>
      </c>
      <c r="B26" s="17" t="s">
        <v>59</v>
      </c>
      <c r="C26" s="18">
        <v>-181.12</v>
      </c>
      <c r="D26" s="18"/>
    </row>
    <row r="27" spans="1:4" x14ac:dyDescent="0.25">
      <c r="A27" s="12" t="s">
        <v>60</v>
      </c>
      <c r="B27" s="59" t="s">
        <v>61</v>
      </c>
      <c r="C27" s="18">
        <v>-201.25</v>
      </c>
      <c r="D27" s="18"/>
    </row>
    <row r="28" spans="1:4" x14ac:dyDescent="0.25">
      <c r="A28" s="12" t="s">
        <v>62</v>
      </c>
      <c r="B28" s="59" t="s">
        <v>63</v>
      </c>
      <c r="C28" s="18">
        <v>-117.3</v>
      </c>
      <c r="D28" s="18"/>
    </row>
    <row r="29" spans="1:4" x14ac:dyDescent="0.25">
      <c r="A29" s="52" t="str">
        <f>CONCATENATE( "Balance as of:",D1)</f>
        <v>Balance as of:'31 Feb 2019</v>
      </c>
      <c r="B29" s="53"/>
      <c r="C29" s="9">
        <v>71548.429999999993</v>
      </c>
      <c r="D29" s="9">
        <f>SUM(D4:D25)</f>
        <v>71548.430000000008</v>
      </c>
    </row>
    <row r="30" spans="1:4" x14ac:dyDescent="0.25">
      <c r="A30" s="57" t="s">
        <v>64</v>
      </c>
      <c r="B30" s="57"/>
      <c r="C30" s="60"/>
      <c r="D30" s="60">
        <f>C29-D29</f>
        <v>0</v>
      </c>
    </row>
    <row r="31" spans="1:4" x14ac:dyDescent="0.25">
      <c r="A31" s="1" t="s">
        <v>17</v>
      </c>
      <c r="B31" s="1"/>
      <c r="C31" s="51" t="s">
        <v>31</v>
      </c>
      <c r="D31" s="51" t="s">
        <v>32</v>
      </c>
    </row>
    <row r="32" spans="1:4" x14ac:dyDescent="0.25">
      <c r="A32" s="22" t="str">
        <f>CONCATENATE( "Balance as of:",B1)</f>
        <v>Balance as of:1st Feb 2019</v>
      </c>
      <c r="B32" s="23"/>
      <c r="C32" s="24">
        <v>28991.61</v>
      </c>
      <c r="D32" s="31">
        <f>C32</f>
        <v>28991.61</v>
      </c>
    </row>
    <row r="33" spans="1:4" x14ac:dyDescent="0.25">
      <c r="A33" s="22"/>
      <c r="B33" s="23"/>
      <c r="C33" s="31"/>
      <c r="D33" s="61">
        <f>SUM(C34:C36)</f>
        <v>2287.36</v>
      </c>
    </row>
    <row r="34" spans="1:4" x14ac:dyDescent="0.25">
      <c r="A34" s="62"/>
      <c r="B34" s="23"/>
      <c r="C34" s="63"/>
      <c r="D34" s="61"/>
    </row>
    <row r="35" spans="1:4" x14ac:dyDescent="0.25">
      <c r="A35" s="62" t="s">
        <v>65</v>
      </c>
      <c r="B35" s="23"/>
      <c r="C35" s="61">
        <v>2287.36</v>
      </c>
      <c r="D35" s="61"/>
    </row>
    <row r="36" spans="1:4" x14ac:dyDescent="0.25">
      <c r="A36" s="64"/>
      <c r="B36" s="23"/>
      <c r="C36" s="63"/>
      <c r="D36" s="65"/>
    </row>
    <row r="37" spans="1:4" x14ac:dyDescent="0.25">
      <c r="A37" s="22" t="str">
        <f>CONCATENATE( "Balance as of:",D1)</f>
        <v>Balance as of:'31 Feb 2019</v>
      </c>
      <c r="B37" s="23"/>
      <c r="C37" s="24">
        <v>31278.97</v>
      </c>
      <c r="D37" s="24">
        <f>SUM(D32:D35)</f>
        <v>31278.97</v>
      </c>
    </row>
    <row r="38" spans="1:4" x14ac:dyDescent="0.25">
      <c r="A38" s="66" t="s">
        <v>66</v>
      </c>
      <c r="B38" s="66"/>
      <c r="C38" s="67"/>
      <c r="D38" s="67">
        <f>C37-D37</f>
        <v>0</v>
      </c>
    </row>
    <row r="39" spans="1:4" x14ac:dyDescent="0.25">
      <c r="A39" s="2" t="s">
        <v>18</v>
      </c>
      <c r="B39" s="2"/>
      <c r="C39" s="32" t="s">
        <v>31</v>
      </c>
      <c r="D39" s="32" t="s">
        <v>32</v>
      </c>
    </row>
    <row r="40" spans="1:4" x14ac:dyDescent="0.25">
      <c r="A40" s="33" t="str">
        <f>CONCATENATE( "Remedial Works Operating Account as of:",B1)</f>
        <v>Remedial Works Operating Account as of:1st Feb 2019</v>
      </c>
      <c r="B40" s="34"/>
      <c r="C40" s="68"/>
      <c r="D40" s="69"/>
    </row>
    <row r="41" spans="1:4" x14ac:dyDescent="0.25">
      <c r="A41" s="33" t="str">
        <f>CONCATENATE( "Remedial Works Saving Account as of:",B1)</f>
        <v>Remedial Works Saving Account as of:1st Feb 2019</v>
      </c>
      <c r="B41" s="34"/>
      <c r="C41" s="35">
        <v>76784.89</v>
      </c>
      <c r="D41" s="70"/>
    </row>
    <row r="42" spans="1:4" x14ac:dyDescent="0.25">
      <c r="A42" s="37" t="str">
        <f>CONCATENATE( "Total Remedial Funds as of:",B1)</f>
        <v>Total Remedial Funds as of:1st Feb 2019</v>
      </c>
      <c r="B42" s="34"/>
      <c r="C42" s="35">
        <f>C40+C41</f>
        <v>76784.89</v>
      </c>
      <c r="D42" s="70"/>
    </row>
    <row r="43" spans="1:4" x14ac:dyDescent="0.25">
      <c r="A43" s="71" t="s">
        <v>67</v>
      </c>
      <c r="B43" s="34"/>
      <c r="C43" s="39"/>
      <c r="D43" s="46">
        <f>SUM(C44:C48)</f>
        <v>60.44</v>
      </c>
    </row>
    <row r="44" spans="1:4" x14ac:dyDescent="0.25">
      <c r="A44" s="72" t="s">
        <v>34</v>
      </c>
      <c r="B44" s="73"/>
      <c r="C44" s="41">
        <v>63.62</v>
      </c>
      <c r="D44" s="70"/>
    </row>
    <row r="45" spans="1:4" x14ac:dyDescent="0.25">
      <c r="A45" s="72" t="s">
        <v>68</v>
      </c>
      <c r="B45" s="73"/>
      <c r="C45" s="41">
        <v>-3.18</v>
      </c>
      <c r="D45" s="70"/>
    </row>
    <row r="46" spans="1:4" x14ac:dyDescent="0.25">
      <c r="A46" s="72" t="s">
        <v>69</v>
      </c>
      <c r="B46" s="73"/>
      <c r="C46" s="41"/>
      <c r="D46" s="70"/>
    </row>
    <row r="47" spans="1:4" x14ac:dyDescent="0.25">
      <c r="A47" s="72" t="s">
        <v>36</v>
      </c>
      <c r="B47" s="73"/>
      <c r="C47" s="41"/>
      <c r="D47" s="70"/>
    </row>
    <row r="48" spans="1:4" x14ac:dyDescent="0.25">
      <c r="A48" s="72" t="s">
        <v>69</v>
      </c>
      <c r="B48" s="73"/>
      <c r="C48" s="41"/>
      <c r="D48" s="70"/>
    </row>
    <row r="49" spans="1:4" x14ac:dyDescent="0.25">
      <c r="A49" s="71" t="s">
        <v>70</v>
      </c>
      <c r="B49" s="43"/>
      <c r="C49" s="74"/>
      <c r="D49" s="46">
        <f>SUM(C50:C58)</f>
        <v>0</v>
      </c>
    </row>
    <row r="50" spans="1:4" x14ac:dyDescent="0.25">
      <c r="A50" s="72"/>
      <c r="B50" s="45"/>
      <c r="C50" s="41"/>
      <c r="D50" s="41"/>
    </row>
    <row r="51" spans="1:4" x14ac:dyDescent="0.25">
      <c r="A51" s="72" t="s">
        <v>71</v>
      </c>
      <c r="B51" s="45"/>
      <c r="C51" s="68"/>
      <c r="D51" s="70"/>
    </row>
    <row r="52" spans="1:4" x14ac:dyDescent="0.25">
      <c r="A52" s="72" t="s">
        <v>72</v>
      </c>
      <c r="B52" s="45"/>
      <c r="C52" s="68"/>
      <c r="D52" s="70"/>
    </row>
    <row r="53" spans="1:4" x14ac:dyDescent="0.25">
      <c r="A53" s="72" t="s">
        <v>73</v>
      </c>
      <c r="B53" s="45"/>
      <c r="C53" s="68"/>
      <c r="D53" s="70"/>
    </row>
    <row r="54" spans="1:4" x14ac:dyDescent="0.25">
      <c r="A54" s="72" t="s">
        <v>74</v>
      </c>
      <c r="B54" s="45"/>
      <c r="C54" s="68"/>
      <c r="D54" s="70"/>
    </row>
    <row r="55" spans="1:4" x14ac:dyDescent="0.25">
      <c r="A55" s="72" t="s">
        <v>75</v>
      </c>
      <c r="B55" s="45"/>
      <c r="C55" s="68"/>
      <c r="D55" s="70"/>
    </row>
    <row r="56" spans="1:4" x14ac:dyDescent="0.25">
      <c r="A56" s="72" t="s">
        <v>22</v>
      </c>
      <c r="B56" s="45"/>
      <c r="C56" s="68"/>
      <c r="D56" s="70"/>
    </row>
    <row r="57" spans="1:4" x14ac:dyDescent="0.25">
      <c r="A57" s="72" t="s">
        <v>76</v>
      </c>
      <c r="B57" s="45"/>
      <c r="C57" s="68"/>
      <c r="D57" s="70"/>
    </row>
    <row r="58" spans="1:4" x14ac:dyDescent="0.25">
      <c r="A58" s="72"/>
      <c r="B58" s="45"/>
      <c r="C58" s="68"/>
      <c r="D58" s="70"/>
    </row>
    <row r="59" spans="1:4" x14ac:dyDescent="0.25">
      <c r="A59" s="33" t="str">
        <f>CONCATENATE( "Remedial Works Saving Account as of:",D1)</f>
        <v>Remedial Works Saving Account as of:'31 Feb 2019</v>
      </c>
      <c r="B59" s="34"/>
      <c r="C59" s="35">
        <v>76845.33</v>
      </c>
      <c r="D59" s="75"/>
    </row>
    <row r="60" spans="1:4" x14ac:dyDescent="0.25">
      <c r="A60" s="37" t="s">
        <v>19</v>
      </c>
      <c r="B60" s="34"/>
      <c r="C60" s="35">
        <v>76845.33</v>
      </c>
      <c r="D60" s="46">
        <f>C42+D43+D49</f>
        <v>76845.33</v>
      </c>
    </row>
    <row r="61" spans="1:4" x14ac:dyDescent="0.25">
      <c r="A61" s="71" t="s">
        <v>66</v>
      </c>
      <c r="B61" s="71"/>
      <c r="C61" s="76"/>
      <c r="D61" s="76">
        <f>C60-D60</f>
        <v>0</v>
      </c>
    </row>
    <row r="62" spans="1:4" x14ac:dyDescent="0.25">
      <c r="A62" s="71" t="s">
        <v>77</v>
      </c>
      <c r="B62" s="71"/>
      <c r="C62" s="76"/>
      <c r="D62" s="76">
        <v>0</v>
      </c>
    </row>
    <row r="63" spans="1:4" x14ac:dyDescent="0.25">
      <c r="A63" s="77" t="s">
        <v>78</v>
      </c>
      <c r="B63" s="77" t="s">
        <v>79</v>
      </c>
      <c r="C63" s="77" t="s">
        <v>80</v>
      </c>
      <c r="D63" s="78"/>
    </row>
    <row r="64" spans="1:4" x14ac:dyDescent="0.25">
      <c r="A64" s="79" t="str">
        <f>CONCATENATE( "Balance:",B1)</f>
        <v>Balance:1st Feb 2019</v>
      </c>
      <c r="B64" s="80">
        <f>C4</f>
        <v>56810.25</v>
      </c>
      <c r="C64" s="81">
        <f>C41+C32</f>
        <v>105776.5</v>
      </c>
      <c r="D64" s="9">
        <f>C64+B64</f>
        <v>162586.75</v>
      </c>
    </row>
    <row r="65" spans="1:4" x14ac:dyDescent="0.25">
      <c r="A65" s="79" t="str">
        <f>CONCATENATE( "Balance:",D1)</f>
        <v>Balance:'31 Feb 2019</v>
      </c>
      <c r="B65" s="80">
        <v>71548.429999999993</v>
      </c>
      <c r="C65" s="81">
        <v>108124.3</v>
      </c>
      <c r="D65" s="9">
        <f>C65+B65</f>
        <v>179672.72999999998</v>
      </c>
    </row>
    <row r="66" spans="1:4" x14ac:dyDescent="0.25">
      <c r="A66" s="82" t="s">
        <v>81</v>
      </c>
      <c r="B66" s="82"/>
      <c r="C66" s="82"/>
      <c r="D66" s="83">
        <f>C60+C37+C29</f>
        <v>179672.72999999998</v>
      </c>
    </row>
    <row r="67" spans="1:4" x14ac:dyDescent="0.25">
      <c r="A67" s="82" t="s">
        <v>82</v>
      </c>
      <c r="B67" s="79"/>
      <c r="C67" s="79"/>
      <c r="D67" s="84">
        <v>0</v>
      </c>
    </row>
    <row r="68" spans="1:4" x14ac:dyDescent="0.25">
      <c r="A68" s="79" t="s">
        <v>83</v>
      </c>
      <c r="B68" s="79"/>
      <c r="C68" s="79"/>
      <c r="D68" s="84">
        <f>D65-D66-D67</f>
        <v>0</v>
      </c>
    </row>
  </sheetData>
  <mergeCells count="3">
    <mergeCell ref="A3:B3"/>
    <mergeCell ref="A31:B31"/>
    <mergeCell ref="A39:B3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28" zoomScale="110" zoomScaleNormal="110" workbookViewId="0">
      <selection activeCell="A39" activeCellId="1" sqref="C36:C37 A39"/>
    </sheetView>
  </sheetViews>
  <sheetFormatPr defaultRowHeight="13.2" x14ac:dyDescent="0.25"/>
  <cols>
    <col min="1" max="1" width="36.5546875" customWidth="1"/>
    <col min="2" max="2" width="12.6640625" customWidth="1"/>
    <col min="3" max="1025" width="11.5546875"/>
  </cols>
  <sheetData>
    <row r="1" spans="1:4" ht="13.8" x14ac:dyDescent="0.25">
      <c r="A1" s="4" t="s">
        <v>0</v>
      </c>
      <c r="B1" s="4" t="s">
        <v>84</v>
      </c>
      <c r="C1" s="5" t="s">
        <v>2</v>
      </c>
      <c r="D1" s="4" t="s">
        <v>85</v>
      </c>
    </row>
    <row r="2" spans="1:4" x14ac:dyDescent="0.25">
      <c r="A2" s="5"/>
      <c r="B2" s="5"/>
      <c r="C2" s="5"/>
      <c r="D2" s="6"/>
    </row>
    <row r="3" spans="1:4" x14ac:dyDescent="0.25">
      <c r="A3" s="3" t="s">
        <v>4</v>
      </c>
      <c r="B3" s="3"/>
      <c r="C3" s="3"/>
      <c r="D3" s="3"/>
    </row>
    <row r="4" spans="1:4" x14ac:dyDescent="0.25">
      <c r="A4" s="7" t="str">
        <f>CONCATENATE("Working Account:",B1)</f>
        <v>Working Account:1st of Feb  2019</v>
      </c>
      <c r="B4" s="8"/>
      <c r="C4" s="8"/>
      <c r="D4" s="9">
        <v>56810.25</v>
      </c>
    </row>
    <row r="5" spans="1:4" x14ac:dyDescent="0.25">
      <c r="A5" s="10" t="s">
        <v>5</v>
      </c>
      <c r="B5" s="8"/>
      <c r="C5" s="8"/>
      <c r="D5" s="11">
        <f>SUM(C6)</f>
        <v>0</v>
      </c>
    </row>
    <row r="6" spans="1:4" x14ac:dyDescent="0.25">
      <c r="A6" s="12" t="s">
        <v>6</v>
      </c>
      <c r="B6" s="8"/>
      <c r="C6" s="13"/>
      <c r="D6" s="11"/>
    </row>
    <row r="7" spans="1:4" x14ac:dyDescent="0.25">
      <c r="A7" s="10" t="s">
        <v>7</v>
      </c>
      <c r="B7" s="14"/>
      <c r="C7" s="15"/>
      <c r="D7" s="16">
        <f>SUM(C8:C13)</f>
        <v>-5465</v>
      </c>
    </row>
    <row r="8" spans="1:4" x14ac:dyDescent="0.25">
      <c r="A8" s="12" t="s">
        <v>8</v>
      </c>
      <c r="B8" s="17"/>
      <c r="C8" s="13">
        <v>-1495</v>
      </c>
      <c r="D8" s="13"/>
    </row>
    <row r="9" spans="1:4" x14ac:dyDescent="0.25">
      <c r="A9" s="12" t="s">
        <v>9</v>
      </c>
      <c r="B9" s="17"/>
      <c r="C9" s="13">
        <v>-805</v>
      </c>
      <c r="D9" s="13"/>
    </row>
    <row r="10" spans="1:4" x14ac:dyDescent="0.25">
      <c r="A10" s="12" t="s">
        <v>10</v>
      </c>
      <c r="B10" s="17"/>
      <c r="C10" s="13">
        <v>-300</v>
      </c>
      <c r="D10" s="18"/>
    </row>
    <row r="11" spans="1:4" x14ac:dyDescent="0.25">
      <c r="A11" s="12" t="s">
        <v>11</v>
      </c>
      <c r="B11" s="17"/>
      <c r="C11" s="13">
        <v>-1500</v>
      </c>
      <c r="D11" s="18"/>
    </row>
    <row r="12" spans="1:4" x14ac:dyDescent="0.25">
      <c r="A12" s="12" t="s">
        <v>12</v>
      </c>
      <c r="B12" s="17"/>
      <c r="C12" s="13">
        <v>-1300</v>
      </c>
      <c r="D12" s="18"/>
    </row>
    <row r="13" spans="1:4" x14ac:dyDescent="0.25">
      <c r="A13" s="12" t="s">
        <v>13</v>
      </c>
      <c r="B13" s="17"/>
      <c r="C13" s="13">
        <v>-65</v>
      </c>
      <c r="D13" s="18"/>
    </row>
    <row r="14" spans="1:4" x14ac:dyDescent="0.25">
      <c r="A14" s="12" t="s">
        <v>14</v>
      </c>
      <c r="B14" s="17"/>
      <c r="C14" s="13">
        <v>-487.04</v>
      </c>
      <c r="D14" s="18"/>
    </row>
    <row r="15" spans="1:4" x14ac:dyDescent="0.25">
      <c r="A15" s="12" t="s">
        <v>15</v>
      </c>
      <c r="B15" s="17"/>
      <c r="C15" s="13">
        <v>-60.56</v>
      </c>
      <c r="D15" s="18"/>
    </row>
    <row r="16" spans="1:4" x14ac:dyDescent="0.25">
      <c r="A16" s="19" t="s">
        <v>16</v>
      </c>
      <c r="B16" s="8"/>
      <c r="C16" s="8"/>
      <c r="D16" s="20">
        <f>SUM(D4:D13)</f>
        <v>51345.25</v>
      </c>
    </row>
    <row r="17" spans="1:4" x14ac:dyDescent="0.25">
      <c r="A17" s="5"/>
      <c r="B17" s="5"/>
      <c r="C17" s="5"/>
      <c r="D17" s="21"/>
    </row>
    <row r="18" spans="1:4" x14ac:dyDescent="0.25">
      <c r="A18" s="3" t="s">
        <v>17</v>
      </c>
      <c r="B18" s="3"/>
      <c r="C18" s="3"/>
      <c r="D18" s="3"/>
    </row>
    <row r="19" spans="1:4" x14ac:dyDescent="0.25">
      <c r="A19" s="22" t="str">
        <f>CONCATENATE("Contingency fund account as ",B1)</f>
        <v>Contingency fund account as 1st of Feb  2019</v>
      </c>
      <c r="B19" s="23"/>
      <c r="C19" s="23"/>
      <c r="D19" s="24">
        <v>28991.61</v>
      </c>
    </row>
    <row r="20" spans="1:4" x14ac:dyDescent="0.25">
      <c r="A20" s="23"/>
      <c r="B20" s="23"/>
      <c r="C20" s="23"/>
      <c r="D20" s="25"/>
    </row>
    <row r="21" spans="1:4" x14ac:dyDescent="0.25">
      <c r="A21" s="26" t="s">
        <v>7</v>
      </c>
      <c r="B21" s="23"/>
      <c r="C21" s="23"/>
      <c r="D21" s="27">
        <f>SUM(C22)</f>
        <v>0</v>
      </c>
    </row>
    <row r="22" spans="1:4" x14ac:dyDescent="0.25">
      <c r="A22" s="28"/>
      <c r="B22" s="29"/>
      <c r="C22" s="30"/>
      <c r="D22" s="25"/>
    </row>
    <row r="23" spans="1:4" x14ac:dyDescent="0.25">
      <c r="A23" s="22" t="str">
        <f>CONCATENATE("Projected Contingency Account as at",D1)</f>
        <v>Projected Contingency Account as at31st of Feb 2019</v>
      </c>
      <c r="B23" s="23"/>
      <c r="C23" s="23"/>
      <c r="D23" s="31">
        <f>D19+D21</f>
        <v>28991.61</v>
      </c>
    </row>
    <row r="24" spans="1:4" x14ac:dyDescent="0.25">
      <c r="A24" s="5"/>
      <c r="B24" s="5"/>
      <c r="C24" s="5"/>
      <c r="D24" s="21"/>
    </row>
    <row r="25" spans="1:4" x14ac:dyDescent="0.25">
      <c r="A25" s="2" t="s">
        <v>18</v>
      </c>
      <c r="B25" s="2"/>
      <c r="C25" s="2"/>
      <c r="D25" s="2"/>
    </row>
    <row r="26" spans="1:4" x14ac:dyDescent="0.25">
      <c r="A26" s="33" t="str">
        <f>CONCATENATE("Remedial Works Operating Account:",B1)</f>
        <v>Remedial Works Operating Account:1st of Feb  2019</v>
      </c>
      <c r="B26" s="34"/>
      <c r="C26" s="34"/>
      <c r="D26" s="35">
        <v>0</v>
      </c>
    </row>
    <row r="27" spans="1:4" x14ac:dyDescent="0.25">
      <c r="A27" s="33" t="str">
        <f>CONCATENATE("Remedial Works Savings Account:",B1)</f>
        <v>Remedial Works Savings Account:1st of Feb  2019</v>
      </c>
      <c r="B27" s="34"/>
      <c r="C27" s="34"/>
      <c r="D27" s="35">
        <v>76784.89</v>
      </c>
    </row>
    <row r="28" spans="1:4" x14ac:dyDescent="0.25">
      <c r="A28" s="37" t="s">
        <v>19</v>
      </c>
      <c r="B28" s="34"/>
      <c r="C28" s="34"/>
      <c r="D28" s="35">
        <f>D26+D27</f>
        <v>76784.89</v>
      </c>
    </row>
    <row r="29" spans="1:4" x14ac:dyDescent="0.25">
      <c r="A29" s="5"/>
      <c r="B29" s="5"/>
      <c r="C29" s="5"/>
      <c r="D29" s="5"/>
    </row>
    <row r="30" spans="1:4" x14ac:dyDescent="0.25">
      <c r="A30" s="38" t="s">
        <v>5</v>
      </c>
      <c r="B30" s="34"/>
      <c r="C30" s="34"/>
      <c r="D30" s="39"/>
    </row>
    <row r="31" spans="1:4" x14ac:dyDescent="0.25">
      <c r="A31" s="40" t="s">
        <v>20</v>
      </c>
      <c r="B31" s="34"/>
      <c r="C31" s="41"/>
      <c r="D31" s="41">
        <v>0</v>
      </c>
    </row>
    <row r="32" spans="1:4" x14ac:dyDescent="0.25">
      <c r="A32" s="42" t="s">
        <v>21</v>
      </c>
      <c r="B32" s="43"/>
      <c r="C32" s="44"/>
      <c r="D32" s="41">
        <f>SUM(C33:C39)</f>
        <v>0</v>
      </c>
    </row>
    <row r="33" spans="1:4" x14ac:dyDescent="0.25">
      <c r="A33" s="40"/>
      <c r="B33" s="45"/>
      <c r="C33" s="41"/>
      <c r="D33" s="41"/>
    </row>
    <row r="34" spans="1:4" x14ac:dyDescent="0.25">
      <c r="A34" s="40" t="s">
        <v>22</v>
      </c>
      <c r="B34" s="45"/>
      <c r="C34" s="41"/>
      <c r="D34" s="41"/>
    </row>
    <row r="35" spans="1:4" x14ac:dyDescent="0.25">
      <c r="A35" s="40" t="s">
        <v>23</v>
      </c>
      <c r="B35" s="45"/>
      <c r="C35" s="41"/>
      <c r="D35" s="41"/>
    </row>
    <row r="36" spans="1:4" x14ac:dyDescent="0.25">
      <c r="A36" s="40" t="s">
        <v>24</v>
      </c>
      <c r="B36" s="45"/>
      <c r="C36" s="41"/>
      <c r="D36" s="41"/>
    </row>
    <row r="37" spans="1:4" x14ac:dyDescent="0.25">
      <c r="A37" s="40"/>
      <c r="B37" s="45"/>
      <c r="C37" s="46"/>
      <c r="D37" s="41"/>
    </row>
    <row r="38" spans="1:4" x14ac:dyDescent="0.25">
      <c r="A38" s="40"/>
      <c r="B38" s="45"/>
      <c r="C38" s="41"/>
      <c r="D38" s="41"/>
    </row>
    <row r="39" spans="1:4" x14ac:dyDescent="0.25">
      <c r="A39" s="40"/>
      <c r="B39" s="45"/>
      <c r="C39" s="41"/>
      <c r="D39" s="41"/>
    </row>
    <row r="40" spans="1:4" x14ac:dyDescent="0.25">
      <c r="A40" s="47" t="s">
        <v>25</v>
      </c>
      <c r="B40" s="43"/>
      <c r="C40" s="48"/>
      <c r="D40" s="35">
        <f>D32+D28</f>
        <v>76784.89</v>
      </c>
    </row>
    <row r="41" spans="1:4" x14ac:dyDescent="0.25">
      <c r="A41" s="47"/>
      <c r="B41" s="43"/>
      <c r="C41" s="48"/>
      <c r="D41" s="35"/>
    </row>
  </sheetData>
  <mergeCells count="3">
    <mergeCell ref="A3:D3"/>
    <mergeCell ref="A18:D18"/>
    <mergeCell ref="A25:D2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7"/>
  <sheetViews>
    <sheetView tabSelected="1" zoomScale="110" zoomScaleNormal="110" workbookViewId="0">
      <selection activeCell="G12" sqref="G12"/>
    </sheetView>
  </sheetViews>
  <sheetFormatPr defaultRowHeight="13.2" x14ac:dyDescent="0.25"/>
  <cols>
    <col min="1" max="1" width="40.21875" customWidth="1"/>
    <col min="2" max="2" width="10.44140625" customWidth="1"/>
    <col min="3" max="3" width="11.109375" customWidth="1"/>
    <col min="4" max="1025" width="11.5546875"/>
  </cols>
  <sheetData>
    <row r="1" spans="1:4" x14ac:dyDescent="0.25">
      <c r="A1" s="4" t="s">
        <v>26</v>
      </c>
      <c r="B1" s="4" t="s">
        <v>86</v>
      </c>
      <c r="C1" s="4" t="s">
        <v>28</v>
      </c>
      <c r="D1" s="49" t="s">
        <v>87</v>
      </c>
    </row>
    <row r="2" spans="1:4" x14ac:dyDescent="0.25">
      <c r="A2" s="50" t="s">
        <v>30</v>
      </c>
      <c r="B2" s="6"/>
      <c r="C2" s="6"/>
      <c r="D2" s="50"/>
    </row>
    <row r="3" spans="1:4" x14ac:dyDescent="0.25">
      <c r="A3" s="1" t="s">
        <v>4</v>
      </c>
      <c r="B3" s="1"/>
      <c r="C3" s="51" t="s">
        <v>31</v>
      </c>
      <c r="D3" s="51" t="s">
        <v>32</v>
      </c>
    </row>
    <row r="4" spans="1:4" x14ac:dyDescent="0.25">
      <c r="A4" s="52" t="e">
        <f>CONCATENATE( "Balance as of:",#REF!)</f>
        <v>#REF!</v>
      </c>
      <c r="B4" s="53"/>
      <c r="C4" s="9">
        <v>49682.080000000002</v>
      </c>
      <c r="D4" s="54">
        <f>C4</f>
        <v>49682.080000000002</v>
      </c>
    </row>
    <row r="5" spans="1:4" x14ac:dyDescent="0.25">
      <c r="A5" s="52"/>
      <c r="B5" s="53"/>
      <c r="C5" s="55"/>
      <c r="D5" s="55">
        <f>SUM(C6:C9)</f>
        <v>11191.29</v>
      </c>
    </row>
    <row r="6" spans="1:4" x14ac:dyDescent="0.25">
      <c r="A6" s="56" t="s">
        <v>33</v>
      </c>
      <c r="B6" s="53"/>
      <c r="C6" s="55"/>
      <c r="D6" s="55"/>
    </row>
    <row r="7" spans="1:4" x14ac:dyDescent="0.25">
      <c r="A7" s="56" t="s">
        <v>34</v>
      </c>
      <c r="B7" s="53"/>
      <c r="C7" s="55">
        <v>11191.29</v>
      </c>
      <c r="D7" s="55"/>
    </row>
    <row r="8" spans="1:4" x14ac:dyDescent="0.25">
      <c r="A8" s="56" t="s">
        <v>35</v>
      </c>
      <c r="B8" s="53"/>
      <c r="C8" s="55"/>
      <c r="D8" s="55"/>
    </row>
    <row r="9" spans="1:4" x14ac:dyDescent="0.25">
      <c r="A9" s="56" t="s">
        <v>36</v>
      </c>
      <c r="B9" s="53"/>
      <c r="C9" s="55"/>
      <c r="D9" s="55"/>
    </row>
    <row r="10" spans="1:4" x14ac:dyDescent="0.25">
      <c r="A10" s="57" t="s">
        <v>37</v>
      </c>
      <c r="B10" s="53"/>
      <c r="C10" s="13"/>
      <c r="D10" s="58">
        <f>SUM(C11:C27)</f>
        <v>-9328.2599999999984</v>
      </c>
    </row>
    <row r="11" spans="1:4" x14ac:dyDescent="0.25">
      <c r="A11" s="12" t="s">
        <v>88</v>
      </c>
      <c r="B11" s="17" t="s">
        <v>89</v>
      </c>
      <c r="C11" s="13">
        <v>-805</v>
      </c>
      <c r="D11" s="13"/>
    </row>
    <row r="12" spans="1:4" x14ac:dyDescent="0.25">
      <c r="A12" s="12" t="s">
        <v>90</v>
      </c>
      <c r="B12" s="17" t="s">
        <v>91</v>
      </c>
      <c r="C12" s="13">
        <v>-1495</v>
      </c>
      <c r="D12" s="13"/>
    </row>
    <row r="13" spans="1:4" x14ac:dyDescent="0.25">
      <c r="A13" s="12" t="s">
        <v>42</v>
      </c>
      <c r="B13" s="17" t="s">
        <v>92</v>
      </c>
      <c r="C13" s="13">
        <v>-41.94</v>
      </c>
      <c r="D13" s="13"/>
    </row>
    <row r="14" spans="1:4" x14ac:dyDescent="0.25">
      <c r="A14" s="12" t="s">
        <v>93</v>
      </c>
      <c r="B14" s="17"/>
      <c r="C14" s="13">
        <v>-63.54</v>
      </c>
      <c r="D14" s="13"/>
    </row>
    <row r="15" spans="1:4" x14ac:dyDescent="0.25">
      <c r="A15" s="12" t="s">
        <v>94</v>
      </c>
      <c r="B15" s="17"/>
      <c r="C15" s="13">
        <v>-308.45</v>
      </c>
      <c r="D15" s="13"/>
    </row>
    <row r="16" spans="1:4" x14ac:dyDescent="0.25">
      <c r="A16" s="12" t="s">
        <v>45</v>
      </c>
      <c r="B16" s="17"/>
      <c r="C16" s="13">
        <v>-800.51</v>
      </c>
      <c r="D16" s="13"/>
    </row>
    <row r="17" spans="1:5" x14ac:dyDescent="0.25">
      <c r="A17" s="12" t="s">
        <v>95</v>
      </c>
      <c r="B17" s="17"/>
      <c r="C17" s="13">
        <v>-487.04</v>
      </c>
      <c r="D17" s="13"/>
    </row>
    <row r="18" spans="1:5" x14ac:dyDescent="0.25">
      <c r="A18" s="12" t="s">
        <v>48</v>
      </c>
      <c r="B18" s="13"/>
      <c r="C18" s="13"/>
      <c r="D18" s="13"/>
    </row>
    <row r="19" spans="1:5" x14ac:dyDescent="0.25">
      <c r="A19" s="12" t="s">
        <v>49</v>
      </c>
      <c r="B19" s="13"/>
      <c r="C19" s="13">
        <v>-1109.42</v>
      </c>
      <c r="D19" s="13"/>
    </row>
    <row r="20" spans="1:5" x14ac:dyDescent="0.25">
      <c r="A20" s="12" t="s">
        <v>50</v>
      </c>
      <c r="B20" s="17"/>
      <c r="C20" s="13">
        <v>-1165.9000000000001</v>
      </c>
      <c r="D20" s="13"/>
    </row>
    <row r="21" spans="1:5" x14ac:dyDescent="0.25">
      <c r="A21" s="12" t="s">
        <v>96</v>
      </c>
      <c r="B21" s="17"/>
      <c r="C21" s="13">
        <v>-60.56</v>
      </c>
      <c r="D21" s="13"/>
    </row>
    <row r="22" spans="1:5" x14ac:dyDescent="0.25">
      <c r="A22" s="12" t="s">
        <v>53</v>
      </c>
      <c r="B22" s="17" t="s">
        <v>97</v>
      </c>
      <c r="C22" s="13">
        <v>-133.4</v>
      </c>
      <c r="D22" s="13"/>
    </row>
    <row r="23" spans="1:5" x14ac:dyDescent="0.25">
      <c r="A23" s="12" t="s">
        <v>54</v>
      </c>
      <c r="B23" s="17" t="s">
        <v>98</v>
      </c>
      <c r="C23" s="13">
        <v>-226.46</v>
      </c>
      <c r="D23" s="13"/>
    </row>
    <row r="24" spans="1:5" x14ac:dyDescent="0.25">
      <c r="A24" s="12" t="s">
        <v>55</v>
      </c>
      <c r="B24" s="17" t="s">
        <v>99</v>
      </c>
      <c r="C24" s="13">
        <v>-373.75</v>
      </c>
      <c r="D24" s="13"/>
    </row>
    <row r="25" spans="1:5" x14ac:dyDescent="0.25">
      <c r="A25" s="12" t="s">
        <v>100</v>
      </c>
      <c r="B25" s="17" t="s">
        <v>101</v>
      </c>
      <c r="C25" s="18">
        <v>-1405.88</v>
      </c>
      <c r="D25" s="18"/>
    </row>
    <row r="26" spans="1:5" x14ac:dyDescent="0.25">
      <c r="A26" s="12" t="s">
        <v>102</v>
      </c>
      <c r="B26" s="59" t="s">
        <v>103</v>
      </c>
      <c r="C26" s="18">
        <v>-304.75</v>
      </c>
      <c r="D26" s="18"/>
    </row>
    <row r="27" spans="1:5" x14ac:dyDescent="0.25">
      <c r="A27" s="12" t="s">
        <v>104</v>
      </c>
      <c r="B27" s="59" t="s">
        <v>105</v>
      </c>
      <c r="C27" s="18">
        <v>-546.66</v>
      </c>
      <c r="D27" s="18"/>
    </row>
    <row r="28" spans="1:5" x14ac:dyDescent="0.25">
      <c r="A28" s="52" t="str">
        <f>CONCATENATE( "Balance as of:",D1)</f>
        <v>Balance as of:31 Jan 2019</v>
      </c>
      <c r="B28" s="53"/>
      <c r="C28" s="9">
        <v>56810.25</v>
      </c>
      <c r="D28" s="9">
        <f>SUM(D4:D25)</f>
        <v>51545.11</v>
      </c>
    </row>
    <row r="29" spans="1:5" x14ac:dyDescent="0.25">
      <c r="A29" s="57" t="s">
        <v>64</v>
      </c>
      <c r="B29" s="57"/>
      <c r="C29" s="60"/>
      <c r="D29" s="60">
        <f>C28-D28</f>
        <v>5265.1399999999994</v>
      </c>
      <c r="E29" t="s">
        <v>106</v>
      </c>
    </row>
    <row r="30" spans="1:5" x14ac:dyDescent="0.25">
      <c r="A30" s="1" t="s">
        <v>17</v>
      </c>
      <c r="B30" s="1"/>
      <c r="C30" s="51" t="s">
        <v>31</v>
      </c>
      <c r="D30" s="51" t="s">
        <v>32</v>
      </c>
    </row>
    <row r="31" spans="1:5" x14ac:dyDescent="0.25">
      <c r="A31" s="22" t="str">
        <f>CONCATENATE( "Balance as of:",B1)</f>
        <v>Balance as of:1st Jan 2019</v>
      </c>
      <c r="B31" s="23"/>
      <c r="C31" s="24">
        <v>27134.240000000002</v>
      </c>
      <c r="D31" s="31">
        <f>C31</f>
        <v>27134.240000000002</v>
      </c>
    </row>
    <row r="32" spans="1:5" x14ac:dyDescent="0.25">
      <c r="A32" s="22"/>
      <c r="B32" s="23"/>
      <c r="C32" s="31"/>
      <c r="D32" s="61">
        <f>SUM(C33:C35)</f>
        <v>1263.1199999999999</v>
      </c>
    </row>
    <row r="33" spans="1:5" x14ac:dyDescent="0.25">
      <c r="A33" s="62"/>
      <c r="B33" s="23"/>
      <c r="C33" s="63"/>
      <c r="D33" s="61"/>
    </row>
    <row r="34" spans="1:5" x14ac:dyDescent="0.25">
      <c r="A34" s="62" t="s">
        <v>65</v>
      </c>
      <c r="B34" s="23"/>
      <c r="C34" s="61">
        <v>1263.1199999999999</v>
      </c>
      <c r="D34" s="61"/>
    </row>
    <row r="35" spans="1:5" x14ac:dyDescent="0.25">
      <c r="A35" s="64"/>
      <c r="B35" s="23"/>
      <c r="C35" s="63"/>
      <c r="D35" s="65"/>
    </row>
    <row r="36" spans="1:5" x14ac:dyDescent="0.25">
      <c r="A36" s="22" t="str">
        <f>CONCATENATE( "Balance as of:",D1)</f>
        <v>Balance as of:31 Jan 2019</v>
      </c>
      <c r="B36" s="23"/>
      <c r="C36" s="24">
        <v>28991.61</v>
      </c>
      <c r="D36" s="24">
        <f>SUM(D31:D34)</f>
        <v>28397.360000000001</v>
      </c>
    </row>
    <row r="37" spans="1:5" x14ac:dyDescent="0.25">
      <c r="A37" s="66" t="s">
        <v>66</v>
      </c>
      <c r="B37" s="66"/>
      <c r="C37" s="67"/>
      <c r="D37" s="67">
        <f>C36-D36</f>
        <v>594.25</v>
      </c>
      <c r="E37" t="s">
        <v>106</v>
      </c>
    </row>
    <row r="38" spans="1:5" x14ac:dyDescent="0.25">
      <c r="A38" s="2" t="s">
        <v>18</v>
      </c>
      <c r="B38" s="2"/>
      <c r="C38" s="32" t="s">
        <v>31</v>
      </c>
      <c r="D38" s="32" t="s">
        <v>32</v>
      </c>
    </row>
    <row r="39" spans="1:5" x14ac:dyDescent="0.25">
      <c r="A39" s="33" t="str">
        <f>CONCATENATE( "Remedial Works Operating Account as of:",B1)</f>
        <v>Remedial Works Operating Account as of:1st Jan 2019</v>
      </c>
      <c r="B39" s="34"/>
      <c r="C39" s="68"/>
      <c r="D39" s="69"/>
    </row>
    <row r="40" spans="1:5" x14ac:dyDescent="0.25">
      <c r="A40" s="33" t="str">
        <f>CONCATENATE( "Remedial Works Saving Account as of:",B1)</f>
        <v>Remedial Works Saving Account as of:1st Jan 2019</v>
      </c>
      <c r="B40" s="34"/>
      <c r="C40" s="35">
        <v>146186.32</v>
      </c>
      <c r="D40" s="70"/>
    </row>
    <row r="41" spans="1:5" x14ac:dyDescent="0.25">
      <c r="A41" s="37" t="str">
        <f>CONCATENATE( "Total Remedial Funds as of:",B1)</f>
        <v>Total Remedial Funds as of:1st Jan 2019</v>
      </c>
      <c r="B41" s="34"/>
      <c r="C41" s="35">
        <f>C39+C40</f>
        <v>146186.32</v>
      </c>
      <c r="D41" s="70"/>
    </row>
    <row r="42" spans="1:5" x14ac:dyDescent="0.25">
      <c r="A42" s="71" t="s">
        <v>67</v>
      </c>
      <c r="B42" s="34"/>
      <c r="C42" s="39"/>
      <c r="D42" s="46">
        <f>SUM(C43:C47)</f>
        <v>98.149999999999991</v>
      </c>
    </row>
    <row r="43" spans="1:5" x14ac:dyDescent="0.25">
      <c r="A43" s="72" t="s">
        <v>34</v>
      </c>
      <c r="B43" s="73"/>
      <c r="C43" s="41">
        <v>103.32</v>
      </c>
      <c r="D43" s="70"/>
    </row>
    <row r="44" spans="1:5" x14ac:dyDescent="0.25">
      <c r="A44" s="72" t="s">
        <v>68</v>
      </c>
      <c r="B44" s="73"/>
      <c r="C44" s="41">
        <v>-5.17</v>
      </c>
      <c r="D44" s="70"/>
    </row>
    <row r="45" spans="1:5" x14ac:dyDescent="0.25">
      <c r="A45" s="72" t="s">
        <v>69</v>
      </c>
      <c r="B45" s="73"/>
      <c r="C45" s="41"/>
      <c r="D45" s="70"/>
    </row>
    <row r="46" spans="1:5" x14ac:dyDescent="0.25">
      <c r="A46" s="72" t="s">
        <v>36</v>
      </c>
      <c r="B46" s="73"/>
      <c r="C46" s="41"/>
      <c r="D46" s="70"/>
    </row>
    <row r="47" spans="1:5" x14ac:dyDescent="0.25">
      <c r="A47" s="72" t="s">
        <v>69</v>
      </c>
      <c r="B47" s="73"/>
      <c r="C47" s="41"/>
      <c r="D47" s="70"/>
    </row>
    <row r="48" spans="1:5" x14ac:dyDescent="0.25">
      <c r="A48" s="71" t="s">
        <v>70</v>
      </c>
      <c r="B48" s="43"/>
      <c r="C48" s="74"/>
      <c r="D48" s="46">
        <f>SUM(C49:C57)</f>
        <v>-69499.58</v>
      </c>
    </row>
    <row r="49" spans="1:4" x14ac:dyDescent="0.25">
      <c r="A49" s="72"/>
      <c r="B49" s="45"/>
      <c r="C49" s="41"/>
      <c r="D49" s="41"/>
    </row>
    <row r="50" spans="1:4" x14ac:dyDescent="0.25">
      <c r="A50" s="72" t="s">
        <v>71</v>
      </c>
      <c r="B50" s="45"/>
      <c r="C50" s="68">
        <v>-5825.41</v>
      </c>
      <c r="D50" s="70"/>
    </row>
    <row r="51" spans="1:4" x14ac:dyDescent="0.25">
      <c r="A51" s="72" t="s">
        <v>72</v>
      </c>
      <c r="B51" s="45"/>
      <c r="C51" s="68">
        <v>-379.5</v>
      </c>
      <c r="D51" s="70"/>
    </row>
    <row r="52" spans="1:4" x14ac:dyDescent="0.25">
      <c r="A52" s="72" t="s">
        <v>73</v>
      </c>
      <c r="B52" s="45"/>
      <c r="C52" s="68">
        <v>-7926.79</v>
      </c>
      <c r="D52" s="70"/>
    </row>
    <row r="53" spans="1:4" x14ac:dyDescent="0.25">
      <c r="A53" s="72" t="s">
        <v>74</v>
      </c>
      <c r="B53" s="45"/>
      <c r="C53" s="68">
        <v>-51060.28</v>
      </c>
      <c r="D53" s="70"/>
    </row>
    <row r="54" spans="1:4" x14ac:dyDescent="0.25">
      <c r="A54" s="72" t="s">
        <v>75</v>
      </c>
      <c r="B54" s="45"/>
      <c r="C54" s="68"/>
      <c r="D54" s="70"/>
    </row>
    <row r="55" spans="1:4" x14ac:dyDescent="0.25">
      <c r="A55" s="72" t="s">
        <v>22</v>
      </c>
      <c r="B55" s="45" t="s">
        <v>107</v>
      </c>
      <c r="C55" s="68">
        <v>-540.5</v>
      </c>
      <c r="D55" s="70"/>
    </row>
    <row r="56" spans="1:4" x14ac:dyDescent="0.25">
      <c r="A56" s="72" t="s">
        <v>76</v>
      </c>
      <c r="B56" s="45" t="s">
        <v>108</v>
      </c>
      <c r="C56" s="68">
        <v>-3767.1</v>
      </c>
      <c r="D56" s="70"/>
    </row>
    <row r="57" spans="1:4" x14ac:dyDescent="0.25">
      <c r="A57" s="72"/>
      <c r="B57" s="45"/>
      <c r="C57" s="68"/>
      <c r="D57" s="70"/>
    </row>
    <row r="58" spans="1:4" x14ac:dyDescent="0.25">
      <c r="A58" s="33" t="str">
        <f>CONCATENATE( "Remedial Works Saving Account as of:",D1)</f>
        <v>Remedial Works Saving Account as of:31 Jan 2019</v>
      </c>
      <c r="B58" s="34"/>
      <c r="C58" s="35">
        <v>76784.89</v>
      </c>
      <c r="D58" s="75"/>
    </row>
    <row r="59" spans="1:4" x14ac:dyDescent="0.25">
      <c r="A59" s="37" t="s">
        <v>19</v>
      </c>
      <c r="B59" s="34"/>
      <c r="C59" s="35">
        <v>76784.89</v>
      </c>
      <c r="D59" s="46">
        <f>C41+D42+D48</f>
        <v>76784.89</v>
      </c>
    </row>
    <row r="60" spans="1:4" x14ac:dyDescent="0.25">
      <c r="A60" s="71" t="s">
        <v>66</v>
      </c>
      <c r="B60" s="71"/>
      <c r="C60" s="76"/>
      <c r="D60" s="76">
        <f>C59-D59</f>
        <v>0</v>
      </c>
    </row>
    <row r="61" spans="1:4" x14ac:dyDescent="0.25">
      <c r="A61" s="71" t="s">
        <v>77</v>
      </c>
      <c r="B61" s="71"/>
      <c r="C61" s="76"/>
      <c r="D61" s="76">
        <v>0</v>
      </c>
    </row>
    <row r="62" spans="1:4" x14ac:dyDescent="0.25">
      <c r="A62" s="77" t="s">
        <v>78</v>
      </c>
      <c r="B62" s="77" t="s">
        <v>79</v>
      </c>
      <c r="C62" s="77" t="s">
        <v>80</v>
      </c>
      <c r="D62" s="78"/>
    </row>
    <row r="63" spans="1:4" x14ac:dyDescent="0.25">
      <c r="A63" s="79" t="str">
        <f>CONCATENATE( "Balance:",B1)</f>
        <v>Balance:1st Jan 2019</v>
      </c>
      <c r="B63" s="81">
        <v>53067.49</v>
      </c>
      <c r="C63" s="81">
        <v>193510.77</v>
      </c>
      <c r="D63" s="9">
        <f>C63+B63</f>
        <v>246578.25999999998</v>
      </c>
    </row>
    <row r="64" spans="1:4" x14ac:dyDescent="0.25">
      <c r="A64" s="79" t="str">
        <f>CONCATENATE( "Balance:",D1)</f>
        <v>Balance:31 Jan 2019</v>
      </c>
      <c r="B64" s="80">
        <f>C28</f>
        <v>56810.25</v>
      </c>
      <c r="C64" s="81">
        <f>C59+C36</f>
        <v>105776.5</v>
      </c>
      <c r="D64" s="9">
        <f>C64+B64</f>
        <v>162586.75</v>
      </c>
    </row>
    <row r="65" spans="1:4" x14ac:dyDescent="0.25">
      <c r="A65" s="82" t="s">
        <v>81</v>
      </c>
      <c r="B65" s="82"/>
      <c r="C65" s="82"/>
      <c r="D65" s="83">
        <f>C59+C36+C28</f>
        <v>162586.75</v>
      </c>
    </row>
    <row r="66" spans="1:4" x14ac:dyDescent="0.25">
      <c r="A66" s="82" t="s">
        <v>82</v>
      </c>
      <c r="B66" s="79"/>
      <c r="C66" s="79"/>
      <c r="D66" s="84">
        <v>0</v>
      </c>
    </row>
    <row r="67" spans="1:4" x14ac:dyDescent="0.25">
      <c r="A67" s="79" t="s">
        <v>83</v>
      </c>
      <c r="B67" s="79"/>
      <c r="C67" s="79"/>
      <c r="D67" s="84">
        <f>D64-D65-D66</f>
        <v>0</v>
      </c>
    </row>
  </sheetData>
  <mergeCells count="3">
    <mergeCell ref="A3:B3"/>
    <mergeCell ref="A30:B30"/>
    <mergeCell ref="A38:B3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2019-03-Budget</vt:lpstr>
      <vt:lpstr>2019-02-Actual</vt:lpstr>
      <vt:lpstr>2019-02-Budget</vt:lpstr>
      <vt:lpstr>2019-01-Actual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Phil Tomlinson</cp:lastModifiedBy>
  <cp:revision>1650</cp:revision>
  <cp:lastPrinted>2017-06-13T16:12:21Z</cp:lastPrinted>
  <dcterms:created xsi:type="dcterms:W3CDTF">2017-02-13T00:05:49Z</dcterms:created>
  <dcterms:modified xsi:type="dcterms:W3CDTF">2019-04-18T07:07:58Z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